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06012\Documents\Kvietimu skelbimo, projektu sarasu ir sutarciu sudarymoc planas\"/>
    </mc:Choice>
  </mc:AlternateContent>
  <bookViews>
    <workbookView xWindow="0" yWindow="0" windowWidth="28515" windowHeight="12180"/>
  </bookViews>
  <sheets>
    <sheet name="Lapas1" sheetId="1" r:id="rId1"/>
  </sheets>
  <definedNames>
    <definedName name="_Toc387396766" localSheetId="0">Lapas1!$A$1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1" l="1"/>
  <c r="K104" i="1" s="1"/>
  <c r="M101" i="1"/>
  <c r="L101" i="1"/>
  <c r="E101" i="1"/>
  <c r="L100" i="1"/>
  <c r="M98" i="1"/>
  <c r="L98" i="1"/>
  <c r="M97" i="1"/>
  <c r="M100" i="1" s="1"/>
  <c r="L97" i="1"/>
  <c r="L96" i="1"/>
  <c r="M95" i="1"/>
  <c r="M96" i="1" s="1"/>
  <c r="K96" i="1" s="1"/>
  <c r="L95" i="1"/>
  <c r="K93" i="1"/>
  <c r="E93" i="1"/>
  <c r="K91" i="1"/>
  <c r="N91" i="1" s="1"/>
  <c r="N88" i="1" s="1"/>
  <c r="K90" i="1"/>
  <c r="K88" i="1" s="1"/>
  <c r="K89" i="1"/>
  <c r="M88" i="1"/>
  <c r="L88" i="1"/>
  <c r="L92" i="1" s="1"/>
  <c r="N87" i="1"/>
  <c r="M85" i="1"/>
  <c r="M83" i="1" s="1"/>
  <c r="L85" i="1"/>
  <c r="M84" i="1"/>
  <c r="L84" i="1"/>
  <c r="L83" i="1" s="1"/>
  <c r="L86" i="1" s="1"/>
  <c r="N83" i="1"/>
  <c r="K83" i="1"/>
  <c r="M82" i="1"/>
  <c r="L82" i="1"/>
  <c r="K80" i="1"/>
  <c r="K79" i="1" s="1"/>
  <c r="M79" i="1"/>
  <c r="L79" i="1"/>
  <c r="L81" i="1" s="1"/>
  <c r="K81" i="1" s="1"/>
  <c r="K78" i="1"/>
  <c r="E78" i="1"/>
  <c r="M76" i="1"/>
  <c r="M75" i="1" s="1"/>
  <c r="L76" i="1"/>
  <c r="L75" i="1" s="1"/>
  <c r="N75" i="1"/>
  <c r="K75" i="1"/>
  <c r="M74" i="1"/>
  <c r="L74" i="1"/>
  <c r="L77" i="1" s="1"/>
  <c r="M71" i="1"/>
  <c r="L71" i="1"/>
  <c r="K71" i="1"/>
  <c r="K70" i="1"/>
  <c r="E70" i="1"/>
  <c r="K73" i="1" s="1"/>
  <c r="M67" i="1"/>
  <c r="M66" i="1" s="1"/>
  <c r="L67" i="1"/>
  <c r="L66" i="1" s="1"/>
  <c r="K66" i="1"/>
  <c r="M65" i="1"/>
  <c r="L65" i="1"/>
  <c r="L69" i="1" s="1"/>
  <c r="K69" i="1" s="1"/>
  <c r="E65" i="1"/>
  <c r="K63" i="1"/>
  <c r="K62" i="1"/>
  <c r="N61" i="1"/>
  <c r="M61" i="1"/>
  <c r="L61" i="1"/>
  <c r="L64" i="1" s="1"/>
  <c r="E60" i="1"/>
  <c r="K59" i="1"/>
  <c r="K58" i="1"/>
  <c r="K57" i="1"/>
  <c r="K56" i="1"/>
  <c r="N55" i="1"/>
  <c r="M55" i="1"/>
  <c r="K55" i="1" s="1"/>
  <c r="L55" i="1"/>
  <c r="K54" i="1"/>
  <c r="M53" i="1"/>
  <c r="K53" i="1" s="1"/>
  <c r="L53" i="1"/>
  <c r="K52" i="1"/>
  <c r="M51" i="1"/>
  <c r="L51" i="1"/>
  <c r="K51" i="1" s="1"/>
  <c r="K50" i="1"/>
  <c r="K100" i="1" l="1"/>
  <c r="K61" i="1"/>
  <c r="L45" i="1"/>
  <c r="K43" i="1"/>
  <c r="L37" i="1"/>
  <c r="K39" i="1"/>
  <c r="M39" i="1"/>
  <c r="N39" i="1"/>
  <c r="L39" i="1"/>
  <c r="L42" i="1"/>
  <c r="K41" i="1"/>
  <c r="N40" i="1"/>
  <c r="M40" i="1"/>
  <c r="L40" i="1"/>
  <c r="K38" i="1"/>
  <c r="M34" i="1"/>
  <c r="N34" i="1"/>
  <c r="L34" i="1"/>
  <c r="K36" i="1"/>
  <c r="N36" i="1"/>
  <c r="M36" i="1"/>
  <c r="N35" i="1"/>
  <c r="M35" i="1"/>
  <c r="N23" i="1"/>
  <c r="M23" i="1"/>
  <c r="L23" i="1"/>
  <c r="L18" i="1"/>
  <c r="M18" i="1"/>
  <c r="N18" i="1"/>
  <c r="K23" i="1" l="1"/>
  <c r="N31" i="1"/>
  <c r="M31" i="1"/>
  <c r="K18" i="1" l="1"/>
  <c r="N47" i="1" l="1"/>
  <c r="N27" i="1" l="1"/>
  <c r="M27" i="1"/>
  <c r="L13" i="1" l="1"/>
  <c r="L16" i="1" s="1"/>
  <c r="M13" i="1"/>
  <c r="M16" i="1" s="1"/>
  <c r="N13" i="1"/>
  <c r="N16" i="1" s="1"/>
  <c r="K14" i="1"/>
  <c r="K13" i="1" s="1"/>
  <c r="N44" i="1"/>
  <c r="M45" i="1"/>
  <c r="M44" i="1" s="1"/>
  <c r="L44" i="1"/>
  <c r="N30" i="1" l="1"/>
  <c r="L31" i="1"/>
  <c r="L30" i="1" s="1"/>
  <c r="N26" i="1"/>
  <c r="M26" i="1"/>
  <c r="L27" i="1"/>
  <c r="L26" i="1" s="1"/>
  <c r="M47" i="1" l="1"/>
  <c r="L47" i="1"/>
  <c r="K45" i="1"/>
  <c r="K44" i="1" s="1"/>
  <c r="E43" i="1"/>
  <c r="K40" i="1"/>
  <c r="N42" i="1"/>
  <c r="M42" i="1"/>
  <c r="E38" i="1"/>
  <c r="N37" i="1"/>
  <c r="M37" i="1"/>
  <c r="K35" i="1"/>
  <c r="K34" i="1" s="1"/>
  <c r="K33" i="1"/>
  <c r="E33" i="1"/>
  <c r="N32" i="1"/>
  <c r="L32" i="1"/>
  <c r="K31" i="1"/>
  <c r="K30" i="1" s="1"/>
  <c r="K29" i="1"/>
  <c r="E29" i="1"/>
  <c r="N28" i="1"/>
  <c r="M28" i="1"/>
  <c r="L28" i="1"/>
  <c r="K27" i="1"/>
  <c r="K26" i="1"/>
  <c r="K25" i="1"/>
  <c r="E25" i="1"/>
  <c r="K21" i="1"/>
  <c r="E21" i="1"/>
  <c r="K17" i="1"/>
  <c r="E17" i="1"/>
  <c r="E12" i="1"/>
  <c r="K16" i="1" s="1"/>
  <c r="K42" i="1" l="1"/>
  <c r="K37" i="1"/>
  <c r="K32" i="1"/>
  <c r="K28" i="1"/>
  <c r="K47" i="1"/>
</calcChain>
</file>

<file path=xl/sharedStrings.xml><?xml version="1.0" encoding="utf-8"?>
<sst xmlns="http://schemas.openxmlformats.org/spreadsheetml/2006/main" count="202" uniqueCount="82">
  <si>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</si>
  <si>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</si>
  <si>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</si>
  <si>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</si>
  <si>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</si>
  <si>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</si>
  <si>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</si>
  <si>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</si>
  <si>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</si>
  <si>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</si>
  <si>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</si>
  <si>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</si>
  <si>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</si>
  <si>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</si>
  <si>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</si>
  <si>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</si>
  <si>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</si>
  <si>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</si>
  <si>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</si>
  <si>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</si>
  <si>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</si>
  <si>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</si>
  <si>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</si>
  <si>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</si>
  <si>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</si>
  <si>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</si>
  <si>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</si>
  <si>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</si>
  <si>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</si>
  <si>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</si>
  <si>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</si>
  <si>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</si>
  <si>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</si>
  <si>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</si>
  <si>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</si>
  <si>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</si>
  <si>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</si>
  <si>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2019 m. III ketv.</t>
  </si>
  <si>
    <t>2019 m. IV ketv.</t>
  </si>
  <si>
    <t>2.</t>
  </si>
  <si>
    <t>2020 m. III ketv.</t>
  </si>
  <si>
    <t>2020 m. II ketv.</t>
  </si>
  <si>
    <t>08.6.1-ESFA-T-909</t>
  </si>
  <si>
    <t>VIETOS PLĖTROS STRATEGIJŲ RENGIMAS</t>
  </si>
  <si>
    <t xml:space="preserve">Tęstinė projektų atranka 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</si>
  <si>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</si>
  <si>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</si>
  <si>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</si>
  <si>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</si>
  <si>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08.6.1-ESFA-T-927</t>
  </si>
  <si>
    <t>SPARTESNIS VIETOS PLĖTROS STRATEGIJŲ ĮGYVENDINIMAS</t>
  </si>
  <si>
    <t>3.</t>
  </si>
  <si>
    <t>2020 m. IV ketv.</t>
  </si>
  <si>
    <t xml:space="preserve">10.1.1-ESFA-V-912 </t>
  </si>
  <si>
    <t>NACIONALINIŲ REFORMŲ SKATINIMAS IR VIEŠOJO VALDYMO INSTITUCIJŲ VEIKLOS GERINIMAS</t>
  </si>
  <si>
    <t xml:space="preserve">10.1.1-ESFA-V-913 </t>
  </si>
  <si>
    <t>VALSTYBĖS INSTITUCIJŲ IR ĮSTAIGŲ VIDAUS ADMINISTRAVIMO TOBULINIMAS</t>
  </si>
  <si>
    <t>Valstybės projektų planavimas</t>
  </si>
  <si>
    <t>10.1.2-ESFA-V-915</t>
  </si>
  <si>
    <t>VIEŠOJO VALDYMO INSTITUCIJŲ ATVIRUMO DIDINIMAS IR VISUOMENĖS ĮSITRAUKIMO Į VIEŠOJO VALDYMO PROCESUS SKATINIMAS</t>
  </si>
  <si>
    <t>2019 m. II -IV ketv.</t>
  </si>
  <si>
    <t>10.1.2-ESFA-V-916</t>
  </si>
  <si>
    <t>NACIONALINIŲ KOVOS SU KORUPCIJA PRIEMONIŲ ĮGYVENDINIMAS</t>
  </si>
  <si>
    <t xml:space="preserve">10.1.2-ESFA-K-917 </t>
  </si>
  <si>
    <t>VISUOMENĖS NEPAKANTUMO KORUPCIJAI DIDINIMO IR DALYVAVIMO VIEŠOJO VALDYMO PROCESUOSE SKATINIMO INICIATYVOS</t>
  </si>
  <si>
    <t xml:space="preserve">Konkursas </t>
  </si>
  <si>
    <t xml:space="preserve">10.1.3-ESFA-V-918 </t>
  </si>
  <si>
    <t>VIEŠOJO ADMINISTRAVIMO SUBJEKTŲ INICIATYVOS, SKIRTOS PASLAUGŲ IR ASMENŲ APTARNAVIMO KOKYBĖS GERINIMUI</t>
  </si>
  <si>
    <t>2020 m. I ketv.</t>
  </si>
  <si>
    <t xml:space="preserve">10.1.3-ESFA-R-920 </t>
  </si>
  <si>
    <t>PASLAUGŲ IR ASMENŲ APTARNAVIMO KOKYBĖS GERINIMAS SAVIVALDYBĖSE</t>
  </si>
  <si>
    <t>Regionų projektų planavimas</t>
  </si>
  <si>
    <t xml:space="preserve">10.1.4-ESFA-V-921 </t>
  </si>
  <si>
    <t>GERESNIO REGLAMENTAVIMO DIEGIMAS IR VERSLO PRIEŽIŪROS SISTEMOS TOBULINIMAS</t>
  </si>
  <si>
    <t xml:space="preserve">10.1.4-ESFA-V-922 </t>
  </si>
  <si>
    <t>TEISINGUMO SISTEMOS VEIKSMINGUMO DIDINIMAS</t>
  </si>
  <si>
    <t>10.1.5-ESFA-V-923</t>
  </si>
  <si>
    <t>ŽMOGIŠKŲJŲ IŠTEKLIŲ VALDYMO TOBULINIMAS VALSTYBINĖJE TARNYBOJE SISTEMINIU LYGMENIU</t>
  </si>
  <si>
    <t>10.1.5-ESFA-V-924</t>
  </si>
  <si>
    <t>VALSTYBĖS IR SAVIVALDYBIŲ INSTITUCIJŲ IR ĮSTAIGŲ DIRBANČIŲJŲ STRATEGINIŲ KOMPETENCIJŲ CENTRALIZUOTAS STIPRINIMAS“</t>
  </si>
  <si>
    <t xml:space="preserve">10.1.5-ESFA-V-925 </t>
  </si>
  <si>
    <t>VALSTYBĖS ĮSTAIGŲ VADOVŲ GRANDIES STIPRINIMAS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</si>
</sst>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10427]#,##0.00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8"/>
      <color rgb="FF000000"/>
      <name val="Tahoma"/>
      <family val="2"/>
      <charset val="186"/>
    </font>
    <font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3" fillId="0" borderId="0" applyFont="0" applyFill="0" applyBorder="0" applyAlignment="0" applyProtection="0"/>
  </cellStyleXfs>
  <cellXfs count="147">
    <xf numFmtId="0" fontId="0" fillId="0" borderId="0" xfId="0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0" xfId="0" applyFill="1" applyBorder="1"/>
    <xf numFmtId="164" fontId="5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4" fontId="1" fillId="2" borderId="1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1" fontId="8" fillId="0" borderId="0" xfId="0" applyNumberFormat="1" applyFont="1"/>
    <xf numFmtId="3" fontId="0" fillId="0" borderId="0" xfId="0" applyNumberFormat="1"/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4" fontId="10" fillId="0" borderId="7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 wrapText="1"/>
    </xf>
    <xf numFmtId="3" fontId="6" fillId="0" borderId="14" xfId="0" applyNumberFormat="1" applyFont="1" applyBorder="1"/>
    <xf numFmtId="0" fontId="10" fillId="0" borderId="1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/>
    </xf>
    <xf numFmtId="165" fontId="6" fillId="2" borderId="16" xfId="2" applyNumberFormat="1" applyFont="1" applyFill="1" applyBorder="1" applyAlignment="1">
      <alignment horizontal="center" wrapText="1"/>
    </xf>
    <xf numFmtId="0" fontId="0" fillId="0" borderId="11" xfId="0" applyBorder="1"/>
    <xf numFmtId="0" fontId="10" fillId="0" borderId="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10" fillId="0" borderId="1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10" xfId="0" applyNumberFormat="1" applyFont="1" applyBorder="1"/>
    <xf numFmtId="4" fontId="6" fillId="0" borderId="14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Kablelis 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"/>
  <sheetViews>
    <sheetView tabSelected="1" workbookViewId="0">
      <selection activeCell="B87" sqref="B87:B92"/>
    </sheetView>
  </sheetViews>
  <sheetFormatPr defaultRowHeight="15" x14ac:dyDescent="0.25"/>
  <cols>
    <col min="1" max="1" width="3.28515625" style="19" customWidth="1"/>
    <col min="2" max="2" width="17.140625" style="19" customWidth="1"/>
    <col min="3" max="3" width="16.42578125" style="19" customWidth="1"/>
    <col min="4" max="4" width="11.5703125" style="19" customWidth="1"/>
    <col min="5" max="5" width="12.7109375" style="19" customWidth="1"/>
    <col min="6" max="6" width="13" style="19" customWidth="1"/>
    <col min="7" max="7" width="11.7109375" style="19" customWidth="1"/>
    <col min="8" max="8" width="11.42578125" style="19" customWidth="1"/>
    <col min="9" max="9" width="7.5703125" style="19" customWidth="1"/>
    <col min="10" max="10" width="10.7109375" style="19" customWidth="1"/>
    <col min="11" max="11" width="12" style="19" customWidth="1"/>
    <col min="12" max="12" width="11.5703125" style="19" customWidth="1"/>
    <col min="13" max="13" width="11.85546875" style="19" customWidth="1"/>
    <col min="14" max="14" width="12.28515625" style="19" customWidth="1"/>
    <col min="15" max="15" width="12.5703125" style="19" customWidth="1"/>
    <col min="16" max="16" width="9.140625" style="19"/>
    <col min="17" max="17" width="11.7109375" style="19" customWidth="1"/>
    <col min="18" max="19" width="11.28515625" style="19" customWidth="1"/>
    <col min="20" max="20" width="10.7109375" style="19" customWidth="1"/>
    <col min="21" max="21" width="11.42578125" style="19" customWidth="1"/>
    <col min="22" max="23" width="9.140625" style="19" customWidth="1"/>
    <col min="24" max="24" width="15.42578125" style="19" customWidth="1"/>
    <col min="25" max="25" width="12.42578125" style="19" customWidth="1"/>
    <col min="26" max="26" width="17.42578125" style="19" customWidth="1"/>
    <col min="27" max="16384" width="9.140625" style="19"/>
  </cols>
  <sheetData>
    <row r="1" spans="1:26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6" ht="15.75" thickBot="1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6" ht="24.75" customHeight="1" x14ac:dyDescent="0.25">
      <c r="A3" s="54" t="s">
        <v>1</v>
      </c>
      <c r="B3" s="54" t="s">
        <v>2</v>
      </c>
      <c r="C3" s="54" t="s">
        <v>3</v>
      </c>
      <c r="D3" s="21"/>
      <c r="E3" s="57"/>
      <c r="F3" s="58"/>
      <c r="G3" s="58"/>
      <c r="H3" s="59"/>
      <c r="I3" s="54" t="s">
        <v>6</v>
      </c>
      <c r="J3" s="54" t="s">
        <v>7</v>
      </c>
      <c r="K3" s="57"/>
      <c r="L3" s="58"/>
      <c r="M3" s="58"/>
      <c r="N3" s="59"/>
    </row>
    <row r="4" spans="1:26" x14ac:dyDescent="0.25">
      <c r="A4" s="55"/>
      <c r="B4" s="55"/>
      <c r="C4" s="55"/>
      <c r="D4" s="22"/>
      <c r="E4" s="60"/>
      <c r="F4" s="61"/>
      <c r="G4" s="61"/>
      <c r="H4" s="62"/>
      <c r="I4" s="55"/>
      <c r="J4" s="55"/>
      <c r="K4" s="60"/>
      <c r="L4" s="61"/>
      <c r="M4" s="61"/>
      <c r="N4" s="62"/>
    </row>
    <row r="5" spans="1:26" x14ac:dyDescent="0.25">
      <c r="A5" s="55"/>
      <c r="B5" s="55"/>
      <c r="C5" s="55"/>
      <c r="D5" s="22"/>
      <c r="E5" s="60"/>
      <c r="F5" s="61"/>
      <c r="G5" s="61"/>
      <c r="H5" s="62"/>
      <c r="I5" s="55"/>
      <c r="J5" s="55"/>
      <c r="K5" s="60"/>
      <c r="L5" s="61"/>
      <c r="M5" s="61"/>
      <c r="N5" s="62"/>
    </row>
    <row r="6" spans="1:26" x14ac:dyDescent="0.25">
      <c r="A6" s="55"/>
      <c r="B6" s="55"/>
      <c r="C6" s="55"/>
      <c r="D6" s="22"/>
      <c r="E6" s="60" t="s">
        <v>5</v>
      </c>
      <c r="F6" s="61"/>
      <c r="G6" s="61"/>
      <c r="H6" s="62"/>
      <c r="I6" s="55"/>
      <c r="J6" s="55"/>
      <c r="K6" s="60" t="s">
        <v>8</v>
      </c>
      <c r="L6" s="61"/>
      <c r="M6" s="61"/>
      <c r="N6" s="62"/>
    </row>
    <row r="7" spans="1:26" x14ac:dyDescent="0.25">
      <c r="A7" s="55"/>
      <c r="B7" s="55"/>
      <c r="C7" s="55"/>
      <c r="D7" s="22"/>
      <c r="E7" s="63"/>
      <c r="F7" s="64"/>
      <c r="G7" s="64"/>
      <c r="H7" s="65"/>
      <c r="I7" s="55"/>
      <c r="J7" s="55"/>
      <c r="K7" s="63"/>
      <c r="L7" s="64"/>
      <c r="M7" s="64"/>
      <c r="N7" s="65"/>
    </row>
    <row r="8" spans="1:26" ht="15.75" thickBot="1" x14ac:dyDescent="0.3">
      <c r="A8" s="55"/>
      <c r="B8" s="55"/>
      <c r="C8" s="55"/>
      <c r="D8" s="22"/>
      <c r="E8" s="66"/>
      <c r="F8" s="67"/>
      <c r="G8" s="67"/>
      <c r="H8" s="68"/>
      <c r="I8" s="55"/>
      <c r="J8" s="55"/>
      <c r="K8" s="66"/>
      <c r="L8" s="67"/>
      <c r="M8" s="67"/>
      <c r="N8" s="68"/>
    </row>
    <row r="9" spans="1:26" ht="26.25" thickBot="1" x14ac:dyDescent="0.3">
      <c r="A9" s="55"/>
      <c r="B9" s="55"/>
      <c r="C9" s="55"/>
      <c r="D9" s="22" t="s">
        <v>4</v>
      </c>
      <c r="E9" s="69" t="s">
        <v>9</v>
      </c>
      <c r="F9" s="69" t="s">
        <v>10</v>
      </c>
      <c r="G9" s="69" t="s">
        <v>11</v>
      </c>
      <c r="H9" s="69" t="s">
        <v>12</v>
      </c>
      <c r="I9" s="55"/>
      <c r="J9" s="55"/>
      <c r="K9" s="69" t="s">
        <v>9</v>
      </c>
      <c r="L9" s="69" t="s">
        <v>10</v>
      </c>
      <c r="M9" s="69" t="s">
        <v>11</v>
      </c>
      <c r="N9" s="1"/>
    </row>
    <row r="10" spans="1:26" ht="49.5" customHeight="1" thickBot="1" x14ac:dyDescent="0.3">
      <c r="A10" s="56"/>
      <c r="B10" s="56"/>
      <c r="C10" s="56"/>
      <c r="D10" s="1"/>
      <c r="E10" s="70"/>
      <c r="F10" s="70"/>
      <c r="G10" s="70"/>
      <c r="H10" s="70"/>
      <c r="I10" s="56"/>
      <c r="J10" s="56"/>
      <c r="K10" s="70"/>
      <c r="L10" s="70"/>
      <c r="M10" s="70"/>
      <c r="N10" s="1" t="s">
        <v>12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thickBot="1" x14ac:dyDescent="0.3">
      <c r="A11" s="23">
        <v>1</v>
      </c>
      <c r="B11" s="1">
        <v>2</v>
      </c>
      <c r="C11" s="1">
        <v>3</v>
      </c>
      <c r="D11" s="1">
        <v>4</v>
      </c>
      <c r="E11" s="1" t="s">
        <v>13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 t="s">
        <v>14</v>
      </c>
      <c r="L11" s="1">
        <v>12</v>
      </c>
      <c r="M11" s="1">
        <v>13</v>
      </c>
      <c r="N11" s="1">
        <v>14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thickBot="1" x14ac:dyDescent="0.3">
      <c r="A12" s="36">
        <v>1</v>
      </c>
      <c r="B12" s="36" t="s">
        <v>20</v>
      </c>
      <c r="C12" s="36" t="s">
        <v>21</v>
      </c>
      <c r="D12" s="36" t="s">
        <v>19</v>
      </c>
      <c r="E12" s="26">
        <f>+F12+G12+H12</f>
        <v>4781189</v>
      </c>
      <c r="F12" s="26">
        <v>4064010</v>
      </c>
      <c r="G12" s="26">
        <v>717179</v>
      </c>
      <c r="H12" s="26">
        <v>0</v>
      </c>
      <c r="I12" s="30" t="s">
        <v>15</v>
      </c>
      <c r="J12" s="31"/>
      <c r="K12" s="11">
        <v>4494316</v>
      </c>
      <c r="L12" s="11">
        <v>3820168.6</v>
      </c>
      <c r="M12" s="11">
        <v>674147.4</v>
      </c>
      <c r="N12" s="11">
        <v>0</v>
      </c>
      <c r="Q12" s="8"/>
      <c r="R12" s="9"/>
      <c r="S12" s="9"/>
      <c r="T12" s="9"/>
      <c r="U12" s="9"/>
      <c r="V12" s="9"/>
      <c r="W12" s="9"/>
      <c r="X12" s="10"/>
      <c r="Y12" s="10"/>
      <c r="Z12" s="10"/>
    </row>
    <row r="13" spans="1:26" ht="15.75" thickBot="1" x14ac:dyDescent="0.3">
      <c r="A13" s="34"/>
      <c r="B13" s="34"/>
      <c r="C13" s="34"/>
      <c r="D13" s="34"/>
      <c r="E13" s="37"/>
      <c r="F13" s="37"/>
      <c r="G13" s="37"/>
      <c r="H13" s="37"/>
      <c r="I13" s="28" t="s">
        <v>16</v>
      </c>
      <c r="J13" s="29"/>
      <c r="K13" s="11">
        <f>K14</f>
        <v>286872.99999999988</v>
      </c>
      <c r="L13" s="11">
        <f t="shared" ref="L13:N13" si="0">L14</f>
        <v>243841.39999999991</v>
      </c>
      <c r="M13" s="11">
        <f t="shared" si="0"/>
        <v>43031.599999999977</v>
      </c>
      <c r="N13" s="11">
        <f t="shared" si="0"/>
        <v>0</v>
      </c>
      <c r="Q13" s="8"/>
      <c r="R13" s="9"/>
      <c r="S13" s="9"/>
      <c r="T13" s="9"/>
      <c r="U13" s="9"/>
      <c r="V13" s="9"/>
      <c r="W13" s="9"/>
      <c r="X13" s="10"/>
      <c r="Y13" s="10"/>
      <c r="Z13" s="10"/>
    </row>
    <row r="14" spans="1:26" x14ac:dyDescent="0.25">
      <c r="A14" s="34"/>
      <c r="B14" s="34"/>
      <c r="C14" s="34"/>
      <c r="D14" s="34"/>
      <c r="E14" s="37"/>
      <c r="F14" s="37"/>
      <c r="G14" s="37"/>
      <c r="H14" s="37"/>
      <c r="I14" s="41" t="s">
        <v>17</v>
      </c>
      <c r="J14" s="43" t="s">
        <v>37</v>
      </c>
      <c r="K14" s="32">
        <f>L14+M14+N14</f>
        <v>286872.99999999988</v>
      </c>
      <c r="L14" s="32">
        <v>243841.39999999991</v>
      </c>
      <c r="M14" s="32">
        <v>43031.599999999977</v>
      </c>
      <c r="N14" s="32">
        <v>0</v>
      </c>
      <c r="Q14" s="8"/>
      <c r="R14" s="9"/>
      <c r="S14" s="9"/>
      <c r="T14" s="9"/>
      <c r="U14" s="9"/>
      <c r="V14" s="9"/>
      <c r="W14" s="9"/>
      <c r="X14" s="10"/>
      <c r="Y14" s="10"/>
      <c r="Z14" s="10"/>
    </row>
    <row r="15" spans="1:26" ht="15.75" thickBot="1" x14ac:dyDescent="0.3">
      <c r="A15" s="34"/>
      <c r="B15" s="34"/>
      <c r="C15" s="34"/>
      <c r="D15" s="34"/>
      <c r="E15" s="37"/>
      <c r="F15" s="37"/>
      <c r="G15" s="37"/>
      <c r="H15" s="37"/>
      <c r="I15" s="42"/>
      <c r="J15" s="44"/>
      <c r="K15" s="33"/>
      <c r="L15" s="33"/>
      <c r="M15" s="33"/>
      <c r="N15" s="33"/>
      <c r="Q15" s="8"/>
      <c r="R15" s="9"/>
      <c r="S15" s="9"/>
      <c r="T15" s="9"/>
      <c r="U15" s="9"/>
      <c r="V15" s="9"/>
      <c r="W15" s="9"/>
      <c r="X15" s="10"/>
      <c r="Y15" s="10"/>
      <c r="Z15" s="10"/>
    </row>
    <row r="16" spans="1:26" ht="15.75" thickBot="1" x14ac:dyDescent="0.3">
      <c r="A16" s="35"/>
      <c r="B16" s="35"/>
      <c r="C16" s="35"/>
      <c r="D16" s="35"/>
      <c r="E16" s="27"/>
      <c r="F16" s="27"/>
      <c r="G16" s="27"/>
      <c r="H16" s="27"/>
      <c r="I16" s="30" t="s">
        <v>18</v>
      </c>
      <c r="J16" s="31"/>
      <c r="K16" s="11">
        <f>+E12-K12-K13</f>
        <v>0</v>
      </c>
      <c r="L16" s="11">
        <f t="shared" ref="L16:N16" si="1">+F12-L12-L13</f>
        <v>0</v>
      </c>
      <c r="M16" s="11">
        <f t="shared" si="1"/>
        <v>0</v>
      </c>
      <c r="N16" s="12">
        <f t="shared" si="1"/>
        <v>0</v>
      </c>
      <c r="O16" s="3"/>
      <c r="P16" s="3"/>
      <c r="Q16" s="8"/>
      <c r="R16" s="9"/>
      <c r="S16" s="9"/>
      <c r="T16" s="9"/>
      <c r="U16" s="9"/>
      <c r="V16" s="9"/>
      <c r="W16" s="9"/>
      <c r="X16" s="10"/>
      <c r="Y16" s="10"/>
      <c r="Z16" s="10"/>
    </row>
    <row r="17" spans="1:26" ht="22.5" customHeight="1" thickBot="1" x14ac:dyDescent="0.3">
      <c r="A17" s="36">
        <v>2</v>
      </c>
      <c r="B17" s="36" t="s">
        <v>22</v>
      </c>
      <c r="C17" s="36" t="s">
        <v>23</v>
      </c>
      <c r="D17" s="36" t="s">
        <v>19</v>
      </c>
      <c r="E17" s="26">
        <f>+F17+G17</f>
        <v>8630108</v>
      </c>
      <c r="F17" s="26">
        <v>7930370</v>
      </c>
      <c r="G17" s="26">
        <v>699738</v>
      </c>
      <c r="H17" s="26">
        <v>699739</v>
      </c>
      <c r="I17" s="4" t="s">
        <v>15</v>
      </c>
      <c r="J17" s="5"/>
      <c r="K17" s="14">
        <f>+L17+M17+N17</f>
        <v>9329847</v>
      </c>
      <c r="L17" s="14">
        <v>7930370</v>
      </c>
      <c r="M17" s="14">
        <v>699738</v>
      </c>
      <c r="N17" s="14">
        <v>699739</v>
      </c>
      <c r="O17" s="3"/>
      <c r="P17" s="3"/>
      <c r="Q17" s="8"/>
      <c r="R17" s="9"/>
      <c r="S17" s="9"/>
      <c r="T17" s="9"/>
      <c r="U17" s="9"/>
      <c r="V17" s="9"/>
      <c r="W17" s="9"/>
      <c r="X17" s="10"/>
      <c r="Y17" s="10"/>
      <c r="Z17" s="10"/>
    </row>
    <row r="18" spans="1:26" ht="29.25" customHeight="1" x14ac:dyDescent="0.25">
      <c r="A18" s="34"/>
      <c r="B18" s="34"/>
      <c r="C18" s="34"/>
      <c r="D18" s="34"/>
      <c r="E18" s="37"/>
      <c r="F18" s="37"/>
      <c r="G18" s="37"/>
      <c r="H18" s="37"/>
      <c r="I18" s="71" t="s">
        <v>18</v>
      </c>
      <c r="J18" s="72"/>
      <c r="K18" s="26">
        <f>L18+M18+N18</f>
        <v>0</v>
      </c>
      <c r="L18" s="26">
        <f>+F16-L16</f>
        <v>0</v>
      </c>
      <c r="M18" s="26">
        <f>+G16-M16</f>
        <v>0</v>
      </c>
      <c r="N18" s="26">
        <f>+H16-N16</f>
        <v>0</v>
      </c>
    </row>
    <row r="19" spans="1:26" ht="15.75" hidden="1" customHeight="1" thickBot="1" x14ac:dyDescent="0.3">
      <c r="A19" s="34"/>
      <c r="B19" s="34"/>
      <c r="C19" s="34"/>
      <c r="D19" s="34"/>
      <c r="E19" s="37"/>
      <c r="F19" s="37"/>
      <c r="G19" s="37"/>
      <c r="H19" s="37"/>
      <c r="I19" s="73"/>
      <c r="J19" s="74"/>
      <c r="K19" s="37"/>
      <c r="L19" s="37"/>
      <c r="M19" s="37"/>
      <c r="N19" s="37"/>
    </row>
    <row r="20" spans="1:26" ht="15.75" customHeight="1" thickBot="1" x14ac:dyDescent="0.3">
      <c r="A20" s="35"/>
      <c r="B20" s="35"/>
      <c r="C20" s="35"/>
      <c r="D20" s="35"/>
      <c r="E20" s="27"/>
      <c r="F20" s="27"/>
      <c r="G20" s="27"/>
      <c r="H20" s="27"/>
      <c r="I20" s="75"/>
      <c r="J20" s="76"/>
      <c r="K20" s="27"/>
      <c r="L20" s="27"/>
      <c r="M20" s="27"/>
      <c r="N20" s="27"/>
    </row>
    <row r="21" spans="1:26" x14ac:dyDescent="0.25">
      <c r="A21" s="36">
        <v>3</v>
      </c>
      <c r="B21" s="36" t="s">
        <v>24</v>
      </c>
      <c r="C21" s="36" t="s">
        <v>25</v>
      </c>
      <c r="D21" s="36" t="s">
        <v>26</v>
      </c>
      <c r="E21" s="26">
        <f>+F21+G21</f>
        <v>5622718</v>
      </c>
      <c r="F21" s="38">
        <v>5166822</v>
      </c>
      <c r="G21" s="38">
        <v>455896</v>
      </c>
      <c r="H21" s="51">
        <v>455896</v>
      </c>
      <c r="I21" s="4" t="s">
        <v>15</v>
      </c>
      <c r="J21" s="5"/>
      <c r="K21" s="24">
        <f>+L21+M21+N21</f>
        <v>7083544.0700000003</v>
      </c>
      <c r="L21" s="24">
        <v>5166822</v>
      </c>
      <c r="M21" s="24">
        <v>455896</v>
      </c>
      <c r="N21" s="24">
        <v>1460826.07</v>
      </c>
    </row>
    <row r="22" spans="1:26" ht="3" customHeight="1" thickBot="1" x14ac:dyDescent="0.3">
      <c r="A22" s="34"/>
      <c r="B22" s="34"/>
      <c r="C22" s="34"/>
      <c r="D22" s="34"/>
      <c r="E22" s="37"/>
      <c r="F22" s="39"/>
      <c r="G22" s="39"/>
      <c r="H22" s="52"/>
      <c r="I22" s="6"/>
      <c r="J22" s="7"/>
      <c r="K22" s="13"/>
      <c r="L22" s="13"/>
      <c r="M22" s="13"/>
      <c r="N22" s="13"/>
    </row>
    <row r="23" spans="1:26" ht="39" customHeight="1" x14ac:dyDescent="0.25">
      <c r="A23" s="34"/>
      <c r="B23" s="34"/>
      <c r="C23" s="34"/>
      <c r="D23" s="34"/>
      <c r="E23" s="37"/>
      <c r="F23" s="39"/>
      <c r="G23" s="39"/>
      <c r="H23" s="52"/>
      <c r="I23" s="71" t="s">
        <v>18</v>
      </c>
      <c r="J23" s="72"/>
      <c r="K23" s="26">
        <f>+L23+M23+N23</f>
        <v>-1004930.0700000001</v>
      </c>
      <c r="L23" s="26">
        <f>+F21-L21</f>
        <v>0</v>
      </c>
      <c r="M23" s="26">
        <f>+G21-M21</f>
        <v>0</v>
      </c>
      <c r="N23" s="26">
        <f>+H21-N21</f>
        <v>-1004930.0700000001</v>
      </c>
    </row>
    <row r="24" spans="1:26" ht="15.75" customHeight="1" thickBot="1" x14ac:dyDescent="0.3">
      <c r="A24" s="35"/>
      <c r="B24" s="35"/>
      <c r="C24" s="35"/>
      <c r="D24" s="35"/>
      <c r="E24" s="27"/>
      <c r="F24" s="40"/>
      <c r="G24" s="40"/>
      <c r="H24" s="53"/>
      <c r="I24" s="75"/>
      <c r="J24" s="76"/>
      <c r="K24" s="27"/>
      <c r="L24" s="27"/>
      <c r="M24" s="27"/>
      <c r="N24" s="27"/>
    </row>
    <row r="25" spans="1:26" ht="15.75" thickBot="1" x14ac:dyDescent="0.3">
      <c r="A25" s="36">
        <v>4</v>
      </c>
      <c r="B25" s="36" t="s">
        <v>27</v>
      </c>
      <c r="C25" s="36" t="s">
        <v>28</v>
      </c>
      <c r="D25" s="36" t="s">
        <v>26</v>
      </c>
      <c r="E25" s="26">
        <f>+F25+G25</f>
        <v>150653517</v>
      </c>
      <c r="F25" s="38">
        <v>138438367</v>
      </c>
      <c r="G25" s="38">
        <v>12215150</v>
      </c>
      <c r="H25" s="38">
        <v>12215151</v>
      </c>
      <c r="I25" s="30" t="s">
        <v>15</v>
      </c>
      <c r="J25" s="31"/>
      <c r="K25" s="11">
        <f t="shared" ref="K25:K29" si="2">+L25+M25+N25</f>
        <v>146705738.12</v>
      </c>
      <c r="L25" s="11">
        <v>119509649.7</v>
      </c>
      <c r="M25" s="11">
        <v>10670738.43</v>
      </c>
      <c r="N25" s="11">
        <v>16525349.99</v>
      </c>
    </row>
    <row r="26" spans="1:26" ht="15.75" thickBot="1" x14ac:dyDescent="0.3">
      <c r="A26" s="34"/>
      <c r="B26" s="34"/>
      <c r="C26" s="34"/>
      <c r="D26" s="34"/>
      <c r="E26" s="37"/>
      <c r="F26" s="39"/>
      <c r="G26" s="39"/>
      <c r="H26" s="39"/>
      <c r="I26" s="28" t="s">
        <v>16</v>
      </c>
      <c r="J26" s="29"/>
      <c r="K26" s="11">
        <f t="shared" si="2"/>
        <v>16162929.879999997</v>
      </c>
      <c r="L26" s="11">
        <f>L27</f>
        <v>18928717.299999997</v>
      </c>
      <c r="M26" s="11">
        <f t="shared" ref="M26:N26" si="3">M27</f>
        <v>1544411.5700000003</v>
      </c>
      <c r="N26" s="11">
        <f t="shared" si="3"/>
        <v>-4310198.99</v>
      </c>
    </row>
    <row r="27" spans="1:26" ht="26.25" thickBot="1" x14ac:dyDescent="0.3">
      <c r="A27" s="34"/>
      <c r="B27" s="34"/>
      <c r="C27" s="34"/>
      <c r="D27" s="34"/>
      <c r="E27" s="37"/>
      <c r="F27" s="39"/>
      <c r="G27" s="39"/>
      <c r="H27" s="39"/>
      <c r="I27" s="1" t="s">
        <v>17</v>
      </c>
      <c r="J27" s="2" t="s">
        <v>37</v>
      </c>
      <c r="K27" s="11">
        <f t="shared" si="2"/>
        <v>16162929.879999997</v>
      </c>
      <c r="L27" s="11">
        <f>F25-L25</f>
        <v>18928717.299999997</v>
      </c>
      <c r="M27" s="11">
        <f>G25-M25</f>
        <v>1544411.5700000003</v>
      </c>
      <c r="N27" s="11">
        <f>H25-N25</f>
        <v>-4310198.99</v>
      </c>
    </row>
    <row r="28" spans="1:26" ht="15.75" thickBot="1" x14ac:dyDescent="0.3">
      <c r="A28" s="35"/>
      <c r="B28" s="35"/>
      <c r="C28" s="35"/>
      <c r="D28" s="35"/>
      <c r="E28" s="27"/>
      <c r="F28" s="40"/>
      <c r="G28" s="40"/>
      <c r="H28" s="40"/>
      <c r="I28" s="30" t="s">
        <v>18</v>
      </c>
      <c r="J28" s="31"/>
      <c r="K28" s="11">
        <f t="shared" si="2"/>
        <v>0</v>
      </c>
      <c r="L28" s="11">
        <f>+F25-L25-L26</f>
        <v>0</v>
      </c>
      <c r="M28" s="11">
        <f t="shared" ref="M28:N28" si="4">+G25-M25-M26</f>
        <v>0</v>
      </c>
      <c r="N28" s="11">
        <f t="shared" si="4"/>
        <v>0</v>
      </c>
    </row>
    <row r="29" spans="1:26" ht="15.75" thickBot="1" x14ac:dyDescent="0.3">
      <c r="A29" s="36">
        <v>5</v>
      </c>
      <c r="B29" s="36" t="s">
        <v>29</v>
      </c>
      <c r="C29" s="36" t="s">
        <v>30</v>
      </c>
      <c r="D29" s="36" t="s">
        <v>26</v>
      </c>
      <c r="E29" s="45">
        <f>+F29+G29</f>
        <v>107380029</v>
      </c>
      <c r="F29" s="48">
        <v>98673540</v>
      </c>
      <c r="G29" s="48">
        <v>8706489</v>
      </c>
      <c r="H29" s="48">
        <v>8706489</v>
      </c>
      <c r="I29" s="30" t="s">
        <v>15</v>
      </c>
      <c r="J29" s="31"/>
      <c r="K29" s="11">
        <f t="shared" si="2"/>
        <v>117691472.68000001</v>
      </c>
      <c r="L29" s="11">
        <v>97832210.719999999</v>
      </c>
      <c r="M29" s="11">
        <v>8779536.5899999999</v>
      </c>
      <c r="N29" s="11">
        <v>11079725.369999999</v>
      </c>
    </row>
    <row r="30" spans="1:26" ht="15.75" thickBot="1" x14ac:dyDescent="0.3">
      <c r="A30" s="34"/>
      <c r="B30" s="34"/>
      <c r="C30" s="34"/>
      <c r="D30" s="34"/>
      <c r="E30" s="46"/>
      <c r="F30" s="49"/>
      <c r="G30" s="49"/>
      <c r="H30" s="49"/>
      <c r="I30" s="28" t="s">
        <v>16</v>
      </c>
      <c r="J30" s="29"/>
      <c r="K30" s="11">
        <f>K31</f>
        <v>-1604954.6799999978</v>
      </c>
      <c r="L30" s="11">
        <f>L31</f>
        <v>841329.28000000119</v>
      </c>
      <c r="M30" s="11">
        <v>0</v>
      </c>
      <c r="N30" s="11">
        <f t="shared" ref="N30" si="5">N31</f>
        <v>-2373236.3699999992</v>
      </c>
    </row>
    <row r="31" spans="1:26" ht="26.25" thickBot="1" x14ac:dyDescent="0.3">
      <c r="A31" s="34"/>
      <c r="B31" s="34"/>
      <c r="C31" s="34"/>
      <c r="D31" s="34"/>
      <c r="E31" s="46"/>
      <c r="F31" s="49"/>
      <c r="G31" s="49"/>
      <c r="H31" s="49"/>
      <c r="I31" s="1" t="s">
        <v>17</v>
      </c>
      <c r="J31" s="2" t="s">
        <v>37</v>
      </c>
      <c r="K31" s="11">
        <f>+L31+M31+N31</f>
        <v>-1604954.6799999978</v>
      </c>
      <c r="L31" s="11">
        <f>F29-L29</f>
        <v>841329.28000000119</v>
      </c>
      <c r="M31" s="11">
        <f>G29-M29</f>
        <v>-73047.589999999851</v>
      </c>
      <c r="N31" s="11">
        <f>H29-N29</f>
        <v>-2373236.3699999992</v>
      </c>
    </row>
    <row r="32" spans="1:26" ht="15.75" thickBot="1" x14ac:dyDescent="0.3">
      <c r="A32" s="35"/>
      <c r="B32" s="35"/>
      <c r="C32" s="35"/>
      <c r="D32" s="35"/>
      <c r="E32" s="47"/>
      <c r="F32" s="50"/>
      <c r="G32" s="50"/>
      <c r="H32" s="50"/>
      <c r="I32" s="30" t="s">
        <v>18</v>
      </c>
      <c r="J32" s="31"/>
      <c r="K32" s="11">
        <f>+L32+M32+N32</f>
        <v>0</v>
      </c>
      <c r="L32" s="11">
        <f>+F29-L29-L30</f>
        <v>0</v>
      </c>
      <c r="M32" s="11">
        <v>0</v>
      </c>
      <c r="N32" s="11">
        <f t="shared" ref="N32" si="6">+H29-N29-N30</f>
        <v>0</v>
      </c>
    </row>
    <row r="33" spans="1:14" ht="22.5" customHeight="1" thickBot="1" x14ac:dyDescent="0.3">
      <c r="A33" s="36">
        <v>6</v>
      </c>
      <c r="B33" s="36" t="s">
        <v>31</v>
      </c>
      <c r="C33" s="36" t="s">
        <v>32</v>
      </c>
      <c r="D33" s="36" t="s">
        <v>19</v>
      </c>
      <c r="E33" s="26">
        <f>+F33+G33</f>
        <v>60267979</v>
      </c>
      <c r="F33" s="26">
        <v>55381385</v>
      </c>
      <c r="G33" s="38">
        <v>4886594</v>
      </c>
      <c r="H33" s="38">
        <v>4886592</v>
      </c>
      <c r="I33" s="30" t="s">
        <v>15</v>
      </c>
      <c r="J33" s="31"/>
      <c r="K33" s="25">
        <f>+L33+M33+N33</f>
        <v>36940870.960000001</v>
      </c>
      <c r="L33" s="25">
        <v>26357288.890000001</v>
      </c>
      <c r="M33" s="25">
        <v>2325643.11</v>
      </c>
      <c r="N33" s="25">
        <v>8257938.96</v>
      </c>
    </row>
    <row r="34" spans="1:14" ht="15.75" thickBot="1" x14ac:dyDescent="0.3">
      <c r="A34" s="34"/>
      <c r="B34" s="34"/>
      <c r="C34" s="34"/>
      <c r="D34" s="34"/>
      <c r="E34" s="37"/>
      <c r="F34" s="39"/>
      <c r="G34" s="39"/>
      <c r="H34" s="39"/>
      <c r="I34" s="28" t="s">
        <v>16</v>
      </c>
      <c r="J34" s="29"/>
      <c r="K34" s="11">
        <f>K35</f>
        <v>20308176.129411764</v>
      </c>
      <c r="L34" s="11">
        <f>L35+L36</f>
        <v>29024095.710000001</v>
      </c>
      <c r="M34" s="11">
        <f t="shared" ref="M34:N34" si="7">M35+M36</f>
        <v>2560949.6214705883</v>
      </c>
      <c r="N34" s="11">
        <f t="shared" si="7"/>
        <v>2560949.6214705883</v>
      </c>
    </row>
    <row r="35" spans="1:14" ht="26.25" thickBot="1" x14ac:dyDescent="0.3">
      <c r="A35" s="34"/>
      <c r="B35" s="34"/>
      <c r="C35" s="34"/>
      <c r="D35" s="34"/>
      <c r="E35" s="37"/>
      <c r="F35" s="39"/>
      <c r="G35" s="39"/>
      <c r="H35" s="39"/>
      <c r="I35" s="1" t="s">
        <v>17</v>
      </c>
      <c r="J35" s="2" t="s">
        <v>37</v>
      </c>
      <c r="K35" s="11">
        <f t="shared" ref="K35:K43" si="8">+L35+M35+N35</f>
        <v>20308176.129411764</v>
      </c>
      <c r="L35" s="11">
        <v>17261949.710000001</v>
      </c>
      <c r="M35" s="11">
        <f>$L$35*7.5/85</f>
        <v>1523113.2097058825</v>
      </c>
      <c r="N35" s="11">
        <f>$L$35*7.5/85</f>
        <v>1523113.2097058825</v>
      </c>
    </row>
    <row r="36" spans="1:14" ht="26.25" thickBot="1" x14ac:dyDescent="0.3">
      <c r="A36" s="34"/>
      <c r="B36" s="34"/>
      <c r="C36" s="34"/>
      <c r="D36" s="34"/>
      <c r="E36" s="37"/>
      <c r="F36" s="39"/>
      <c r="G36" s="39"/>
      <c r="H36" s="39"/>
      <c r="I36" s="15" t="s">
        <v>39</v>
      </c>
      <c r="J36" s="16" t="s">
        <v>40</v>
      </c>
      <c r="K36" s="11">
        <f t="shared" si="8"/>
        <v>13837818.823529411</v>
      </c>
      <c r="L36" s="11">
        <v>11762146</v>
      </c>
      <c r="M36" s="11">
        <f>$L$36*7.5/85</f>
        <v>1037836.4117647059</v>
      </c>
      <c r="N36" s="11">
        <f>$L$36*7.5/85</f>
        <v>1037836.4117647059</v>
      </c>
    </row>
    <row r="37" spans="1:14" ht="15.75" thickBot="1" x14ac:dyDescent="0.3">
      <c r="A37" s="35"/>
      <c r="B37" s="35"/>
      <c r="C37" s="35"/>
      <c r="D37" s="35"/>
      <c r="E37" s="27"/>
      <c r="F37" s="40"/>
      <c r="G37" s="40"/>
      <c r="H37" s="40"/>
      <c r="I37" s="30" t="s">
        <v>18</v>
      </c>
      <c r="J37" s="31"/>
      <c r="K37" s="11">
        <f t="shared" si="8"/>
        <v>-5932294.9129411783</v>
      </c>
      <c r="L37" s="11">
        <f>+F33-L33-L34</f>
        <v>0.39999999850988388</v>
      </c>
      <c r="M37" s="11">
        <f t="shared" ref="M37:N37" si="9">+G33-M33-M34</f>
        <v>1.2685294118709862</v>
      </c>
      <c r="N37" s="11">
        <f t="shared" si="9"/>
        <v>-5932296.5814705882</v>
      </c>
    </row>
    <row r="38" spans="1:14" ht="15.75" thickBot="1" x14ac:dyDescent="0.3">
      <c r="A38" s="34">
        <v>7</v>
      </c>
      <c r="B38" s="34" t="s">
        <v>33</v>
      </c>
      <c r="C38" s="34" t="s">
        <v>34</v>
      </c>
      <c r="D38" s="34" t="s">
        <v>19</v>
      </c>
      <c r="E38" s="26">
        <f>+F38+G38</f>
        <v>10882352</v>
      </c>
      <c r="F38" s="38">
        <v>10000000</v>
      </c>
      <c r="G38" s="38">
        <v>882352</v>
      </c>
      <c r="H38" s="38">
        <v>882352</v>
      </c>
      <c r="I38" s="30" t="s">
        <v>15</v>
      </c>
      <c r="J38" s="31"/>
      <c r="K38" s="11">
        <f t="shared" si="8"/>
        <v>63162</v>
      </c>
      <c r="L38" s="11">
        <v>53687.7</v>
      </c>
      <c r="M38" s="11">
        <v>4737.1499999999996</v>
      </c>
      <c r="N38" s="11">
        <v>4737.1499999999996</v>
      </c>
    </row>
    <row r="39" spans="1:14" ht="15.75" thickBot="1" x14ac:dyDescent="0.3">
      <c r="A39" s="34"/>
      <c r="B39" s="34"/>
      <c r="C39" s="34"/>
      <c r="D39" s="34"/>
      <c r="E39" s="37"/>
      <c r="F39" s="39"/>
      <c r="G39" s="39"/>
      <c r="H39" s="39"/>
      <c r="I39" s="28" t="s">
        <v>16</v>
      </c>
      <c r="J39" s="29"/>
      <c r="K39" s="11">
        <f t="shared" si="8"/>
        <v>11701542</v>
      </c>
      <c r="L39" s="11">
        <f>+L40+L41</f>
        <v>9946312.3000000007</v>
      </c>
      <c r="M39" s="11">
        <f t="shared" ref="M39:N39" si="10">+M40+M41</f>
        <v>877614.85</v>
      </c>
      <c r="N39" s="11">
        <f t="shared" si="10"/>
        <v>877614.85</v>
      </c>
    </row>
    <row r="40" spans="1:14" ht="26.25" thickBot="1" x14ac:dyDescent="0.3">
      <c r="A40" s="34"/>
      <c r="B40" s="34"/>
      <c r="C40" s="34"/>
      <c r="D40" s="34"/>
      <c r="E40" s="37"/>
      <c r="F40" s="39"/>
      <c r="G40" s="39"/>
      <c r="H40" s="39"/>
      <c r="I40" s="1" t="s">
        <v>17</v>
      </c>
      <c r="J40" s="2" t="s">
        <v>38</v>
      </c>
      <c r="K40" s="11">
        <f t="shared" si="8"/>
        <v>300000</v>
      </c>
      <c r="L40" s="11">
        <f>277500*85/92.5</f>
        <v>255000</v>
      </c>
      <c r="M40" s="11">
        <f>277500*7.5/92.5</f>
        <v>22500</v>
      </c>
      <c r="N40" s="11">
        <f>277500*7.5/92.5</f>
        <v>22500</v>
      </c>
    </row>
    <row r="41" spans="1:14" ht="26.25" thickBot="1" x14ac:dyDescent="0.3">
      <c r="A41" s="34"/>
      <c r="B41" s="34"/>
      <c r="C41" s="34"/>
      <c r="D41" s="34"/>
      <c r="E41" s="37"/>
      <c r="F41" s="39"/>
      <c r="G41" s="39"/>
      <c r="H41" s="39"/>
      <c r="I41" s="1" t="s">
        <v>39</v>
      </c>
      <c r="J41" s="2" t="s">
        <v>41</v>
      </c>
      <c r="K41" s="11">
        <f t="shared" si="8"/>
        <v>11401542</v>
      </c>
      <c r="L41" s="11">
        <v>9691312.3000000007</v>
      </c>
      <c r="M41" s="11">
        <v>855114.85</v>
      </c>
      <c r="N41" s="11">
        <v>855114.85</v>
      </c>
    </row>
    <row r="42" spans="1:14" ht="15.75" thickBot="1" x14ac:dyDescent="0.3">
      <c r="A42" s="35"/>
      <c r="B42" s="35"/>
      <c r="C42" s="35"/>
      <c r="D42" s="35"/>
      <c r="E42" s="27"/>
      <c r="F42" s="40"/>
      <c r="G42" s="40"/>
      <c r="H42" s="40"/>
      <c r="I42" s="30" t="s">
        <v>18</v>
      </c>
      <c r="J42" s="31"/>
      <c r="K42" s="11">
        <f t="shared" si="8"/>
        <v>0</v>
      </c>
      <c r="L42" s="11">
        <f>+F38-L38-L39</f>
        <v>0</v>
      </c>
      <c r="M42" s="11">
        <f t="shared" ref="M42" si="11">+G38-M38-M39</f>
        <v>0</v>
      </c>
      <c r="N42" s="11">
        <f t="shared" ref="N42" si="12">+H38-N38-N39</f>
        <v>0</v>
      </c>
    </row>
    <row r="43" spans="1:14" ht="15.75" customHeight="1" thickBot="1" x14ac:dyDescent="0.3">
      <c r="A43" s="34">
        <v>8</v>
      </c>
      <c r="B43" s="34" t="s">
        <v>35</v>
      </c>
      <c r="C43" s="36" t="s">
        <v>36</v>
      </c>
      <c r="D43" s="36" t="s">
        <v>26</v>
      </c>
      <c r="E43" s="26">
        <f>+F43+G43</f>
        <v>52003830</v>
      </c>
      <c r="F43" s="38">
        <v>47787303</v>
      </c>
      <c r="G43" s="38">
        <v>4216527</v>
      </c>
      <c r="H43" s="38">
        <v>4216527</v>
      </c>
      <c r="I43" s="30" t="s">
        <v>15</v>
      </c>
      <c r="J43" s="31"/>
      <c r="K43" s="11">
        <f t="shared" si="8"/>
        <v>54363639.300000004</v>
      </c>
      <c r="L43" s="11">
        <v>44789909.789999999</v>
      </c>
      <c r="M43" s="11">
        <v>4007787.63</v>
      </c>
      <c r="N43" s="11">
        <v>5565941.8799999999</v>
      </c>
    </row>
    <row r="44" spans="1:14" ht="15.75" thickBot="1" x14ac:dyDescent="0.3">
      <c r="A44" s="34"/>
      <c r="B44" s="34"/>
      <c r="C44" s="34"/>
      <c r="D44" s="34"/>
      <c r="E44" s="37"/>
      <c r="F44" s="39"/>
      <c r="G44" s="39"/>
      <c r="H44" s="39"/>
      <c r="I44" s="28" t="s">
        <v>16</v>
      </c>
      <c r="J44" s="29"/>
      <c r="K44" s="11">
        <f>K45+K46</f>
        <v>3558765.0200000009</v>
      </c>
      <c r="L44" s="11">
        <f>L45+L46</f>
        <v>2997393.2100000009</v>
      </c>
      <c r="M44" s="11">
        <f t="shared" ref="M44:N44" si="13">M45+M46</f>
        <v>208739.37000000011</v>
      </c>
      <c r="N44" s="11">
        <f t="shared" si="13"/>
        <v>352632.44</v>
      </c>
    </row>
    <row r="45" spans="1:14" ht="26.25" customHeight="1" x14ac:dyDescent="0.25">
      <c r="A45" s="34"/>
      <c r="B45" s="34"/>
      <c r="C45" s="34"/>
      <c r="D45" s="34"/>
      <c r="E45" s="37"/>
      <c r="F45" s="39"/>
      <c r="G45" s="39"/>
      <c r="H45" s="39"/>
      <c r="I45" s="41" t="s">
        <v>17</v>
      </c>
      <c r="J45" s="43" t="s">
        <v>37</v>
      </c>
      <c r="K45" s="26">
        <f>+L45+M45+N45</f>
        <v>3558765.0200000009</v>
      </c>
      <c r="L45" s="26">
        <f>F43-L43-L46</f>
        <v>2997393.2100000009</v>
      </c>
      <c r="M45" s="26">
        <f t="shared" ref="M45" si="14">G43-M43-M46</f>
        <v>208739.37000000011</v>
      </c>
      <c r="N45" s="26">
        <v>352632.44</v>
      </c>
    </row>
    <row r="46" spans="1:14" ht="9" customHeight="1" thickBot="1" x14ac:dyDescent="0.3">
      <c r="A46" s="34"/>
      <c r="B46" s="34"/>
      <c r="C46" s="34"/>
      <c r="D46" s="34"/>
      <c r="E46" s="37"/>
      <c r="F46" s="39"/>
      <c r="G46" s="39"/>
      <c r="H46" s="39"/>
      <c r="I46" s="42"/>
      <c r="J46" s="44"/>
      <c r="K46" s="27"/>
      <c r="L46" s="27"/>
      <c r="M46" s="27"/>
      <c r="N46" s="27"/>
    </row>
    <row r="47" spans="1:14" ht="15.75" thickBot="1" x14ac:dyDescent="0.3">
      <c r="A47" s="35"/>
      <c r="B47" s="35"/>
      <c r="C47" s="35"/>
      <c r="D47" s="35"/>
      <c r="E47" s="27"/>
      <c r="F47" s="40"/>
      <c r="G47" s="40"/>
      <c r="H47" s="40"/>
      <c r="I47" s="30" t="s">
        <v>18</v>
      </c>
      <c r="J47" s="31"/>
      <c r="K47" s="11">
        <f>+L47+M47+N47</f>
        <v>-1702047.3199999998</v>
      </c>
      <c r="L47" s="11">
        <f>+F43-L43-L44</f>
        <v>0</v>
      </c>
      <c r="M47" s="11">
        <f t="shared" ref="M47" si="15">+G43-M43-M44</f>
        <v>0</v>
      </c>
      <c r="N47" s="11">
        <f>+H43-N43-N44</f>
        <v>-1702047.3199999998</v>
      </c>
    </row>
    <row r="48" spans="1:14" customFormat="1" ht="15.75" thickBot="1" x14ac:dyDescent="0.3">
      <c r="A48" s="77">
        <v>9</v>
      </c>
      <c r="B48" s="77" t="s">
        <v>42</v>
      </c>
      <c r="C48" s="77" t="s">
        <v>43</v>
      </c>
      <c r="D48" s="77" t="s">
        <v>44</v>
      </c>
      <c r="E48" s="78">
        <v>241363</v>
      </c>
      <c r="F48" s="79">
        <v>205157</v>
      </c>
      <c r="G48" s="78">
        <v>18103</v>
      </c>
      <c r="H48" s="78">
        <v>18103</v>
      </c>
      <c r="I48" s="80" t="s">
        <v>15</v>
      </c>
      <c r="J48" s="81"/>
      <c r="K48" s="82">
        <v>241363</v>
      </c>
      <c r="L48" s="83">
        <v>205157</v>
      </c>
      <c r="M48" s="83">
        <v>18103</v>
      </c>
      <c r="N48" s="83">
        <v>18103</v>
      </c>
    </row>
    <row r="49" spans="1:19" customFormat="1" ht="30" customHeight="1" thickBot="1" x14ac:dyDescent="0.3">
      <c r="A49" s="84"/>
      <c r="B49" s="84"/>
      <c r="C49" s="84"/>
      <c r="D49" s="84"/>
      <c r="E49" s="85"/>
      <c r="F49" s="86"/>
      <c r="G49" s="85"/>
      <c r="H49" s="85"/>
      <c r="I49" s="80" t="s">
        <v>18</v>
      </c>
      <c r="J49" s="81"/>
      <c r="K49" s="82">
        <v>0</v>
      </c>
      <c r="L49" s="87">
        <v>0</v>
      </c>
      <c r="M49" s="87">
        <v>0</v>
      </c>
      <c r="N49" s="87">
        <v>0</v>
      </c>
    </row>
    <row r="50" spans="1:19" customFormat="1" ht="15.75" thickBot="1" x14ac:dyDescent="0.3">
      <c r="A50" s="77">
        <v>10</v>
      </c>
      <c r="B50" s="77" t="s">
        <v>45</v>
      </c>
      <c r="C50" s="77" t="s">
        <v>46</v>
      </c>
      <c r="D50" s="77" t="s">
        <v>44</v>
      </c>
      <c r="E50" s="78">
        <v>3184095</v>
      </c>
      <c r="F50" s="79">
        <v>2706481</v>
      </c>
      <c r="G50" s="78">
        <v>238807</v>
      </c>
      <c r="H50" s="78">
        <v>238807</v>
      </c>
      <c r="I50" s="80" t="s">
        <v>15</v>
      </c>
      <c r="J50" s="88"/>
      <c r="K50" s="82">
        <f>L50+M50+N50</f>
        <v>3300814.6800000006</v>
      </c>
      <c r="L50" s="87">
        <v>2624779.5400000005</v>
      </c>
      <c r="M50" s="87">
        <v>222775.42999999993</v>
      </c>
      <c r="N50" s="87">
        <v>453259.7099999999</v>
      </c>
    </row>
    <row r="51" spans="1:19" customFormat="1" ht="60" customHeight="1" thickBot="1" x14ac:dyDescent="0.3">
      <c r="A51" s="89"/>
      <c r="B51" s="84"/>
      <c r="C51" s="84"/>
      <c r="D51" s="84"/>
      <c r="E51" s="85"/>
      <c r="F51" s="90"/>
      <c r="G51" s="84"/>
      <c r="H51" s="84"/>
      <c r="I51" s="80" t="s">
        <v>18</v>
      </c>
      <c r="J51" s="88"/>
      <c r="K51" s="82">
        <f>L51+M51+N51</f>
        <v>113764.59999999963</v>
      </c>
      <c r="L51" s="82">
        <f>F50-L50</f>
        <v>81701.459999999497</v>
      </c>
      <c r="M51" s="82">
        <f>G50-M50</f>
        <v>16031.570000000065</v>
      </c>
      <c r="N51" s="82">
        <v>16031.570000000065</v>
      </c>
    </row>
    <row r="52" spans="1:19" customFormat="1" ht="15.75" thickBot="1" x14ac:dyDescent="0.3">
      <c r="A52" s="91">
        <v>11</v>
      </c>
      <c r="B52" s="77" t="s">
        <v>47</v>
      </c>
      <c r="C52" s="77" t="s">
        <v>48</v>
      </c>
      <c r="D52" s="77" t="s">
        <v>19</v>
      </c>
      <c r="E52" s="78">
        <v>8108108</v>
      </c>
      <c r="F52" s="79">
        <v>6891892</v>
      </c>
      <c r="G52" s="78">
        <v>608108</v>
      </c>
      <c r="H52" s="78">
        <v>608108</v>
      </c>
      <c r="I52" s="92" t="s">
        <v>15</v>
      </c>
      <c r="J52" s="88"/>
      <c r="K52" s="82">
        <f t="shared" ref="K52:K93" si="16">L52+M52+N52</f>
        <v>6814874.3800000018</v>
      </c>
      <c r="L52" s="87">
        <v>5038736.4300000016</v>
      </c>
      <c r="M52" s="87">
        <v>419535.40000000008</v>
      </c>
      <c r="N52" s="87">
        <v>1356602.55</v>
      </c>
    </row>
    <row r="53" spans="1:19" customFormat="1" ht="33" customHeight="1" thickBot="1" x14ac:dyDescent="0.3">
      <c r="A53" s="89"/>
      <c r="B53" s="84"/>
      <c r="C53" s="84"/>
      <c r="D53" s="84"/>
      <c r="E53" s="85"/>
      <c r="F53" s="90"/>
      <c r="G53" s="84"/>
      <c r="H53" s="84"/>
      <c r="I53" s="93" t="s">
        <v>18</v>
      </c>
      <c r="J53" s="94"/>
      <c r="K53" s="82">
        <f t="shared" si="16"/>
        <v>2236149.1399999983</v>
      </c>
      <c r="L53" s="95">
        <f>F52-L52</f>
        <v>1853155.5699999984</v>
      </c>
      <c r="M53" s="95">
        <f>G52-M52</f>
        <v>188572.59999999992</v>
      </c>
      <c r="N53" s="95">
        <v>194420.96999999997</v>
      </c>
    </row>
    <row r="54" spans="1:19" customFormat="1" ht="15.75" thickBot="1" x14ac:dyDescent="0.3">
      <c r="A54" s="77">
        <v>12</v>
      </c>
      <c r="B54" s="77" t="s">
        <v>49</v>
      </c>
      <c r="C54" s="77" t="s">
        <v>50</v>
      </c>
      <c r="D54" s="77" t="s">
        <v>44</v>
      </c>
      <c r="E54" s="78">
        <v>11690083</v>
      </c>
      <c r="F54" s="79">
        <v>9936572</v>
      </c>
      <c r="G54" s="78">
        <v>876755</v>
      </c>
      <c r="H54" s="78">
        <v>876756</v>
      </c>
      <c r="I54" s="80" t="s">
        <v>15</v>
      </c>
      <c r="J54" s="81"/>
      <c r="K54" s="82">
        <f t="shared" si="16"/>
        <v>627835.52</v>
      </c>
      <c r="L54" s="83">
        <v>489098.75999999995</v>
      </c>
      <c r="M54" s="83">
        <v>43155.819999999992</v>
      </c>
      <c r="N54" s="83">
        <v>95580.94</v>
      </c>
      <c r="O54" s="96"/>
      <c r="P54" s="97"/>
      <c r="Q54" s="97"/>
      <c r="R54" s="98"/>
      <c r="S54" s="98"/>
    </row>
    <row r="55" spans="1:19" customFormat="1" ht="15.75" thickBot="1" x14ac:dyDescent="0.3">
      <c r="A55" s="99"/>
      <c r="B55" s="99"/>
      <c r="C55" s="99"/>
      <c r="D55" s="99"/>
      <c r="E55" s="100"/>
      <c r="F55" s="101"/>
      <c r="G55" s="100"/>
      <c r="H55" s="100"/>
      <c r="I55" s="80" t="s">
        <v>16</v>
      </c>
      <c r="J55" s="81"/>
      <c r="K55" s="82">
        <f t="shared" si="16"/>
        <v>13340942.070810806</v>
      </c>
      <c r="L55" s="87">
        <f>L56+L57+L58</f>
        <v>11300628.809999995</v>
      </c>
      <c r="M55" s="87">
        <f t="shared" ref="M55:N55" si="17">M56+M57+M58</f>
        <v>1022171.78</v>
      </c>
      <c r="N55" s="87">
        <f t="shared" si="17"/>
        <v>1018141.4808108113</v>
      </c>
    </row>
    <row r="56" spans="1:19" customFormat="1" ht="26.25" thickBot="1" x14ac:dyDescent="0.3">
      <c r="A56" s="99"/>
      <c r="B56" s="99"/>
      <c r="C56" s="99"/>
      <c r="D56" s="99"/>
      <c r="E56" s="100"/>
      <c r="F56" s="101"/>
      <c r="G56" s="100"/>
      <c r="H56" s="100"/>
      <c r="I56" s="102" t="s">
        <v>17</v>
      </c>
      <c r="J56" s="103" t="s">
        <v>37</v>
      </c>
      <c r="K56" s="82">
        <f t="shared" si="16"/>
        <v>531640.89</v>
      </c>
      <c r="L56" s="87">
        <v>451894.75650000002</v>
      </c>
      <c r="M56" s="87">
        <v>29125.663499999966</v>
      </c>
      <c r="N56" s="87">
        <v>50620.47000000003</v>
      </c>
    </row>
    <row r="57" spans="1:19" customFormat="1" ht="32.25" customHeight="1" thickBot="1" x14ac:dyDescent="0.3">
      <c r="A57" s="99"/>
      <c r="B57" s="99"/>
      <c r="C57" s="99"/>
      <c r="D57" s="99"/>
      <c r="E57" s="100"/>
      <c r="F57" s="101"/>
      <c r="G57" s="100"/>
      <c r="H57" s="100"/>
      <c r="I57" s="102" t="s">
        <v>39</v>
      </c>
      <c r="J57" s="103" t="s">
        <v>38</v>
      </c>
      <c r="K57" s="82">
        <f t="shared" si="16"/>
        <v>2580059.3621621625</v>
      </c>
      <c r="L57" s="87">
        <v>2193050.9578378377</v>
      </c>
      <c r="M57" s="87">
        <v>193504.20216216217</v>
      </c>
      <c r="N57" s="87">
        <v>193504.20216216217</v>
      </c>
    </row>
    <row r="58" spans="1:19" customFormat="1" ht="26.25" thickBot="1" x14ac:dyDescent="0.3">
      <c r="A58" s="99"/>
      <c r="B58" s="99"/>
      <c r="C58" s="99"/>
      <c r="D58" s="99"/>
      <c r="E58" s="100"/>
      <c r="F58" s="101"/>
      <c r="G58" s="100"/>
      <c r="H58" s="100"/>
      <c r="I58" s="102" t="s">
        <v>51</v>
      </c>
      <c r="J58" s="103" t="s">
        <v>52</v>
      </c>
      <c r="K58" s="82">
        <f t="shared" si="16"/>
        <v>10229241.818648646</v>
      </c>
      <c r="L58" s="87">
        <v>8655683.095662158</v>
      </c>
      <c r="M58" s="87">
        <v>799541.91433783784</v>
      </c>
      <c r="N58" s="87">
        <v>774016.80864864902</v>
      </c>
    </row>
    <row r="59" spans="1:19" customFormat="1" ht="21" customHeight="1" thickBot="1" x14ac:dyDescent="0.3">
      <c r="A59" s="84"/>
      <c r="B59" s="84"/>
      <c r="C59" s="84"/>
      <c r="D59" s="84"/>
      <c r="E59" s="85"/>
      <c r="F59" s="86"/>
      <c r="G59" s="85"/>
      <c r="H59" s="85"/>
      <c r="I59" s="80" t="s">
        <v>18</v>
      </c>
      <c r="J59" s="81"/>
      <c r="K59" s="82">
        <f t="shared" si="16"/>
        <v>-2230300.7699999949</v>
      </c>
      <c r="L59" s="87">
        <v>-1853155.5699999947</v>
      </c>
      <c r="M59" s="87">
        <v>-188572.59999999998</v>
      </c>
      <c r="N59" s="87">
        <v>-188572.59999999998</v>
      </c>
      <c r="O59" s="98"/>
      <c r="P59" s="98"/>
      <c r="Q59" s="98"/>
    </row>
    <row r="60" spans="1:19" customFormat="1" ht="15.75" thickBot="1" x14ac:dyDescent="0.3">
      <c r="A60" s="77">
        <v>13</v>
      </c>
      <c r="B60" s="77" t="s">
        <v>53</v>
      </c>
      <c r="C60" s="77" t="s">
        <v>54</v>
      </c>
      <c r="D60" s="77" t="s">
        <v>19</v>
      </c>
      <c r="E60" s="78">
        <f>F60+G60+H60</f>
        <v>48006564.799999997</v>
      </c>
      <c r="F60" s="79">
        <v>40726998</v>
      </c>
      <c r="G60" s="79">
        <v>7190673</v>
      </c>
      <c r="H60" s="79">
        <v>88893.8</v>
      </c>
      <c r="I60" s="80" t="s">
        <v>15</v>
      </c>
      <c r="J60" s="81"/>
      <c r="K60" s="104">
        <v>35808296.950000003</v>
      </c>
      <c r="L60" s="105">
        <v>31330210.919500008</v>
      </c>
      <c r="M60" s="105">
        <v>5161671.4105000012</v>
      </c>
      <c r="N60" s="105">
        <v>367189.34</v>
      </c>
      <c r="Q60" s="98"/>
    </row>
    <row r="61" spans="1:19" customFormat="1" ht="15.75" thickBot="1" x14ac:dyDescent="0.3">
      <c r="A61" s="99"/>
      <c r="B61" s="99"/>
      <c r="C61" s="99"/>
      <c r="D61" s="99"/>
      <c r="E61" s="100"/>
      <c r="F61" s="101"/>
      <c r="G61" s="101"/>
      <c r="H61" s="101"/>
      <c r="I61" s="80" t="s">
        <v>16</v>
      </c>
      <c r="J61" s="81"/>
      <c r="K61" s="104">
        <f>L61+M61+N61</f>
        <v>11055576.979999993</v>
      </c>
      <c r="L61" s="104">
        <f>L62+L63</f>
        <v>9396787.0804999936</v>
      </c>
      <c r="M61" s="104">
        <f t="shared" ref="M61:N61" si="18">M62+M63</f>
        <v>1658789.8994999996</v>
      </c>
      <c r="N61" s="104">
        <f t="shared" si="18"/>
        <v>0</v>
      </c>
    </row>
    <row r="62" spans="1:19" customFormat="1" ht="26.25" thickBot="1" x14ac:dyDescent="0.3">
      <c r="A62" s="99"/>
      <c r="B62" s="99"/>
      <c r="C62" s="99"/>
      <c r="D62" s="99"/>
      <c r="E62" s="100"/>
      <c r="F62" s="101"/>
      <c r="G62" s="101"/>
      <c r="H62" s="101"/>
      <c r="I62" s="103" t="s">
        <v>17</v>
      </c>
      <c r="J62" s="103" t="s">
        <v>37</v>
      </c>
      <c r="K62" s="104">
        <f>L62+M62</f>
        <v>1097451.96</v>
      </c>
      <c r="L62" s="104">
        <v>932834.16599999997</v>
      </c>
      <c r="M62" s="104">
        <v>164617.79399999999</v>
      </c>
      <c r="N62" s="104">
        <v>0</v>
      </c>
      <c r="P62" s="98"/>
      <c r="S62" s="98"/>
    </row>
    <row r="63" spans="1:19" customFormat="1" ht="26.25" thickBot="1" x14ac:dyDescent="0.3">
      <c r="A63" s="99"/>
      <c r="B63" s="99"/>
      <c r="C63" s="99"/>
      <c r="D63" s="99"/>
      <c r="E63" s="100"/>
      <c r="F63" s="101"/>
      <c r="G63" s="101"/>
      <c r="H63" s="101"/>
      <c r="I63" s="106" t="s">
        <v>39</v>
      </c>
      <c r="J63" s="103" t="s">
        <v>38</v>
      </c>
      <c r="K63" s="104">
        <f>L63+M63</f>
        <v>9958125.019999994</v>
      </c>
      <c r="L63" s="104">
        <v>8463952.9144999944</v>
      </c>
      <c r="M63" s="104">
        <v>1494172.1054999996</v>
      </c>
      <c r="N63" s="104">
        <v>0</v>
      </c>
    </row>
    <row r="64" spans="1:19" customFormat="1" ht="15.75" thickBot="1" x14ac:dyDescent="0.3">
      <c r="A64" s="84"/>
      <c r="B64" s="84"/>
      <c r="C64" s="84"/>
      <c r="D64" s="84"/>
      <c r="E64" s="85"/>
      <c r="F64" s="86"/>
      <c r="G64" s="86"/>
      <c r="H64" s="86"/>
      <c r="I64" s="80" t="s">
        <v>18</v>
      </c>
      <c r="J64" s="81"/>
      <c r="K64" s="104">
        <v>0</v>
      </c>
      <c r="L64" s="104">
        <f>F60-L60-L61</f>
        <v>0</v>
      </c>
      <c r="M64" s="104">
        <v>0</v>
      </c>
      <c r="N64" s="104">
        <v>0</v>
      </c>
    </row>
    <row r="65" spans="1:14" customFormat="1" ht="15.75" thickBot="1" x14ac:dyDescent="0.3">
      <c r="A65" s="77">
        <v>14</v>
      </c>
      <c r="B65" s="77" t="s">
        <v>55</v>
      </c>
      <c r="C65" s="77" t="s">
        <v>56</v>
      </c>
      <c r="D65" s="77" t="s">
        <v>57</v>
      </c>
      <c r="E65" s="78">
        <f t="shared" ref="E65" si="19">F65+G65+H65</f>
        <v>19290536.8915</v>
      </c>
      <c r="F65" s="79">
        <v>16408509.8915</v>
      </c>
      <c r="G65" s="79">
        <v>2882027</v>
      </c>
      <c r="H65" s="79">
        <v>0</v>
      </c>
      <c r="I65" s="80" t="s">
        <v>15</v>
      </c>
      <c r="J65" s="81"/>
      <c r="K65" s="104">
        <v>1500785.71</v>
      </c>
      <c r="L65" s="105">
        <f>K65*0.85</f>
        <v>1275667.8535</v>
      </c>
      <c r="M65" s="105">
        <f>(K65*0.15)-N65</f>
        <v>197757.5165</v>
      </c>
      <c r="N65" s="105">
        <v>27360.34</v>
      </c>
    </row>
    <row r="66" spans="1:14" customFormat="1" ht="15.75" thickBot="1" x14ac:dyDescent="0.3">
      <c r="A66" s="107"/>
      <c r="B66" s="107"/>
      <c r="C66" s="107"/>
      <c r="D66" s="99"/>
      <c r="E66" s="100"/>
      <c r="F66" s="108"/>
      <c r="G66" s="108"/>
      <c r="H66" s="108"/>
      <c r="I66" s="109" t="s">
        <v>16</v>
      </c>
      <c r="J66" s="109"/>
      <c r="K66" s="82">
        <f>K67+K68</f>
        <v>17752311.289999999</v>
      </c>
      <c r="L66" s="82">
        <f>L67+L68</f>
        <v>15132842.038000001</v>
      </c>
      <c r="M66" s="82">
        <f>M67+M68</f>
        <v>2656909.1434999998</v>
      </c>
      <c r="N66" s="82">
        <v>0</v>
      </c>
    </row>
    <row r="67" spans="1:14" customFormat="1" ht="26.25" thickBot="1" x14ac:dyDescent="0.3">
      <c r="A67" s="107"/>
      <c r="B67" s="107"/>
      <c r="C67" s="107"/>
      <c r="D67" s="99"/>
      <c r="E67" s="100"/>
      <c r="F67" s="108"/>
      <c r="G67" s="108"/>
      <c r="H67" s="108"/>
      <c r="I67" s="103" t="s">
        <v>17</v>
      </c>
      <c r="J67" s="103" t="s">
        <v>37</v>
      </c>
      <c r="K67" s="82">
        <v>7328684.0199999996</v>
      </c>
      <c r="L67" s="87">
        <f>K67*0.85</f>
        <v>6229381.4169999994</v>
      </c>
      <c r="M67" s="87">
        <f>K67*0.15</f>
        <v>1099302.6029999999</v>
      </c>
      <c r="N67" s="87">
        <v>0</v>
      </c>
    </row>
    <row r="68" spans="1:14" customFormat="1" ht="26.25" thickBot="1" x14ac:dyDescent="0.3">
      <c r="A68" s="107"/>
      <c r="B68" s="107"/>
      <c r="C68" s="107"/>
      <c r="D68" s="99"/>
      <c r="E68" s="100"/>
      <c r="F68" s="108"/>
      <c r="G68" s="108"/>
      <c r="H68" s="108"/>
      <c r="I68" s="103" t="s">
        <v>39</v>
      </c>
      <c r="J68" s="103" t="s">
        <v>52</v>
      </c>
      <c r="K68" s="82">
        <v>10423627.27</v>
      </c>
      <c r="L68" s="87">
        <v>8903460.6210000012</v>
      </c>
      <c r="M68" s="87">
        <v>1557606.5404999999</v>
      </c>
      <c r="N68" s="87">
        <v>0</v>
      </c>
    </row>
    <row r="69" spans="1:14" customFormat="1" ht="15.75" thickBot="1" x14ac:dyDescent="0.3">
      <c r="A69" s="89"/>
      <c r="B69" s="89"/>
      <c r="C69" s="89"/>
      <c r="D69" s="84"/>
      <c r="E69" s="85"/>
      <c r="F69" s="110"/>
      <c r="G69" s="110"/>
      <c r="H69" s="110"/>
      <c r="I69" s="109" t="s">
        <v>18</v>
      </c>
      <c r="J69" s="111"/>
      <c r="K69" s="82">
        <f>L69+M69</f>
        <v>0</v>
      </c>
      <c r="L69" s="82">
        <f>F65-L65-L66</f>
        <v>0</v>
      </c>
      <c r="M69" s="82">
        <v>0</v>
      </c>
      <c r="N69" s="82">
        <v>0</v>
      </c>
    </row>
    <row r="70" spans="1:14" customFormat="1" ht="15.75" thickBot="1" x14ac:dyDescent="0.3">
      <c r="A70" s="77">
        <v>15</v>
      </c>
      <c r="B70" s="77" t="s">
        <v>58</v>
      </c>
      <c r="C70" s="77" t="s">
        <v>59</v>
      </c>
      <c r="D70" s="77" t="s">
        <v>19</v>
      </c>
      <c r="E70" s="78">
        <f t="shared" ref="E70" si="20">F70+G70+H70</f>
        <v>4533316</v>
      </c>
      <c r="F70" s="79">
        <v>3853319</v>
      </c>
      <c r="G70" s="79">
        <v>679997</v>
      </c>
      <c r="H70" s="79">
        <v>0</v>
      </c>
      <c r="I70" s="112" t="s">
        <v>15</v>
      </c>
      <c r="J70" s="113"/>
      <c r="K70" s="104">
        <f>L70+M70+N70</f>
        <v>3217040.41</v>
      </c>
      <c r="L70" s="105">
        <v>2924396.99</v>
      </c>
      <c r="M70" s="105">
        <v>279251.42</v>
      </c>
      <c r="N70" s="105">
        <v>13392</v>
      </c>
    </row>
    <row r="71" spans="1:14" customFormat="1" ht="15.75" thickBot="1" x14ac:dyDescent="0.3">
      <c r="A71" s="99"/>
      <c r="B71" s="99"/>
      <c r="C71" s="99"/>
      <c r="D71" s="99"/>
      <c r="E71" s="100"/>
      <c r="F71" s="101"/>
      <c r="G71" s="101"/>
      <c r="H71" s="101"/>
      <c r="I71" s="112" t="s">
        <v>16</v>
      </c>
      <c r="J71" s="113"/>
      <c r="K71" s="104">
        <f>K72</f>
        <v>1316276</v>
      </c>
      <c r="L71" s="104">
        <f t="shared" ref="L71:M71" si="21">L72</f>
        <v>1118834.5999999999</v>
      </c>
      <c r="M71" s="104">
        <f t="shared" si="21"/>
        <v>197441.4</v>
      </c>
      <c r="N71" s="105">
        <v>0</v>
      </c>
    </row>
    <row r="72" spans="1:14" customFormat="1" ht="26.25" thickBot="1" x14ac:dyDescent="0.3">
      <c r="A72" s="99"/>
      <c r="B72" s="99"/>
      <c r="C72" s="99"/>
      <c r="D72" s="99"/>
      <c r="E72" s="100"/>
      <c r="F72" s="101"/>
      <c r="G72" s="101"/>
      <c r="H72" s="101"/>
      <c r="I72" s="114" t="s">
        <v>17</v>
      </c>
      <c r="J72" s="115" t="s">
        <v>60</v>
      </c>
      <c r="K72" s="104">
        <v>1316276</v>
      </c>
      <c r="L72" s="116">
        <v>1118834.5999999999</v>
      </c>
      <c r="M72" s="116">
        <v>197441.4</v>
      </c>
      <c r="N72" s="116">
        <v>0</v>
      </c>
    </row>
    <row r="73" spans="1:14" customFormat="1" ht="15.75" thickBot="1" x14ac:dyDescent="0.3">
      <c r="A73" s="84"/>
      <c r="B73" s="84"/>
      <c r="C73" s="84"/>
      <c r="D73" s="84"/>
      <c r="E73" s="85"/>
      <c r="F73" s="86"/>
      <c r="G73" s="86"/>
      <c r="H73" s="86"/>
      <c r="I73" s="112" t="s">
        <v>18</v>
      </c>
      <c r="J73" s="113"/>
      <c r="K73" s="104">
        <f>E70-K70-K71</f>
        <v>-0.41000000014901161</v>
      </c>
      <c r="L73" s="117">
        <v>0</v>
      </c>
      <c r="M73" s="117">
        <v>0</v>
      </c>
      <c r="N73" s="117">
        <v>0</v>
      </c>
    </row>
    <row r="74" spans="1:14" customFormat="1" ht="15.75" thickBot="1" x14ac:dyDescent="0.3">
      <c r="A74" s="77">
        <v>16</v>
      </c>
      <c r="B74" s="77" t="s">
        <v>61</v>
      </c>
      <c r="C74" s="77" t="s">
        <v>62</v>
      </c>
      <c r="D74" s="77" t="s">
        <v>19</v>
      </c>
      <c r="E74" s="78">
        <v>18033760.176470593</v>
      </c>
      <c r="F74" s="79">
        <v>15328696.150000002</v>
      </c>
      <c r="G74" s="79">
        <v>2705064.026470589</v>
      </c>
      <c r="H74" s="79">
        <v>0</v>
      </c>
      <c r="I74" s="112" t="s">
        <v>15</v>
      </c>
      <c r="J74" s="113"/>
      <c r="K74" s="104">
        <v>16355401.430000002</v>
      </c>
      <c r="L74" s="118">
        <f>K74*0.85</f>
        <v>13902091.215500001</v>
      </c>
      <c r="M74" s="104">
        <f>(K74*0.15)-N74</f>
        <v>1993469.4345000002</v>
      </c>
      <c r="N74" s="104">
        <v>459840.77999999997</v>
      </c>
    </row>
    <row r="75" spans="1:14" customFormat="1" ht="15.75" thickBot="1" x14ac:dyDescent="0.3">
      <c r="A75" s="99"/>
      <c r="B75" s="99"/>
      <c r="C75" s="99"/>
      <c r="D75" s="99"/>
      <c r="E75" s="100"/>
      <c r="F75" s="101"/>
      <c r="G75" s="101"/>
      <c r="H75" s="101"/>
      <c r="I75" s="112" t="s">
        <v>16</v>
      </c>
      <c r="J75" s="113"/>
      <c r="K75" s="104">
        <f>K76</f>
        <v>1678358.5700000012</v>
      </c>
      <c r="L75" s="104">
        <f t="shared" ref="L75:N75" si="22">L76</f>
        <v>1426604.784500001</v>
      </c>
      <c r="M75" s="104">
        <f t="shared" si="22"/>
        <v>251753.78550000017</v>
      </c>
      <c r="N75" s="117">
        <f t="shared" si="22"/>
        <v>0</v>
      </c>
    </row>
    <row r="76" spans="1:14" customFormat="1" ht="26.25" thickBot="1" x14ac:dyDescent="0.3">
      <c r="A76" s="99"/>
      <c r="B76" s="99"/>
      <c r="C76" s="99"/>
      <c r="D76" s="99"/>
      <c r="E76" s="100"/>
      <c r="F76" s="101"/>
      <c r="G76" s="101"/>
      <c r="H76" s="101"/>
      <c r="I76" s="119" t="s">
        <v>17</v>
      </c>
      <c r="J76" s="119" t="s">
        <v>37</v>
      </c>
      <c r="K76" s="104">
        <v>1678358.5700000012</v>
      </c>
      <c r="L76" s="104">
        <f>K76*0.85</f>
        <v>1426604.784500001</v>
      </c>
      <c r="M76" s="104">
        <f>K76*0.15</f>
        <v>251753.78550000017</v>
      </c>
      <c r="N76" s="104">
        <v>0</v>
      </c>
    </row>
    <row r="77" spans="1:14" customFormat="1" ht="15.75" thickBot="1" x14ac:dyDescent="0.3">
      <c r="A77" s="84"/>
      <c r="B77" s="84"/>
      <c r="C77" s="84"/>
      <c r="D77" s="84"/>
      <c r="E77" s="85"/>
      <c r="F77" s="86"/>
      <c r="G77" s="86"/>
      <c r="H77" s="86"/>
      <c r="I77" s="112" t="s">
        <v>18</v>
      </c>
      <c r="J77" s="113"/>
      <c r="K77" s="104">
        <v>0</v>
      </c>
      <c r="L77" s="117">
        <f>F74-L74-L75</f>
        <v>0.15000000037252903</v>
      </c>
      <c r="M77" s="117">
        <v>0</v>
      </c>
      <c r="N77" s="117">
        <v>0</v>
      </c>
    </row>
    <row r="78" spans="1:14" customFormat="1" ht="15.75" thickBot="1" x14ac:dyDescent="0.3">
      <c r="A78" s="77">
        <v>17</v>
      </c>
      <c r="B78" s="77" t="s">
        <v>63</v>
      </c>
      <c r="C78" s="77" t="s">
        <v>64</v>
      </c>
      <c r="D78" s="77" t="s">
        <v>65</v>
      </c>
      <c r="E78" s="78">
        <f>F78+G78+H78</f>
        <v>6074627.977</v>
      </c>
      <c r="F78" s="79">
        <v>5151880.7769999998</v>
      </c>
      <c r="G78" s="79">
        <v>920468</v>
      </c>
      <c r="H78" s="79">
        <v>2279.1999999999998</v>
      </c>
      <c r="I78" s="112" t="s">
        <v>15</v>
      </c>
      <c r="J78" s="120"/>
      <c r="K78" s="104">
        <f t="shared" si="16"/>
        <v>5706690.8099999996</v>
      </c>
      <c r="L78" s="105">
        <v>4574080.43</v>
      </c>
      <c r="M78" s="105">
        <v>806260.72</v>
      </c>
      <c r="N78" s="105">
        <v>326349.66000000003</v>
      </c>
    </row>
    <row r="79" spans="1:14" customFormat="1" ht="15.75" thickBot="1" x14ac:dyDescent="0.3">
      <c r="A79" s="107"/>
      <c r="B79" s="121"/>
      <c r="C79" s="121"/>
      <c r="D79" s="121"/>
      <c r="E79" s="121"/>
      <c r="F79" s="122"/>
      <c r="G79" s="122"/>
      <c r="H79" s="122"/>
      <c r="I79" s="112" t="s">
        <v>16</v>
      </c>
      <c r="J79" s="120"/>
      <c r="K79" s="104">
        <f>K80</f>
        <v>434171.20999999996</v>
      </c>
      <c r="L79" s="104">
        <f t="shared" ref="L79:M79" si="23">L80</f>
        <v>369045.52849999996</v>
      </c>
      <c r="M79" s="104">
        <f t="shared" si="23"/>
        <v>65125.681499999992</v>
      </c>
      <c r="N79" s="105">
        <v>0</v>
      </c>
    </row>
    <row r="80" spans="1:14" customFormat="1" ht="26.25" thickBot="1" x14ac:dyDescent="0.3">
      <c r="A80" s="107"/>
      <c r="B80" s="121"/>
      <c r="C80" s="121"/>
      <c r="D80" s="121"/>
      <c r="E80" s="121"/>
      <c r="F80" s="122"/>
      <c r="G80" s="122"/>
      <c r="H80" s="122"/>
      <c r="I80" s="123" t="s">
        <v>17</v>
      </c>
      <c r="J80" s="119" t="s">
        <v>37</v>
      </c>
      <c r="K80" s="104">
        <f t="shared" si="16"/>
        <v>434171.20999999996</v>
      </c>
      <c r="L80" s="105">
        <v>369045.52849999996</v>
      </c>
      <c r="M80" s="105">
        <v>65125.681499999992</v>
      </c>
      <c r="N80" s="105"/>
    </row>
    <row r="81" spans="1:15" customFormat="1" ht="24.75" customHeight="1" thickBot="1" x14ac:dyDescent="0.3">
      <c r="A81" s="89"/>
      <c r="B81" s="124"/>
      <c r="C81" s="124"/>
      <c r="D81" s="124"/>
      <c r="E81" s="124"/>
      <c r="F81" s="125"/>
      <c r="G81" s="125"/>
      <c r="H81" s="125"/>
      <c r="I81" s="112" t="s">
        <v>18</v>
      </c>
      <c r="J81" s="113"/>
      <c r="K81" s="104">
        <f>L81+M81+N81</f>
        <v>245593.81850000011</v>
      </c>
      <c r="L81" s="105">
        <f>F78-L78-L79</f>
        <v>208754.81850000011</v>
      </c>
      <c r="M81" s="105">
        <v>36839</v>
      </c>
      <c r="N81" s="105">
        <v>0</v>
      </c>
    </row>
    <row r="82" spans="1:15" customFormat="1" ht="15.75" thickBot="1" x14ac:dyDescent="0.3">
      <c r="A82" s="77">
        <v>18</v>
      </c>
      <c r="B82" s="77" t="s">
        <v>66</v>
      </c>
      <c r="C82" s="77" t="s">
        <v>67</v>
      </c>
      <c r="D82" s="77" t="s">
        <v>19</v>
      </c>
      <c r="E82" s="78">
        <v>13448754</v>
      </c>
      <c r="F82" s="79">
        <v>11431441</v>
      </c>
      <c r="G82" s="79">
        <v>2017313</v>
      </c>
      <c r="H82" s="126">
        <v>0</v>
      </c>
      <c r="I82" s="112" t="s">
        <v>15</v>
      </c>
      <c r="J82" s="113"/>
      <c r="K82" s="104">
        <v>10595377.029999999</v>
      </c>
      <c r="L82" s="105">
        <f>K82*0.85</f>
        <v>9006070.4754999988</v>
      </c>
      <c r="M82" s="105">
        <f>(K82*0.15)-N82</f>
        <v>1387160.0544999999</v>
      </c>
      <c r="N82" s="105">
        <v>202146.5</v>
      </c>
    </row>
    <row r="83" spans="1:15" customFormat="1" ht="15.75" thickBot="1" x14ac:dyDescent="0.3">
      <c r="A83" s="99"/>
      <c r="B83" s="99"/>
      <c r="C83" s="99"/>
      <c r="D83" s="99"/>
      <c r="E83" s="99"/>
      <c r="F83" s="127"/>
      <c r="G83" s="127"/>
      <c r="H83" s="127"/>
      <c r="I83" s="112" t="s">
        <v>16</v>
      </c>
      <c r="J83" s="120"/>
      <c r="K83" s="104">
        <f>K85</f>
        <v>1393271.3</v>
      </c>
      <c r="L83" s="104">
        <f>L85+L84</f>
        <v>2425370.7050000001</v>
      </c>
      <c r="M83" s="104">
        <f>M85+M84</f>
        <v>396657.99075</v>
      </c>
      <c r="N83" s="104">
        <f t="shared" ref="N83" si="24">N85</f>
        <v>0</v>
      </c>
    </row>
    <row r="84" spans="1:15" customFormat="1" ht="30.75" thickBot="1" x14ac:dyDescent="0.3">
      <c r="A84" s="99"/>
      <c r="B84" s="99"/>
      <c r="C84" s="99"/>
      <c r="D84" s="99"/>
      <c r="E84" s="99"/>
      <c r="F84" s="127"/>
      <c r="G84" s="127"/>
      <c r="H84" s="127"/>
      <c r="I84" s="123" t="s">
        <v>17</v>
      </c>
      <c r="J84" s="128" t="s">
        <v>38</v>
      </c>
      <c r="K84" s="104">
        <v>1460106</v>
      </c>
      <c r="L84" s="105">
        <f>K84*0.85</f>
        <v>1241090.0999999999</v>
      </c>
      <c r="M84" s="105">
        <f>K84*0.15</f>
        <v>219015.9</v>
      </c>
      <c r="N84" s="105"/>
    </row>
    <row r="85" spans="1:15" customFormat="1" ht="26.25" thickBot="1" x14ac:dyDescent="0.3">
      <c r="A85" s="99"/>
      <c r="B85" s="99"/>
      <c r="C85" s="99"/>
      <c r="D85" s="99"/>
      <c r="E85" s="99"/>
      <c r="F85" s="127"/>
      <c r="G85" s="127"/>
      <c r="H85" s="127"/>
      <c r="I85" s="123" t="s">
        <v>39</v>
      </c>
      <c r="J85" s="119" t="s">
        <v>68</v>
      </c>
      <c r="K85" s="104">
        <v>1393271.3</v>
      </c>
      <c r="L85" s="105">
        <f>K85*0.85</f>
        <v>1184280.605</v>
      </c>
      <c r="M85" s="105">
        <f>L85*0.15</f>
        <v>177642.09075</v>
      </c>
      <c r="N85" s="105"/>
    </row>
    <row r="86" spans="1:15" customFormat="1" ht="21" customHeight="1" thickBot="1" x14ac:dyDescent="0.3">
      <c r="A86" s="84"/>
      <c r="B86" s="84"/>
      <c r="C86" s="84"/>
      <c r="D86" s="84"/>
      <c r="E86" s="84"/>
      <c r="F86" s="90"/>
      <c r="G86" s="90"/>
      <c r="H86" s="90"/>
      <c r="I86" s="112" t="s">
        <v>18</v>
      </c>
      <c r="J86" s="120"/>
      <c r="K86" s="104">
        <v>0</v>
      </c>
      <c r="L86" s="117">
        <f>F82-L82-L83</f>
        <v>-0.18049999885261059</v>
      </c>
      <c r="M86" s="117">
        <v>0</v>
      </c>
      <c r="N86" s="117">
        <v>0</v>
      </c>
    </row>
    <row r="87" spans="1:15" customFormat="1" ht="15.75" thickBot="1" x14ac:dyDescent="0.3">
      <c r="A87" s="77">
        <v>19</v>
      </c>
      <c r="B87" s="77" t="s">
        <v>69</v>
      </c>
      <c r="C87" s="77" t="s">
        <v>70</v>
      </c>
      <c r="D87" s="77" t="s">
        <v>71</v>
      </c>
      <c r="E87" s="78">
        <v>16440119</v>
      </c>
      <c r="F87" s="79">
        <v>13974101</v>
      </c>
      <c r="G87" s="79">
        <v>0</v>
      </c>
      <c r="H87" s="79">
        <v>2466018</v>
      </c>
      <c r="I87" s="112" t="s">
        <v>15</v>
      </c>
      <c r="J87" s="120"/>
      <c r="K87" s="104">
        <v>11725279.1</v>
      </c>
      <c r="L87" s="129">
        <v>9943086.3200000003</v>
      </c>
      <c r="M87" s="104">
        <v>0</v>
      </c>
      <c r="N87" s="104">
        <f>K87-L87</f>
        <v>1782192.7799999993</v>
      </c>
    </row>
    <row r="88" spans="1:15" customFormat="1" ht="15.75" thickBot="1" x14ac:dyDescent="0.3">
      <c r="A88" s="99"/>
      <c r="B88" s="99"/>
      <c r="C88" s="99"/>
      <c r="D88" s="99"/>
      <c r="E88" s="121"/>
      <c r="F88" s="122"/>
      <c r="G88" s="122"/>
      <c r="H88" s="122"/>
      <c r="I88" s="112" t="s">
        <v>16</v>
      </c>
      <c r="J88" s="120"/>
      <c r="K88" s="104">
        <f>K89+K90+K91</f>
        <v>4742370.0352941174</v>
      </c>
      <c r="L88" s="104">
        <f>L89+L90+L91</f>
        <v>4031014.6799999997</v>
      </c>
      <c r="M88" s="104">
        <f t="shared" ref="M88:N88" si="25">M89+M90+M91</f>
        <v>0</v>
      </c>
      <c r="N88" s="104">
        <f t="shared" si="25"/>
        <v>711355.35529411759</v>
      </c>
    </row>
    <row r="89" spans="1:15" customFormat="1" ht="26.25" thickBot="1" x14ac:dyDescent="0.3">
      <c r="A89" s="99"/>
      <c r="B89" s="99"/>
      <c r="C89" s="99"/>
      <c r="D89" s="99"/>
      <c r="E89" s="121"/>
      <c r="F89" s="122"/>
      <c r="G89" s="122"/>
      <c r="H89" s="122"/>
      <c r="I89" s="119" t="s">
        <v>17</v>
      </c>
      <c r="J89" s="119" t="s">
        <v>37</v>
      </c>
      <c r="K89" s="104">
        <f t="shared" si="16"/>
        <v>3372072.9411764704</v>
      </c>
      <c r="L89" s="104">
        <v>2866262</v>
      </c>
      <c r="M89" s="104">
        <v>0</v>
      </c>
      <c r="N89" s="130">
        <v>505810.9411764706</v>
      </c>
      <c r="O89" s="131"/>
    </row>
    <row r="90" spans="1:15" customFormat="1" ht="26.25" thickBot="1" x14ac:dyDescent="0.3">
      <c r="A90" s="99"/>
      <c r="B90" s="99"/>
      <c r="C90" s="99"/>
      <c r="D90" s="99"/>
      <c r="E90" s="121"/>
      <c r="F90" s="122"/>
      <c r="G90" s="122"/>
      <c r="H90" s="122"/>
      <c r="I90" s="123" t="s">
        <v>39</v>
      </c>
      <c r="J90" s="119" t="s">
        <v>38</v>
      </c>
      <c r="K90" s="104">
        <f t="shared" si="16"/>
        <v>658941</v>
      </c>
      <c r="L90" s="104">
        <v>560100</v>
      </c>
      <c r="M90" s="104">
        <v>0</v>
      </c>
      <c r="N90" s="104">
        <v>98841</v>
      </c>
    </row>
    <row r="91" spans="1:15" customFormat="1" ht="26.25" thickBot="1" x14ac:dyDescent="0.3">
      <c r="A91" s="99"/>
      <c r="B91" s="99"/>
      <c r="C91" s="99"/>
      <c r="D91" s="99"/>
      <c r="E91" s="121"/>
      <c r="F91" s="122"/>
      <c r="G91" s="122"/>
      <c r="H91" s="122"/>
      <c r="I91" s="119" t="s">
        <v>51</v>
      </c>
      <c r="J91" s="132" t="s">
        <v>68</v>
      </c>
      <c r="K91" s="104">
        <f>L91/85*100</f>
        <v>711356.09411764669</v>
      </c>
      <c r="L91" s="104">
        <v>604652.6799999997</v>
      </c>
      <c r="M91" s="104">
        <v>0</v>
      </c>
      <c r="N91" s="104">
        <f>K91*0.15</f>
        <v>106703.414117647</v>
      </c>
    </row>
    <row r="92" spans="1:15" customFormat="1" ht="15.75" thickBot="1" x14ac:dyDescent="0.3">
      <c r="A92" s="84"/>
      <c r="B92" s="84"/>
      <c r="C92" s="84"/>
      <c r="D92" s="84"/>
      <c r="E92" s="124"/>
      <c r="F92" s="125"/>
      <c r="G92" s="125"/>
      <c r="H92" s="125"/>
      <c r="I92" s="112" t="s">
        <v>18</v>
      </c>
      <c r="J92" s="120"/>
      <c r="K92" s="104">
        <v>0</v>
      </c>
      <c r="L92" s="104">
        <f>F87-L87-L88</f>
        <v>0</v>
      </c>
      <c r="M92" s="104">
        <v>0</v>
      </c>
      <c r="N92" s="104">
        <v>0</v>
      </c>
    </row>
    <row r="93" spans="1:15" customFormat="1" ht="15.75" thickBot="1" x14ac:dyDescent="0.3">
      <c r="A93" s="77">
        <v>20</v>
      </c>
      <c r="B93" s="77" t="s">
        <v>72</v>
      </c>
      <c r="C93" s="77" t="s">
        <v>73</v>
      </c>
      <c r="D93" s="77" t="s">
        <v>19</v>
      </c>
      <c r="E93" s="78">
        <f>F93+G93</f>
        <v>9027645</v>
      </c>
      <c r="F93" s="79">
        <v>7673498</v>
      </c>
      <c r="G93" s="79">
        <v>1354147</v>
      </c>
      <c r="H93" s="126">
        <v>0</v>
      </c>
      <c r="I93" s="112" t="s">
        <v>15</v>
      </c>
      <c r="J93" s="113"/>
      <c r="K93" s="104">
        <f t="shared" si="16"/>
        <v>9027644.0499999989</v>
      </c>
      <c r="L93" s="105">
        <v>8395469.7299999986</v>
      </c>
      <c r="M93" s="105">
        <v>163599.44</v>
      </c>
      <c r="N93" s="105">
        <v>468574.88</v>
      </c>
    </row>
    <row r="94" spans="1:15" customFormat="1" ht="35.25" customHeight="1" thickBot="1" x14ac:dyDescent="0.3">
      <c r="A94" s="84"/>
      <c r="B94" s="84"/>
      <c r="C94" s="84"/>
      <c r="D94" s="84"/>
      <c r="E94" s="85"/>
      <c r="F94" s="86"/>
      <c r="G94" s="86"/>
      <c r="H94" s="90"/>
      <c r="I94" s="112" t="s">
        <v>18</v>
      </c>
      <c r="J94" s="113"/>
      <c r="K94" s="104">
        <v>0</v>
      </c>
      <c r="L94" s="117">
        <v>0</v>
      </c>
      <c r="M94" s="117">
        <v>0</v>
      </c>
      <c r="N94" s="117">
        <v>0</v>
      </c>
      <c r="O94" s="131"/>
    </row>
    <row r="95" spans="1:15" customFormat="1" ht="15.75" thickBot="1" x14ac:dyDescent="0.3">
      <c r="A95" s="143"/>
      <c r="B95" s="77" t="s">
        <v>74</v>
      </c>
      <c r="C95" s="77" t="s">
        <v>75</v>
      </c>
      <c r="D95" s="77" t="s">
        <v>19</v>
      </c>
      <c r="E95" s="78">
        <v>4320576.0705882357</v>
      </c>
      <c r="F95" s="79">
        <v>3672489.66</v>
      </c>
      <c r="G95" s="79">
        <v>648086.41058823536</v>
      </c>
      <c r="H95" s="126">
        <v>0</v>
      </c>
      <c r="I95" s="112" t="s">
        <v>15</v>
      </c>
      <c r="J95" s="120"/>
      <c r="K95" s="104">
        <v>3967216.85</v>
      </c>
      <c r="L95" s="105">
        <f>K95*0.85</f>
        <v>3372134.3224999998</v>
      </c>
      <c r="M95" s="105">
        <f>(K95*0.15)-N95</f>
        <v>480197.52749999997</v>
      </c>
      <c r="N95" s="105">
        <v>114885</v>
      </c>
    </row>
    <row r="96" spans="1:15" customFormat="1" ht="30" customHeight="1" thickBot="1" x14ac:dyDescent="0.3">
      <c r="A96" s="144"/>
      <c r="B96" s="124"/>
      <c r="C96" s="124"/>
      <c r="D96" s="84"/>
      <c r="E96" s="124"/>
      <c r="F96" s="125"/>
      <c r="G96" s="125"/>
      <c r="H96" s="125"/>
      <c r="I96" s="112" t="s">
        <v>18</v>
      </c>
      <c r="J96" s="120"/>
      <c r="K96" s="104">
        <f>L96+M96</f>
        <v>353359.22058823577</v>
      </c>
      <c r="L96" s="117">
        <f>F95-L95</f>
        <v>300355.33750000037</v>
      </c>
      <c r="M96" s="117">
        <f>G95-M95-N95</f>
        <v>53003.883088235394</v>
      </c>
      <c r="N96" s="117">
        <v>0</v>
      </c>
    </row>
    <row r="97" spans="1:14" customFormat="1" ht="15.75" thickBot="1" x14ac:dyDescent="0.3">
      <c r="A97" s="77">
        <v>22</v>
      </c>
      <c r="B97" s="77" t="s">
        <v>76</v>
      </c>
      <c r="C97" s="77" t="s">
        <v>77</v>
      </c>
      <c r="D97" s="77" t="s">
        <v>19</v>
      </c>
      <c r="E97" s="78">
        <v>2706649.9411764708</v>
      </c>
      <c r="F97" s="79">
        <v>2300652.4500000002</v>
      </c>
      <c r="G97" s="79">
        <v>405997.49117647059</v>
      </c>
      <c r="H97" s="79">
        <v>0</v>
      </c>
      <c r="I97" s="133" t="s">
        <v>15</v>
      </c>
      <c r="J97" s="113"/>
      <c r="K97" s="104">
        <v>2379780.5499999998</v>
      </c>
      <c r="L97" s="105">
        <f>K97*0.85</f>
        <v>2022813.4674999998</v>
      </c>
      <c r="M97" s="105">
        <f>(K97*0.15)-N97</f>
        <v>340643.08249999996</v>
      </c>
      <c r="N97" s="105">
        <v>16324</v>
      </c>
    </row>
    <row r="98" spans="1:14" customFormat="1" ht="15.75" thickBot="1" x14ac:dyDescent="0.3">
      <c r="A98" s="99"/>
      <c r="B98" s="99"/>
      <c r="C98" s="99"/>
      <c r="D98" s="99"/>
      <c r="E98" s="100"/>
      <c r="F98" s="101"/>
      <c r="G98" s="101"/>
      <c r="H98" s="101"/>
      <c r="I98" s="134" t="s">
        <v>16</v>
      </c>
      <c r="J98" s="135"/>
      <c r="K98" s="104">
        <v>153762</v>
      </c>
      <c r="L98" s="105">
        <f>K98*0.85</f>
        <v>130697.7</v>
      </c>
      <c r="M98" s="105">
        <f>K98*0.15</f>
        <v>23064.3</v>
      </c>
      <c r="N98" s="105">
        <v>0</v>
      </c>
    </row>
    <row r="99" spans="1:14" customFormat="1" ht="26.25" thickBot="1" x14ac:dyDescent="0.3">
      <c r="A99" s="99"/>
      <c r="B99" s="99"/>
      <c r="C99" s="99"/>
      <c r="D99" s="99"/>
      <c r="E99" s="100"/>
      <c r="F99" s="101"/>
      <c r="G99" s="101"/>
      <c r="H99" s="101"/>
      <c r="I99" s="119" t="s">
        <v>17</v>
      </c>
      <c r="J99" s="136" t="s">
        <v>37</v>
      </c>
      <c r="K99" s="104">
        <v>153762</v>
      </c>
      <c r="L99" s="105">
        <v>130697.7</v>
      </c>
      <c r="M99" s="105">
        <v>23064.3</v>
      </c>
      <c r="N99" s="105"/>
    </row>
    <row r="100" spans="1:14" customFormat="1" ht="15.75" thickBot="1" x14ac:dyDescent="0.3">
      <c r="A100" s="84"/>
      <c r="B100" s="84"/>
      <c r="C100" s="84"/>
      <c r="D100" s="84"/>
      <c r="E100" s="85"/>
      <c r="F100" s="86"/>
      <c r="G100" s="86"/>
      <c r="H100" s="86"/>
      <c r="I100" s="112" t="s">
        <v>18</v>
      </c>
      <c r="J100" s="113"/>
      <c r="K100" s="104">
        <f>L100+M100</f>
        <v>173107.39117647102</v>
      </c>
      <c r="L100" s="117">
        <f>F97-L97-L98</f>
        <v>147141.28250000038</v>
      </c>
      <c r="M100" s="117">
        <f>G97-M97-M98-N97</f>
        <v>25966.108676470627</v>
      </c>
      <c r="N100" s="117">
        <v>0</v>
      </c>
    </row>
    <row r="101" spans="1:14" customFormat="1" ht="15.75" thickBot="1" x14ac:dyDescent="0.3">
      <c r="A101" s="145">
        <v>23</v>
      </c>
      <c r="B101" s="77" t="s">
        <v>78</v>
      </c>
      <c r="C101" s="77" t="s">
        <v>79</v>
      </c>
      <c r="D101" s="77" t="s">
        <v>19</v>
      </c>
      <c r="E101" s="78">
        <f>F101+G101</f>
        <v>1774300</v>
      </c>
      <c r="F101" s="79">
        <v>1508155</v>
      </c>
      <c r="G101" s="79">
        <v>266145</v>
      </c>
      <c r="H101" s="79">
        <v>0</v>
      </c>
      <c r="I101" s="112" t="s">
        <v>15</v>
      </c>
      <c r="J101" s="137"/>
      <c r="K101" s="104">
        <v>1775762.48</v>
      </c>
      <c r="L101" s="104">
        <f>K101*0.85</f>
        <v>1509398.108</v>
      </c>
      <c r="M101" s="104">
        <f>(K101*0.15)-N101</f>
        <v>122747.13199999998</v>
      </c>
      <c r="N101" s="104">
        <v>143617.24</v>
      </c>
    </row>
    <row r="102" spans="1:14" customFormat="1" ht="28.5" customHeight="1" thickBot="1" x14ac:dyDescent="0.3">
      <c r="A102" s="146"/>
      <c r="B102" s="124"/>
      <c r="C102" s="124"/>
      <c r="D102" s="124"/>
      <c r="E102" s="124"/>
      <c r="F102" s="125"/>
      <c r="G102" s="125"/>
      <c r="H102" s="125"/>
      <c r="I102" s="138" t="s">
        <v>18</v>
      </c>
      <c r="J102" s="139"/>
      <c r="K102" s="104">
        <v>0</v>
      </c>
      <c r="L102" s="104">
        <v>0</v>
      </c>
      <c r="M102" s="104">
        <v>0</v>
      </c>
      <c r="N102" s="104">
        <v>0</v>
      </c>
    </row>
    <row r="103" spans="1:14" customFormat="1" ht="15.75" thickBot="1" x14ac:dyDescent="0.3">
      <c r="A103" s="77">
        <v>24</v>
      </c>
      <c r="B103" s="77" t="s">
        <v>80</v>
      </c>
      <c r="C103" s="77" t="s">
        <v>81</v>
      </c>
      <c r="D103" s="77" t="s">
        <v>19</v>
      </c>
      <c r="E103" s="78">
        <v>1093463</v>
      </c>
      <c r="F103" s="79">
        <v>929443.55</v>
      </c>
      <c r="G103" s="79">
        <v>164019.44999999998</v>
      </c>
      <c r="H103" s="79">
        <v>0</v>
      </c>
      <c r="I103" s="112" t="s">
        <v>15</v>
      </c>
      <c r="J103" s="133"/>
      <c r="K103" s="104">
        <f>L103+M103+N103</f>
        <v>1093463</v>
      </c>
      <c r="L103" s="140">
        <v>1050967.27</v>
      </c>
      <c r="M103" s="141">
        <v>15258.73</v>
      </c>
      <c r="N103" s="142">
        <v>27237</v>
      </c>
    </row>
    <row r="104" spans="1:14" customFormat="1" ht="15.75" thickBot="1" x14ac:dyDescent="0.3">
      <c r="A104" s="84"/>
      <c r="B104" s="84"/>
      <c r="C104" s="84"/>
      <c r="D104" s="84"/>
      <c r="E104" s="85"/>
      <c r="F104" s="86"/>
      <c r="G104" s="86"/>
      <c r="H104" s="86"/>
      <c r="I104" s="112" t="s">
        <v>18</v>
      </c>
      <c r="J104" s="133"/>
      <c r="K104" s="104">
        <f>E103-K103</f>
        <v>0</v>
      </c>
      <c r="L104" s="104">
        <v>0</v>
      </c>
      <c r="M104" s="104">
        <v>0</v>
      </c>
      <c r="N104" s="104">
        <v>0</v>
      </c>
    </row>
  </sheetData>
  <mergeCells count="297">
    <mergeCell ref="A101:A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J103"/>
    <mergeCell ref="I104:J104"/>
    <mergeCell ref="B101:B102"/>
    <mergeCell ref="C101:C102"/>
    <mergeCell ref="D101:D102"/>
    <mergeCell ref="E101:E102"/>
    <mergeCell ref="F101:F102"/>
    <mergeCell ref="G101:G102"/>
    <mergeCell ref="H101:H102"/>
    <mergeCell ref="I101:J101"/>
    <mergeCell ref="I102:J102"/>
    <mergeCell ref="A97:A100"/>
    <mergeCell ref="B97:B100"/>
    <mergeCell ref="C97:C100"/>
    <mergeCell ref="D97:D100"/>
    <mergeCell ref="E97:E100"/>
    <mergeCell ref="F97:F100"/>
    <mergeCell ref="G97:G100"/>
    <mergeCell ref="H97:H100"/>
    <mergeCell ref="I97:J97"/>
    <mergeCell ref="I98:J98"/>
    <mergeCell ref="I100:J100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I96:J96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I94:J94"/>
    <mergeCell ref="A87:A92"/>
    <mergeCell ref="B87:B92"/>
    <mergeCell ref="C87:C92"/>
    <mergeCell ref="D87:D92"/>
    <mergeCell ref="E87:E92"/>
    <mergeCell ref="F87:F92"/>
    <mergeCell ref="G87:G92"/>
    <mergeCell ref="H87:H92"/>
    <mergeCell ref="I87:J87"/>
    <mergeCell ref="I88:J88"/>
    <mergeCell ref="I92:J92"/>
    <mergeCell ref="A82:A86"/>
    <mergeCell ref="B82:B86"/>
    <mergeCell ref="C82:C86"/>
    <mergeCell ref="D82:D86"/>
    <mergeCell ref="E82:E86"/>
    <mergeCell ref="F82:F86"/>
    <mergeCell ref="G82:G86"/>
    <mergeCell ref="H82:H86"/>
    <mergeCell ref="I82:J82"/>
    <mergeCell ref="I83:J83"/>
    <mergeCell ref="I86:J86"/>
    <mergeCell ref="A78:A81"/>
    <mergeCell ref="B78:B81"/>
    <mergeCell ref="C78:C81"/>
    <mergeCell ref="D78:D81"/>
    <mergeCell ref="E78:E81"/>
    <mergeCell ref="F78:F81"/>
    <mergeCell ref="G78:G81"/>
    <mergeCell ref="H78:H81"/>
    <mergeCell ref="I78:J78"/>
    <mergeCell ref="I79:J79"/>
    <mergeCell ref="I81:J81"/>
    <mergeCell ref="A74:A77"/>
    <mergeCell ref="B74:B77"/>
    <mergeCell ref="C74:C77"/>
    <mergeCell ref="D74:D77"/>
    <mergeCell ref="E74:E77"/>
    <mergeCell ref="F74:F77"/>
    <mergeCell ref="G74:G77"/>
    <mergeCell ref="H74:H77"/>
    <mergeCell ref="I74:J74"/>
    <mergeCell ref="I75:J75"/>
    <mergeCell ref="I77:J77"/>
    <mergeCell ref="A70:A73"/>
    <mergeCell ref="B70:B73"/>
    <mergeCell ref="C70:C73"/>
    <mergeCell ref="D70:D73"/>
    <mergeCell ref="E70:E73"/>
    <mergeCell ref="F70:F73"/>
    <mergeCell ref="G70:G73"/>
    <mergeCell ref="H70:H73"/>
    <mergeCell ref="I70:J70"/>
    <mergeCell ref="I71:J71"/>
    <mergeCell ref="I73:J73"/>
    <mergeCell ref="A65:A69"/>
    <mergeCell ref="B65:B69"/>
    <mergeCell ref="C65:C69"/>
    <mergeCell ref="D65:D69"/>
    <mergeCell ref="E65:E69"/>
    <mergeCell ref="F65:F69"/>
    <mergeCell ref="G65:G69"/>
    <mergeCell ref="H65:H69"/>
    <mergeCell ref="I65:J65"/>
    <mergeCell ref="I66:J66"/>
    <mergeCell ref="I69:J69"/>
    <mergeCell ref="A60:A64"/>
    <mergeCell ref="B60:B64"/>
    <mergeCell ref="C60:C64"/>
    <mergeCell ref="D60:D64"/>
    <mergeCell ref="E60:E64"/>
    <mergeCell ref="F60:F64"/>
    <mergeCell ref="G60:G64"/>
    <mergeCell ref="H60:H64"/>
    <mergeCell ref="I60:J60"/>
    <mergeCell ref="I61:J61"/>
    <mergeCell ref="I64:J64"/>
    <mergeCell ref="A54:A59"/>
    <mergeCell ref="B54:B59"/>
    <mergeCell ref="C54:C59"/>
    <mergeCell ref="D54:D59"/>
    <mergeCell ref="E54:E59"/>
    <mergeCell ref="F54:F59"/>
    <mergeCell ref="G54:G59"/>
    <mergeCell ref="H54:H59"/>
    <mergeCell ref="I54:J54"/>
    <mergeCell ref="I55:J55"/>
    <mergeCell ref="I59:J59"/>
    <mergeCell ref="A52:A53"/>
    <mergeCell ref="B52:B53"/>
    <mergeCell ref="C52:C53"/>
    <mergeCell ref="D52:D53"/>
    <mergeCell ref="E52:E53"/>
    <mergeCell ref="F52:F53"/>
    <mergeCell ref="G52:G53"/>
    <mergeCell ref="H52:H53"/>
    <mergeCell ref="I52:J52"/>
    <mergeCell ref="I53:J53"/>
    <mergeCell ref="A50:A51"/>
    <mergeCell ref="B50:B51"/>
    <mergeCell ref="C50:C51"/>
    <mergeCell ref="D50:D51"/>
    <mergeCell ref="E50:E51"/>
    <mergeCell ref="F50:F51"/>
    <mergeCell ref="G50:G51"/>
    <mergeCell ref="H50:H51"/>
    <mergeCell ref="I50:J50"/>
    <mergeCell ref="I51:J51"/>
    <mergeCell ref="A48:A49"/>
    <mergeCell ref="B48:B49"/>
    <mergeCell ref="C48:C49"/>
    <mergeCell ref="D48:D49"/>
    <mergeCell ref="E48:E49"/>
    <mergeCell ref="F48:F49"/>
    <mergeCell ref="G48:G49"/>
    <mergeCell ref="H48:H49"/>
    <mergeCell ref="I48:J48"/>
    <mergeCell ref="I49:J49"/>
    <mergeCell ref="I18:J20"/>
    <mergeCell ref="K18:K20"/>
    <mergeCell ref="L18:L20"/>
    <mergeCell ref="M18:M20"/>
    <mergeCell ref="N18:N20"/>
    <mergeCell ref="I23:J24"/>
    <mergeCell ref="K23:K24"/>
    <mergeCell ref="L23:L24"/>
    <mergeCell ref="M23:M24"/>
    <mergeCell ref="N23:N24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25:A28"/>
    <mergeCell ref="B25:B28"/>
    <mergeCell ref="C25:C28"/>
    <mergeCell ref="D25:D28"/>
    <mergeCell ref="E25:E28"/>
    <mergeCell ref="F25:F28"/>
    <mergeCell ref="G25:G28"/>
    <mergeCell ref="H25:H28"/>
    <mergeCell ref="I25:J25"/>
    <mergeCell ref="I26:J26"/>
    <mergeCell ref="I28:J28"/>
    <mergeCell ref="A29:A32"/>
    <mergeCell ref="B29:B32"/>
    <mergeCell ref="C29:C32"/>
    <mergeCell ref="D29:D32"/>
    <mergeCell ref="E29:E32"/>
    <mergeCell ref="F29:F32"/>
    <mergeCell ref="G29:G32"/>
    <mergeCell ref="H29:H32"/>
    <mergeCell ref="I29:J29"/>
    <mergeCell ref="I30:J30"/>
    <mergeCell ref="I32:J32"/>
    <mergeCell ref="H38:H42"/>
    <mergeCell ref="I38:J38"/>
    <mergeCell ref="I45:I46"/>
    <mergeCell ref="J45:J46"/>
    <mergeCell ref="K45:K46"/>
    <mergeCell ref="A33:A37"/>
    <mergeCell ref="B33:B37"/>
    <mergeCell ref="C33:C37"/>
    <mergeCell ref="D33:D37"/>
    <mergeCell ref="E33:E37"/>
    <mergeCell ref="F33:F37"/>
    <mergeCell ref="G33:G37"/>
    <mergeCell ref="H33:H37"/>
    <mergeCell ref="I33:J33"/>
    <mergeCell ref="I34:J34"/>
    <mergeCell ref="I37:J37"/>
    <mergeCell ref="L45:L46"/>
    <mergeCell ref="M45:M46"/>
    <mergeCell ref="N45:N46"/>
    <mergeCell ref="I39:J39"/>
    <mergeCell ref="I42:J42"/>
    <mergeCell ref="N14:N15"/>
    <mergeCell ref="A43:A47"/>
    <mergeCell ref="B43:B47"/>
    <mergeCell ref="C43:C47"/>
    <mergeCell ref="D43:D47"/>
    <mergeCell ref="E43:E47"/>
    <mergeCell ref="F43:F47"/>
    <mergeCell ref="G43:G47"/>
    <mergeCell ref="H43:H47"/>
    <mergeCell ref="I43:J43"/>
    <mergeCell ref="I44:J44"/>
    <mergeCell ref="I47:J47"/>
    <mergeCell ref="A38:A42"/>
    <mergeCell ref="B38:B42"/>
    <mergeCell ref="C38:C42"/>
    <mergeCell ref="D38:D42"/>
    <mergeCell ref="E38:E42"/>
    <mergeCell ref="F38:F42"/>
    <mergeCell ref="G38:G42"/>
  </mergeCells>
  <pageMargins left="0.7" right="0.7" top="0.75" bottom="0.75" header="0.3" footer="0.3"/>
  <pageSetup paperSize="9" scale="48" fitToHeight="0" orientation="portrait" verticalDpi="0" r:id="rId1"/>
  <ignoredErrors>
    <ignoredError sqref="K34 K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Jelena Podymova</cp:lastModifiedBy>
  <cp:lastPrinted>2018-07-03T11:09:05Z</cp:lastPrinted>
  <dcterms:created xsi:type="dcterms:W3CDTF">2016-04-27T10:50:15Z</dcterms:created>
  <dcterms:modified xsi:type="dcterms:W3CDTF">2019-07-01T10:05:24Z</dcterms:modified>
</cp:coreProperties>
</file>