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228"/>
  <workbookPr/>
  <mc:AlternateContent xmlns:mc="http://schemas.openxmlformats.org/markup-compatibility/2006">
    <mc:Choice Requires="x15">
      <x15ac:absPath xmlns:x15ac="http://schemas.microsoft.com/office/spreadsheetml/2010/11/ac" url="C:\Users\m07689\Desktop\2018 m.  pusm\"/>
    </mc:Choice>
  </mc:AlternateContent>
  <xr:revisionPtr revIDLastSave="0" documentId="10_ncr:8100000_{A3C9231F-7040-4E3C-BA86-1993B2A5905A}" xr6:coauthVersionLast="34" xr6:coauthVersionMax="34" xr10:uidLastSave="{00000000-0000-0000-0000-000000000000}"/>
  <bookViews>
    <workbookView xWindow="0" yWindow="0" windowWidth="24690" windowHeight="11400" xr2:uid="{00000000-000D-0000-FFFF-FFFF00000000}"/>
  </bookViews>
  <sheets>
    <sheet name="Lapas1" sheetId="1" r:id="rId1"/>
  </sheets>
  <definedNames>
    <definedName name="_Toc387396766" localSheetId="0">Lapas1!$A$1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14" i="1" l="1"/>
  <c r="M113" i="1"/>
  <c r="L113" i="1"/>
  <c r="K113" i="1" s="1"/>
  <c r="K112" i="1" s="1"/>
  <c r="N112" i="1"/>
  <c r="N115" i="1" s="1"/>
  <c r="M112" i="1"/>
  <c r="M115" i="1" s="1"/>
  <c r="L112" i="1"/>
  <c r="L115" i="1" s="1"/>
  <c r="K115" i="1" s="1"/>
  <c r="K111" i="1"/>
  <c r="E111" i="1"/>
  <c r="L110" i="1"/>
  <c r="K110" i="1" s="1"/>
  <c r="K109" i="1"/>
  <c r="K108" i="1" s="1"/>
  <c r="N108" i="1"/>
  <c r="N110" i="1" s="1"/>
  <c r="M108" i="1"/>
  <c r="M110" i="1" s="1"/>
  <c r="L108" i="1"/>
  <c r="E107" i="1"/>
  <c r="L106" i="1"/>
  <c r="M105" i="1"/>
  <c r="K105" i="1" s="1"/>
  <c r="K104" i="1" s="1"/>
  <c r="L105" i="1"/>
  <c r="N104" i="1"/>
  <c r="N106" i="1" s="1"/>
  <c r="M104" i="1"/>
  <c r="M106" i="1" s="1"/>
  <c r="L104" i="1"/>
  <c r="K103" i="1"/>
  <c r="E103" i="1"/>
  <c r="M102" i="1"/>
  <c r="L102" i="1"/>
  <c r="M101" i="1"/>
  <c r="L101" i="1"/>
  <c r="K101" i="1"/>
  <c r="K100" i="1" s="1"/>
  <c r="N100" i="1"/>
  <c r="N102" i="1" s="1"/>
  <c r="M100" i="1"/>
  <c r="L100" i="1"/>
  <c r="K99" i="1"/>
  <c r="E99" i="1"/>
  <c r="N98" i="1"/>
  <c r="M98" i="1"/>
  <c r="M97" i="1"/>
  <c r="L97" i="1"/>
  <c r="K97" i="1" s="1"/>
  <c r="N96" i="1"/>
  <c r="M96" i="1"/>
  <c r="L96" i="1"/>
  <c r="L98" i="1" s="1"/>
  <c r="K98" i="1" s="1"/>
  <c r="K95" i="1"/>
  <c r="E95" i="1"/>
  <c r="N94" i="1"/>
  <c r="M94" i="1"/>
  <c r="K94" i="1" s="1"/>
  <c r="L94" i="1"/>
  <c r="K91" i="1"/>
  <c r="E91" i="1"/>
  <c r="N88" i="1"/>
  <c r="N90" i="1" s="1"/>
  <c r="M88" i="1"/>
  <c r="M90" i="1" s="1"/>
  <c r="L88" i="1"/>
  <c r="K88" i="1" s="1"/>
  <c r="K87" i="1"/>
  <c r="E87" i="1"/>
  <c r="N86" i="1"/>
  <c r="M86" i="1"/>
  <c r="K84" i="1"/>
  <c r="K83" i="1" s="1"/>
  <c r="N83" i="1"/>
  <c r="M83" i="1"/>
  <c r="L83" i="1"/>
  <c r="L86" i="1" s="1"/>
  <c r="E82" i="1"/>
  <c r="K86" i="1" s="1"/>
  <c r="K102" i="1" l="1"/>
  <c r="K106" i="1"/>
  <c r="L90" i="1"/>
  <c r="K90" i="1" s="1"/>
  <c r="K96" i="1"/>
  <c r="K64" i="1"/>
  <c r="L79" i="1"/>
  <c r="M79" i="1"/>
  <c r="N79" i="1"/>
  <c r="K79" i="1"/>
  <c r="M80" i="1"/>
  <c r="L80" i="1"/>
  <c r="K80" i="1"/>
  <c r="L74" i="1"/>
  <c r="M74" i="1"/>
  <c r="N74" i="1"/>
  <c r="K74" i="1"/>
  <c r="M76" i="1"/>
  <c r="L76" i="1"/>
  <c r="K76" i="1"/>
  <c r="N73" i="1"/>
  <c r="K73" i="1"/>
  <c r="L71" i="1" l="1"/>
  <c r="L69" i="1" s="1"/>
  <c r="K68" i="1"/>
  <c r="L62" i="1"/>
  <c r="L61" i="1" s="1"/>
  <c r="M62" i="1"/>
  <c r="M61" i="1" s="1"/>
  <c r="L58" i="1"/>
  <c r="L57" i="1" s="1"/>
  <c r="M58" i="1"/>
  <c r="M57" i="1" s="1"/>
  <c r="E56" i="1"/>
  <c r="K58" i="1" s="1"/>
  <c r="K57" i="1" s="1"/>
  <c r="N56" i="1"/>
  <c r="N58" i="1" s="1"/>
  <c r="N57" i="1" s="1"/>
  <c r="K56" i="1"/>
  <c r="M54" i="1"/>
  <c r="L51" i="1"/>
  <c r="N50" i="1" l="1"/>
  <c r="M47" i="1"/>
  <c r="N42" i="1"/>
  <c r="L45" i="1"/>
  <c r="L43" i="1" s="1"/>
  <c r="M44" i="1"/>
  <c r="M45" i="1" l="1"/>
  <c r="M43" i="1" s="1"/>
  <c r="K44" i="1"/>
  <c r="M39" i="1"/>
  <c r="L39" i="1"/>
  <c r="M35" i="1" l="1"/>
  <c r="L35" i="1"/>
  <c r="K34" i="1"/>
  <c r="M28" i="1"/>
  <c r="M30" i="1"/>
  <c r="L30" i="1"/>
  <c r="K35" i="1" l="1"/>
  <c r="M33" i="1"/>
  <c r="M29" i="1" l="1"/>
  <c r="M31" i="1" s="1"/>
  <c r="L29" i="1"/>
  <c r="L28" i="1"/>
  <c r="L31" i="1" l="1"/>
  <c r="K27" i="1"/>
  <c r="M18" i="1" l="1"/>
  <c r="M17" i="1" s="1"/>
  <c r="N18" i="1"/>
  <c r="N17" i="1" s="1"/>
  <c r="L18" i="1"/>
  <c r="L17" i="1" s="1"/>
  <c r="K18" i="1" l="1"/>
  <c r="K17" i="1"/>
  <c r="M21" i="1"/>
  <c r="N21" i="1"/>
  <c r="L21" i="1"/>
  <c r="K20" i="1"/>
  <c r="L22" i="1" l="1"/>
  <c r="L25" i="1"/>
  <c r="L23" i="1"/>
  <c r="L24" i="1"/>
  <c r="K24" i="1" s="1"/>
  <c r="N23" i="1"/>
  <c r="N22" i="1"/>
  <c r="N24" i="1"/>
  <c r="N25" i="1"/>
  <c r="M24" i="1"/>
  <c r="M23" i="1"/>
  <c r="M25" i="1"/>
  <c r="M22" i="1"/>
  <c r="K21" i="1"/>
  <c r="K25" i="1" l="1"/>
  <c r="K23" i="1"/>
  <c r="K22" i="1"/>
  <c r="M75" i="1" l="1"/>
  <c r="K75" i="1" s="1"/>
  <c r="N69" i="1"/>
  <c r="M70" i="1"/>
  <c r="M53" i="1"/>
  <c r="K53" i="1" s="1"/>
  <c r="M52" i="1"/>
  <c r="K70" i="1" l="1"/>
  <c r="K52" i="1"/>
  <c r="M51" i="1"/>
  <c r="N37" i="1"/>
  <c r="K32" i="1"/>
  <c r="L33" i="1" l="1"/>
  <c r="K31" i="1" l="1"/>
  <c r="K16" i="1" l="1"/>
  <c r="K78" i="1" l="1"/>
  <c r="E73" i="1" l="1"/>
  <c r="E64" i="1"/>
  <c r="N63" i="1"/>
  <c r="K60" i="1"/>
  <c r="E50" i="1"/>
  <c r="K54" i="1" s="1"/>
  <c r="K51" i="1" s="1"/>
  <c r="E47" i="1"/>
  <c r="E34" i="1"/>
  <c r="E20" i="1"/>
  <c r="E16" i="1"/>
  <c r="E78" i="1" l="1"/>
  <c r="E68" i="1"/>
  <c r="E60" i="1"/>
  <c r="K62" i="1" s="1"/>
  <c r="K61" i="1" s="1"/>
  <c r="E42" i="1"/>
  <c r="E27" i="1" l="1"/>
  <c r="K28" i="1" s="1"/>
  <c r="E38" i="1"/>
  <c r="K39" i="1" s="1"/>
  <c r="E12" i="1"/>
  <c r="K33" i="1" l="1"/>
  <c r="K43" i="1"/>
  <c r="K45" i="1"/>
  <c r="N68" i="1"/>
  <c r="M71" i="1" s="1"/>
  <c r="K71" i="1" l="1"/>
  <c r="M69" i="1"/>
  <c r="K69" i="1" s="1"/>
</calcChain>
</file>

<file path=xl/sharedStrings.xml><?xml version="1.0" encoding="utf-8"?>
<sst xmlns="http://schemas.openxmlformats.org/spreadsheetml/2006/main" count="223" uniqueCount="93">
  <si>
    <t>Vidaus reikalų ministerijos administruojamų 2014-2020 metų Europos Sąjungos fondų investicijų veiksmų programos prioritetų įgyvendinimo priemonių kvietimų skelbimo, projektų sąrašų ir finansavimo sutarčių sudarymo planas</t>
  </si>
  <si>
    <t>Eil nr.</t>
  </si>
  <si>
    <t>Veiksmų programos prioritetą įgyvendinančios priemonės kodas</t>
  </si>
  <si>
    <t>Veiksmų programos prioriteto įgyvendinimo priemonės pavadinimas</t>
  </si>
  <si>
    <t>Atrankos būdas</t>
  </si>
  <si>
    <t>Priemonei skirtas finansavimas (eurais)</t>
  </si>
  <si>
    <t>Eilės nr.</t>
  </si>
  <si>
    <r>
      <t>Planuojama</t>
    </r>
    <r>
      <rPr>
        <sz val="10"/>
        <color theme="1"/>
        <rFont val="Times New Roman"/>
        <family val="1"/>
        <charset val="186"/>
      </rPr>
      <t xml:space="preserve"> </t>
    </r>
    <r>
      <rPr>
        <b/>
        <sz val="10"/>
        <color theme="1"/>
        <rFont val="Times New Roman"/>
        <family val="1"/>
        <charset val="186"/>
      </rPr>
      <t>valstybės / regionų projektų sąrašo, kvietimo teikti paraiškas paskelbimo arba finansavimo sutarties data</t>
    </r>
  </si>
  <si>
    <t>Finansavimo šaltiniai (eurais)</t>
  </si>
  <si>
    <t xml:space="preserve"> Iš viso</t>
  </si>
  <si>
    <t>ES struktūrinių fondų lėšos</t>
  </si>
  <si>
    <t>Valstybės biudžeto lėšos</t>
  </si>
  <si>
    <t>Projektų vykdytojų lėšos</t>
  </si>
  <si>
    <t>5=6+7</t>
  </si>
  <si>
    <t>11=12+13+14</t>
  </si>
  <si>
    <t>08.6.1-ESFA-T-909</t>
  </si>
  <si>
    <t xml:space="preserve">Tęstinė projektų atranka </t>
  </si>
  <si>
    <t>Faktas</t>
  </si>
  <si>
    <t>N - N+3 metų planai:</t>
  </si>
  <si>
    <t>1.</t>
  </si>
  <si>
    <t>Nesuplanuotas likutis</t>
  </si>
  <si>
    <t xml:space="preserve">10.1.1-ESFA-V-912 </t>
  </si>
  <si>
    <t xml:space="preserve">Valstybės projektų planavimas </t>
  </si>
  <si>
    <t>VIEŠOJO VALDYMO INSTITUCIJŲ ATVIRUMO DIDINIMAS IR VISUOMENĖS ĮSITRAUKIMO Į VIEŠOJO VALDYMO PROCESUS SKATINIMAS</t>
  </si>
  <si>
    <t>10.1.2-ESFA-V-915</t>
  </si>
  <si>
    <t>10.1.2-ESFA-V-916</t>
  </si>
  <si>
    <t>VIETOS PLĖTROS STRATEGIJŲ RENGIMAS</t>
  </si>
  <si>
    <t>NACIONALINIŲ REFORMŲ SKATINIMAS IR VIEŠOJO VALDYMO INSTITUCIJŲ VEIKLOS GERINIMAS</t>
  </si>
  <si>
    <t>NACIONALINIŲ KOVOS SU KORUPCIJA PRIEMONIŲ ĮGYVENDINIMAS</t>
  </si>
  <si>
    <t xml:space="preserve">10.1.4-ESFA-V-921 </t>
  </si>
  <si>
    <t>GERESNIO REGLAMENTAVIMO DIEGIMAS IR VERSLO PRIEŽIŪROS SISTEMOS TOBULINIMAS</t>
  </si>
  <si>
    <t>10.1.5-ESFA-V-923</t>
  </si>
  <si>
    <t>ŽMOGIŠKŲJŲ IŠTEKLIŲ VALDYMO TOBULINIMAS VALSTYBINĖJE TARNYBOJE SISTEMINIU LYGMENIU</t>
  </si>
  <si>
    <t xml:space="preserve">10.1.5-ESFA-V-924 </t>
  </si>
  <si>
    <t>VALSTYBĖS IR SAVIVALDYBIŲ INSTITUCIJŲ IR ĮSTAIGŲ DIRBANČIŲJŲ STRATEGINIŲ KOMPETENCIJŲ CENTRALIZUOTAS STIPRINIMAS</t>
  </si>
  <si>
    <t xml:space="preserve">10.1.5-ESFA-V-925 </t>
  </si>
  <si>
    <t>VALSTYBĖS ĮSTAIGŲ VADOVŲ GRANDIES STIPRINIMAS</t>
  </si>
  <si>
    <t xml:space="preserve">08.6.1-ESFA-T-910 </t>
  </si>
  <si>
    <t>VIETOS PLĖTROS STRATEGIJŲ ĮGYVENDINIMO ADMINISTRAVIMAS</t>
  </si>
  <si>
    <t>08.6.1-ESFA-V-911</t>
  </si>
  <si>
    <t>VIETOS PLĖTROS STRATEGIJŲ ĮGYVENDINIMAS</t>
  </si>
  <si>
    <t>2.</t>
  </si>
  <si>
    <t>3.</t>
  </si>
  <si>
    <t>2018.12</t>
  </si>
  <si>
    <t>2019.05</t>
  </si>
  <si>
    <t>2018.12.</t>
  </si>
  <si>
    <t>4.</t>
  </si>
  <si>
    <t>2019.02.</t>
  </si>
  <si>
    <t xml:space="preserve">10.1.1-ESFA-V-913 </t>
  </si>
  <si>
    <t>VALSTYBĖS INSTITUCIJŲ IR ĮSTAIGŲ VIDAUS ADMINISTRAVIMO TOBULINIMAS</t>
  </si>
  <si>
    <t>Valstybės projektų planavimas</t>
  </si>
  <si>
    <t>2019.03.</t>
  </si>
  <si>
    <t xml:space="preserve">Konkursas </t>
  </si>
  <si>
    <t xml:space="preserve">10.1.2-ESFA-K-917 </t>
  </si>
  <si>
    <t>VISUOMENĖS NEPAKANTUMO KORUPCIJAI DIDINIMO IR DALYVAVIMO VIEŠOJO VALDYMO PROCESUOSE SKATINIMO INICIATYVOS</t>
  </si>
  <si>
    <t xml:space="preserve">10.1.3-ESFA-V-918 </t>
  </si>
  <si>
    <t>VIEŠOJO ADMINISTRAVIMO SUBJEKTŲ INICIATYVOS, SKIRTOS PASLAUGŲ IR ASMENŲ APTARNAVIMO KOKYBĖS GERINIMUI</t>
  </si>
  <si>
    <t xml:space="preserve">10.1.3-ESFA-R-920 </t>
  </si>
  <si>
    <t>Regionų projektų planavimas</t>
  </si>
  <si>
    <t>PASLAUGŲ IR ASMENŲ APTARNAVIMO KOKYBĖS GERINIMAS SAVIVALDYBĖSE</t>
  </si>
  <si>
    <t xml:space="preserve">10.1.4-ESFA-V-922 </t>
  </si>
  <si>
    <t>TEISINGUMO SISTEMOS VEIKSMINGUMO DIDINIMAS</t>
  </si>
  <si>
    <t>2018.06.</t>
  </si>
  <si>
    <t>2018.10.</t>
  </si>
  <si>
    <t>2018.07.</t>
  </si>
  <si>
    <t>2019.01.</t>
  </si>
  <si>
    <t>2019.11.</t>
  </si>
  <si>
    <t>2019.12</t>
  </si>
  <si>
    <t>2020.05</t>
  </si>
  <si>
    <t>2019.05.</t>
  </si>
  <si>
    <t>2018.09.</t>
  </si>
  <si>
    <t>2019.09.</t>
  </si>
  <si>
    <t>05.1.1-CPVA-V-901</t>
  </si>
  <si>
    <t>Gyventojų perspėjimo apie pavojus ir gelbėjimo sistemų tobulinimas ir plėtra</t>
  </si>
  <si>
    <t>2019 m. I ketv.</t>
  </si>
  <si>
    <t>07.1.1-CPVA-V-902</t>
  </si>
  <si>
    <t>Pereinamojo laikotarpio tikslinių teritorijų vystymas. I</t>
  </si>
  <si>
    <t>2018 m. III ketv.</t>
  </si>
  <si>
    <t>07.1.1-CPVA-R-903</t>
  </si>
  <si>
    <t>Pereinamojo laikotarpio tikslinių teritorijų vystymas. II</t>
  </si>
  <si>
    <t xml:space="preserve">Regionų projektų planavimas </t>
  </si>
  <si>
    <t>07.1.1-CPVA-R-904</t>
  </si>
  <si>
    <t>Didžiųjų miestų kompleksinė plėtra</t>
  </si>
  <si>
    <t>07.1.1-CPVA-R-905</t>
  </si>
  <si>
    <t>Miestų kompleksinė plėtra</t>
  </si>
  <si>
    <t>07.1.1-CPVA-V-906</t>
  </si>
  <si>
    <t>Kompleksinė paslaugų plėtra integruotų teritorijų vystymo programų tikslinėse teritorijose</t>
  </si>
  <si>
    <t>07.1.1-CPVA-V-907</t>
  </si>
  <si>
    <t>Miesto inžinerinės infrastruktūros, svarbios verslui, atnaujinimas ir plėtra</t>
  </si>
  <si>
    <t>08.2.1-CPVA-R-908</t>
  </si>
  <si>
    <t>Kaimo gyvenamųjų vietovių atnaujinimas</t>
  </si>
  <si>
    <t>2018 m. IV ketv.</t>
  </si>
  <si>
    <t xml:space="preserve">2.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</si>
</sst>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186"/>
      <scheme val="minor"/>
    </font>
    <font>
      <sz val="10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10"/>
      <name val="Arial"/>
      <family val="2"/>
      <charset val="186"/>
    </font>
    <font>
      <b/>
      <sz val="11"/>
      <color theme="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b/>
      <sz val="10"/>
      <color theme="1"/>
      <name val="Calibri"/>
      <family val="2"/>
      <charset val="186"/>
      <scheme val="minor"/>
    </font>
    <font>
      <sz val="10"/>
      <name val="Times New Roman"/>
      <family val="1"/>
      <charset val="186"/>
    </font>
    <font>
      <sz val="10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b/>
      <sz val="9"/>
      <color theme="1"/>
      <name val="Times New Roman"/>
      <family val="1"/>
      <charset val="186"/>
    </font>
    <font>
      <b/>
      <sz val="9"/>
      <color rgb="FF00000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153">
    <xf numFmtId="0" fontId="0" fillId="0" borderId="0" xfId="0"/>
    <xf numFmtId="0" fontId="1" fillId="0" borderId="0" xfId="0" applyFont="1" applyAlignment="1">
      <alignment vertical="center"/>
    </xf>
    <xf numFmtId="14" fontId="1" fillId="0" borderId="7" xfId="0" applyNumberFormat="1" applyFont="1" applyBorder="1" applyAlignment="1">
      <alignment vertical="center" wrapText="1"/>
    </xf>
    <xf numFmtId="3" fontId="1" fillId="0" borderId="7" xfId="0" applyNumberFormat="1" applyFont="1" applyBorder="1" applyAlignment="1">
      <alignment vertical="center" wrapText="1"/>
    </xf>
    <xf numFmtId="3" fontId="1" fillId="0" borderId="14" xfId="0" applyNumberFormat="1" applyFont="1" applyBorder="1" applyAlignment="1">
      <alignment vertical="center" wrapText="1"/>
    </xf>
    <xf numFmtId="3" fontId="1" fillId="0" borderId="15" xfId="0" applyNumberFormat="1" applyFont="1" applyFill="1" applyBorder="1" applyAlignment="1">
      <alignment horizontal="right" vertical="top"/>
    </xf>
    <xf numFmtId="3" fontId="1" fillId="0" borderId="10" xfId="0" applyNumberFormat="1" applyFont="1" applyFill="1" applyBorder="1" applyAlignment="1">
      <alignment horizontal="right" vertical="top"/>
    </xf>
    <xf numFmtId="3" fontId="1" fillId="0" borderId="4" xfId="0" applyNumberFormat="1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1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1" fillId="0" borderId="14" xfId="0" applyFont="1" applyBorder="1" applyAlignment="1">
      <alignment vertical="center" wrapText="1"/>
    </xf>
    <xf numFmtId="3" fontId="0" fillId="0" borderId="0" xfId="0" applyNumberFormat="1"/>
    <xf numFmtId="0" fontId="1" fillId="0" borderId="14" xfId="0" applyFont="1" applyBorder="1" applyAlignment="1">
      <alignment horizontal="left" vertical="center" wrapText="1"/>
    </xf>
    <xf numFmtId="3" fontId="1" fillId="0" borderId="0" xfId="0" applyNumberFormat="1" applyFont="1" applyFill="1" applyBorder="1" applyAlignment="1">
      <alignment vertical="center" wrapText="1"/>
    </xf>
    <xf numFmtId="3" fontId="2" fillId="0" borderId="14" xfId="0" applyNumberFormat="1" applyFont="1" applyBorder="1" applyAlignment="1">
      <alignment vertical="center" wrapText="1"/>
    </xf>
    <xf numFmtId="3" fontId="2" fillId="0" borderId="7" xfId="0" applyNumberFormat="1" applyFont="1" applyBorder="1" applyAlignment="1">
      <alignment vertical="center" wrapText="1"/>
    </xf>
    <xf numFmtId="14" fontId="1" fillId="0" borderId="14" xfId="0" applyNumberFormat="1" applyFont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5" fillId="0" borderId="0" xfId="0" applyFont="1"/>
    <xf numFmtId="3" fontId="1" fillId="0" borderId="14" xfId="0" applyNumberFormat="1" applyFont="1" applyBorder="1"/>
    <xf numFmtId="0" fontId="4" fillId="0" borderId="0" xfId="0" applyFont="1"/>
    <xf numFmtId="3" fontId="1" fillId="0" borderId="14" xfId="0" applyNumberFormat="1" applyFont="1" applyBorder="1" applyAlignment="1">
      <alignment vertical="center"/>
    </xf>
    <xf numFmtId="3" fontId="1" fillId="0" borderId="14" xfId="0" applyNumberFormat="1" applyFont="1" applyBorder="1" applyAlignment="1"/>
    <xf numFmtId="0" fontId="1" fillId="0" borderId="14" xfId="0" applyFont="1" applyBorder="1" applyAlignment="1">
      <alignment vertical="center" wrapText="1"/>
    </xf>
    <xf numFmtId="3" fontId="1" fillId="0" borderId="13" xfId="0" applyNumberFormat="1" applyFont="1" applyBorder="1" applyAlignment="1">
      <alignment vertical="center" wrapText="1"/>
    </xf>
    <xf numFmtId="3" fontId="1" fillId="0" borderId="10" xfId="0" applyNumberFormat="1" applyFont="1" applyBorder="1"/>
    <xf numFmtId="4" fontId="7" fillId="0" borderId="14" xfId="1" applyNumberFormat="1" applyFont="1" applyFill="1" applyBorder="1" applyAlignment="1">
      <alignment horizontal="center" vertical="center"/>
    </xf>
    <xf numFmtId="3" fontId="4" fillId="0" borderId="0" xfId="0" applyNumberFormat="1" applyFont="1"/>
    <xf numFmtId="3" fontId="2" fillId="0" borderId="3" xfId="0" applyNumberFormat="1" applyFont="1" applyBorder="1" applyAlignment="1">
      <alignment vertical="center" wrapText="1"/>
    </xf>
    <xf numFmtId="4" fontId="0" fillId="0" borderId="0" xfId="0" applyNumberFormat="1"/>
    <xf numFmtId="3" fontId="1" fillId="0" borderId="6" xfId="0" applyNumberFormat="1" applyFont="1" applyBorder="1" applyAlignment="1">
      <alignment vertical="center" wrapText="1"/>
    </xf>
    <xf numFmtId="0" fontId="1" fillId="0" borderId="1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1" fillId="0" borderId="14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3" fontId="1" fillId="0" borderId="3" xfId="0" applyNumberFormat="1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3" fontId="7" fillId="0" borderId="14" xfId="0" applyNumberFormat="1" applyFont="1" applyBorder="1" applyAlignment="1">
      <alignment vertical="center" wrapText="1"/>
    </xf>
    <xf numFmtId="3" fontId="1" fillId="0" borderId="1" xfId="0" applyNumberFormat="1" applyFont="1" applyFill="1" applyBorder="1" applyAlignment="1">
      <alignment horizontal="right" vertical="top"/>
    </xf>
    <xf numFmtId="0" fontId="8" fillId="0" borderId="0" xfId="0" applyFont="1"/>
    <xf numFmtId="0" fontId="7" fillId="0" borderId="7" xfId="0" applyFont="1" applyBorder="1" applyAlignment="1">
      <alignment vertical="center" wrapText="1"/>
    </xf>
    <xf numFmtId="0" fontId="9" fillId="0" borderId="0" xfId="0" applyFont="1"/>
    <xf numFmtId="0" fontId="1" fillId="0" borderId="14" xfId="0" applyFont="1" applyBorder="1" applyAlignment="1">
      <alignment vertical="center" wrapText="1"/>
    </xf>
    <xf numFmtId="0" fontId="1" fillId="0" borderId="13" xfId="0" applyFont="1" applyBorder="1" applyAlignment="1">
      <alignment vertical="center" wrapText="1"/>
    </xf>
    <xf numFmtId="3" fontId="1" fillId="0" borderId="3" xfId="0" applyNumberFormat="1" applyFont="1" applyBorder="1" applyAlignment="1">
      <alignment vertical="center" wrapText="1"/>
    </xf>
    <xf numFmtId="0" fontId="1" fillId="0" borderId="14" xfId="0" applyFont="1" applyBorder="1" applyAlignment="1">
      <alignment vertical="center" wrapText="1"/>
    </xf>
    <xf numFmtId="0" fontId="7" fillId="0" borderId="9" xfId="0" applyFont="1" applyBorder="1" applyAlignment="1">
      <alignment vertical="center" wrapText="1"/>
    </xf>
    <xf numFmtId="3" fontId="7" fillId="0" borderId="7" xfId="0" applyNumberFormat="1" applyFont="1" applyBorder="1" applyAlignment="1">
      <alignment vertical="center" wrapText="1"/>
    </xf>
    <xf numFmtId="0" fontId="10" fillId="0" borderId="0" xfId="0" applyFont="1" applyBorder="1" applyAlignment="1">
      <alignment horizontal="center" vertical="center" wrapText="1"/>
    </xf>
    <xf numFmtId="0" fontId="0" fillId="0" borderId="0" xfId="0" applyBorder="1"/>
    <xf numFmtId="4" fontId="10" fillId="0" borderId="0" xfId="0" applyNumberFormat="1" applyFont="1" applyBorder="1" applyAlignment="1">
      <alignment horizontal="center" vertical="center" wrapText="1"/>
    </xf>
    <xf numFmtId="4" fontId="11" fillId="0" borderId="0" xfId="0" applyNumberFormat="1" applyFont="1" applyBorder="1" applyAlignment="1">
      <alignment horizontal="center" vertical="center"/>
    </xf>
    <xf numFmtId="0" fontId="7" fillId="0" borderId="14" xfId="0" applyFont="1" applyBorder="1" applyAlignment="1">
      <alignment vertical="center" wrapText="1"/>
    </xf>
    <xf numFmtId="3" fontId="1" fillId="0" borderId="9" xfId="0" applyNumberFormat="1" applyFont="1" applyBorder="1" applyAlignment="1">
      <alignment vertical="center" wrapText="1"/>
    </xf>
    <xf numFmtId="3" fontId="7" fillId="0" borderId="0" xfId="0" applyNumberFormat="1" applyFont="1" applyFill="1" applyBorder="1" applyAlignment="1">
      <alignment vertical="center" wrapText="1"/>
    </xf>
    <xf numFmtId="0" fontId="0" fillId="0" borderId="11" xfId="0" applyBorder="1"/>
    <xf numFmtId="3" fontId="1" fillId="0" borderId="2" xfId="0" applyNumberFormat="1" applyFont="1" applyBorder="1" applyAlignment="1">
      <alignment vertical="center" wrapText="1"/>
    </xf>
    <xf numFmtId="3" fontId="1" fillId="0" borderId="3" xfId="0" applyNumberFormat="1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14" xfId="0" applyFont="1" applyBorder="1" applyAlignment="1">
      <alignment vertical="center" wrapText="1"/>
    </xf>
    <xf numFmtId="14" fontId="1" fillId="0" borderId="4" xfId="0" applyNumberFormat="1" applyFont="1" applyBorder="1" applyAlignment="1">
      <alignment vertical="center" wrapText="1"/>
    </xf>
    <xf numFmtId="4" fontId="1" fillId="2" borderId="7" xfId="0" applyNumberFormat="1" applyFont="1" applyFill="1" applyBorder="1" applyAlignment="1">
      <alignment vertical="center" wrapText="1"/>
    </xf>
    <xf numFmtId="0" fontId="1" fillId="2" borderId="7" xfId="0" applyFont="1" applyFill="1" applyBorder="1" applyAlignment="1">
      <alignment vertical="center" wrapText="1"/>
    </xf>
    <xf numFmtId="14" fontId="1" fillId="2" borderId="7" xfId="0" applyNumberFormat="1" applyFont="1" applyFill="1" applyBorder="1" applyAlignment="1">
      <alignment vertical="center" wrapText="1"/>
    </xf>
    <xf numFmtId="4" fontId="1" fillId="2" borderId="4" xfId="0" applyNumberFormat="1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4" fontId="1" fillId="2" borderId="2" xfId="0" applyNumberFormat="1" applyFont="1" applyFill="1" applyBorder="1" applyAlignment="1">
      <alignment horizontal="center" vertical="center" wrapText="1"/>
    </xf>
    <xf numFmtId="4" fontId="1" fillId="2" borderId="3" xfId="0" applyNumberFormat="1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/>
    </xf>
    <xf numFmtId="4" fontId="1" fillId="2" borderId="2" xfId="0" applyNumberFormat="1" applyFont="1" applyFill="1" applyBorder="1" applyAlignment="1">
      <alignment horizontal="center" vertical="center"/>
    </xf>
    <xf numFmtId="4" fontId="1" fillId="2" borderId="3" xfId="0" applyNumberFormat="1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vertical="center" wrapText="1"/>
    </xf>
    <xf numFmtId="0" fontId="2" fillId="2" borderId="13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4" fontId="1" fillId="2" borderId="1" xfId="0" applyNumberFormat="1" applyFont="1" applyFill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 wrapText="1"/>
    </xf>
    <xf numFmtId="4" fontId="1" fillId="2" borderId="3" xfId="0" applyNumberFormat="1" applyFont="1" applyFill="1" applyBorder="1" applyAlignment="1">
      <alignment vertical="center" wrapText="1"/>
    </xf>
    <xf numFmtId="4" fontId="1" fillId="2" borderId="1" xfId="0" applyNumberFormat="1" applyFont="1" applyFill="1" applyBorder="1" applyAlignment="1">
      <alignment vertical="center"/>
    </xf>
    <xf numFmtId="4" fontId="1" fillId="2" borderId="2" xfId="0" applyNumberFormat="1" applyFont="1" applyFill="1" applyBorder="1" applyAlignment="1">
      <alignment vertical="center"/>
    </xf>
    <xf numFmtId="4" fontId="1" fillId="2" borderId="3" xfId="0" applyNumberFormat="1" applyFont="1" applyFill="1" applyBorder="1" applyAlignment="1">
      <alignment vertical="center"/>
    </xf>
    <xf numFmtId="4" fontId="1" fillId="2" borderId="5" xfId="0" applyNumberFormat="1" applyFont="1" applyFill="1" applyBorder="1" applyAlignment="1">
      <alignment horizontal="center" vertical="center"/>
    </xf>
    <xf numFmtId="4" fontId="1" fillId="2" borderId="6" xfId="0" applyNumberFormat="1" applyFont="1" applyFill="1" applyBorder="1" applyAlignment="1">
      <alignment horizontal="center" vertical="center"/>
    </xf>
    <xf numFmtId="4" fontId="1" fillId="2" borderId="7" xfId="0" applyNumberFormat="1" applyFont="1" applyFill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right" vertical="center" wrapText="1"/>
    </xf>
    <xf numFmtId="4" fontId="1" fillId="2" borderId="3" xfId="0" applyNumberFormat="1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14" fontId="1" fillId="2" borderId="1" xfId="0" applyNumberFormat="1" applyFont="1" applyFill="1" applyBorder="1" applyAlignment="1">
      <alignment horizontal="left" vertical="center" wrapText="1"/>
    </xf>
    <xf numFmtId="14" fontId="1" fillId="2" borderId="3" xfId="0" applyNumberFormat="1" applyFont="1" applyFill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3" fontId="1" fillId="0" borderId="1" xfId="0" applyNumberFormat="1" applyFont="1" applyBorder="1" applyAlignment="1">
      <alignment vertical="center" wrapText="1"/>
    </xf>
    <xf numFmtId="3" fontId="7" fillId="0" borderId="1" xfId="0" applyNumberFormat="1" applyFont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1" fillId="0" borderId="13" xfId="0" applyFont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3" fontId="7" fillId="0" borderId="1" xfId="0" applyNumberFormat="1" applyFont="1" applyBorder="1" applyAlignment="1">
      <alignment horizontal="right" vertical="center" wrapText="1"/>
    </xf>
    <xf numFmtId="0" fontId="9" fillId="0" borderId="2" xfId="0" applyFont="1" applyBorder="1" applyAlignment="1">
      <alignment horizontal="right" vertical="center" wrapText="1"/>
    </xf>
    <xf numFmtId="0" fontId="9" fillId="0" borderId="3" xfId="0" applyFont="1" applyBorder="1" applyAlignment="1">
      <alignment horizontal="right" vertical="center" wrapText="1"/>
    </xf>
    <xf numFmtId="0" fontId="1" fillId="0" borderId="4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3" fontId="1" fillId="0" borderId="2" xfId="0" applyNumberFormat="1" applyFont="1" applyBorder="1" applyAlignment="1">
      <alignment vertical="center" wrapText="1"/>
    </xf>
    <xf numFmtId="3" fontId="1" fillId="0" borderId="3" xfId="0" applyNumberFormat="1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2" fillId="0" borderId="14" xfId="0" applyFont="1" applyBorder="1" applyAlignment="1">
      <alignment vertical="center" wrapText="1"/>
    </xf>
    <xf numFmtId="0" fontId="1" fillId="0" borderId="14" xfId="0" applyFont="1" applyBorder="1" applyAlignment="1">
      <alignment vertical="center" wrapText="1"/>
    </xf>
    <xf numFmtId="0" fontId="5" fillId="0" borderId="14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3" fontId="7" fillId="0" borderId="2" xfId="0" applyNumberFormat="1" applyFont="1" applyBorder="1" applyAlignment="1">
      <alignment vertical="center" wrapText="1"/>
    </xf>
    <xf numFmtId="3" fontId="7" fillId="0" borderId="3" xfId="0" applyNumberFormat="1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1" fillId="0" borderId="11" xfId="0" applyFont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1" fillId="0" borderId="16" xfId="0" applyFont="1" applyBorder="1" applyAlignment="1">
      <alignment vertical="center" wrapText="1"/>
    </xf>
    <xf numFmtId="0" fontId="2" fillId="0" borderId="16" xfId="0" applyFont="1" applyBorder="1" applyAlignment="1">
      <alignment vertical="center" wrapText="1"/>
    </xf>
  </cellXfs>
  <cellStyles count="3">
    <cellStyle name="Įprastas" xfId="0" builtinId="0"/>
    <cellStyle name="Įprastas 2" xfId="1" xr:uid="{00000000-0005-0000-0000-000001000000}"/>
    <cellStyle name="Normal 2 2" xfId="2" xr:uid="{4FAA1218-93F7-43D8-A64A-AA1CA783683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115"/>
  <sheetViews>
    <sheetView tabSelected="1" workbookViewId="0">
      <selection activeCell="A82" sqref="A82:A86"/>
    </sheetView>
  </sheetViews>
  <sheetFormatPr defaultRowHeight="15" x14ac:dyDescent="0.25"/>
  <cols>
    <col min="1" max="1" width="3.28515625" customWidth="1"/>
    <col min="2" max="2" width="17.140625" customWidth="1"/>
    <col min="3" max="3" width="16.42578125" customWidth="1"/>
    <col min="4" max="4" width="8" customWidth="1"/>
    <col min="5" max="5" width="11.85546875" customWidth="1"/>
    <col min="6" max="6" width="13" style="47" customWidth="1"/>
    <col min="7" max="7" width="11.140625" customWidth="1"/>
    <col min="8" max="8" width="11.5703125" customWidth="1"/>
    <col min="9" max="9" width="7.5703125" customWidth="1"/>
    <col min="10" max="10" width="10.7109375" customWidth="1"/>
    <col min="11" max="11" width="12" customWidth="1"/>
    <col min="12" max="12" width="10.85546875" bestFit="1" customWidth="1"/>
    <col min="13" max="13" width="12.140625" customWidth="1"/>
    <col min="14" max="14" width="12.7109375" customWidth="1"/>
    <col min="15" max="15" width="10.85546875" bestFit="1" customWidth="1"/>
    <col min="16" max="16" width="11.7109375" customWidth="1"/>
    <col min="17" max="17" width="11.140625" customWidth="1"/>
    <col min="18" max="18" width="11.28515625" customWidth="1"/>
    <col min="19" max="19" width="10.7109375" customWidth="1"/>
    <col min="20" max="20" width="11.42578125" customWidth="1"/>
  </cols>
  <sheetData>
    <row r="1" spans="1:14" x14ac:dyDescent="0.25">
      <c r="A1" s="22" t="s">
        <v>0</v>
      </c>
      <c r="B1" s="23"/>
      <c r="C1" s="23"/>
      <c r="D1" s="23"/>
      <c r="E1" s="23"/>
      <c r="F1" s="45"/>
      <c r="G1" s="23"/>
      <c r="H1" s="23"/>
      <c r="I1" s="23"/>
      <c r="J1" s="23"/>
      <c r="K1" s="23"/>
      <c r="L1" s="23"/>
      <c r="M1" s="23"/>
      <c r="N1" s="23"/>
    </row>
    <row r="2" spans="1:14" ht="15.75" thickBot="1" x14ac:dyDescent="0.3">
      <c r="A2" s="1"/>
      <c r="B2" s="23"/>
      <c r="C2" s="23"/>
      <c r="D2" s="23"/>
      <c r="E2" s="23"/>
      <c r="F2" s="45"/>
      <c r="G2" s="23"/>
      <c r="H2" s="23"/>
      <c r="I2" s="23"/>
      <c r="J2" s="23"/>
      <c r="K2" s="23"/>
      <c r="L2" s="23"/>
      <c r="M2" s="23"/>
      <c r="N2" s="23"/>
    </row>
    <row r="3" spans="1:14" ht="24.75" customHeight="1" x14ac:dyDescent="0.25">
      <c r="A3" s="133" t="s">
        <v>1</v>
      </c>
      <c r="B3" s="133" t="s">
        <v>2</v>
      </c>
      <c r="C3" s="133" t="s">
        <v>3</v>
      </c>
      <c r="D3" s="11"/>
      <c r="E3" s="136"/>
      <c r="F3" s="137"/>
      <c r="G3" s="137"/>
      <c r="H3" s="138"/>
      <c r="I3" s="133" t="s">
        <v>6</v>
      </c>
      <c r="J3" s="133" t="s">
        <v>7</v>
      </c>
      <c r="K3" s="136"/>
      <c r="L3" s="137"/>
      <c r="M3" s="137"/>
      <c r="N3" s="138"/>
    </row>
    <row r="4" spans="1:14" x14ac:dyDescent="0.25">
      <c r="A4" s="134"/>
      <c r="B4" s="134"/>
      <c r="C4" s="134"/>
      <c r="D4" s="12"/>
      <c r="E4" s="139"/>
      <c r="F4" s="148"/>
      <c r="G4" s="148"/>
      <c r="H4" s="141"/>
      <c r="I4" s="134"/>
      <c r="J4" s="134"/>
      <c r="K4" s="139"/>
      <c r="L4" s="140"/>
      <c r="M4" s="140"/>
      <c r="N4" s="141"/>
    </row>
    <row r="5" spans="1:14" x14ac:dyDescent="0.25">
      <c r="A5" s="134"/>
      <c r="B5" s="134"/>
      <c r="C5" s="134"/>
      <c r="D5" s="12"/>
      <c r="E5" s="139"/>
      <c r="F5" s="148"/>
      <c r="G5" s="148"/>
      <c r="H5" s="141"/>
      <c r="I5" s="134"/>
      <c r="J5" s="134"/>
      <c r="K5" s="139"/>
      <c r="L5" s="140"/>
      <c r="M5" s="140"/>
      <c r="N5" s="141"/>
    </row>
    <row r="6" spans="1:14" x14ac:dyDescent="0.25">
      <c r="A6" s="134"/>
      <c r="B6" s="134"/>
      <c r="C6" s="134"/>
      <c r="D6" s="12"/>
      <c r="E6" s="139" t="s">
        <v>5</v>
      </c>
      <c r="F6" s="148"/>
      <c r="G6" s="148"/>
      <c r="H6" s="141"/>
      <c r="I6" s="134"/>
      <c r="J6" s="134"/>
      <c r="K6" s="139" t="s">
        <v>8</v>
      </c>
      <c r="L6" s="140"/>
      <c r="M6" s="140"/>
      <c r="N6" s="141"/>
    </row>
    <row r="7" spans="1:14" x14ac:dyDescent="0.25">
      <c r="A7" s="134"/>
      <c r="B7" s="134"/>
      <c r="C7" s="134"/>
      <c r="D7" s="12"/>
      <c r="E7" s="142"/>
      <c r="F7" s="149"/>
      <c r="G7" s="149"/>
      <c r="H7" s="144"/>
      <c r="I7" s="134"/>
      <c r="J7" s="134"/>
      <c r="K7" s="142"/>
      <c r="L7" s="143"/>
      <c r="M7" s="143"/>
      <c r="N7" s="144"/>
    </row>
    <row r="8" spans="1:14" ht="15.75" thickBot="1" x14ac:dyDescent="0.3">
      <c r="A8" s="134"/>
      <c r="B8" s="134"/>
      <c r="C8" s="134"/>
      <c r="D8" s="12"/>
      <c r="E8" s="145"/>
      <c r="F8" s="146"/>
      <c r="G8" s="146"/>
      <c r="H8" s="147"/>
      <c r="I8" s="134"/>
      <c r="J8" s="134"/>
      <c r="K8" s="145"/>
      <c r="L8" s="146"/>
      <c r="M8" s="146"/>
      <c r="N8" s="147"/>
    </row>
    <row r="9" spans="1:14" ht="38.25" customHeight="1" x14ac:dyDescent="0.25">
      <c r="A9" s="134"/>
      <c r="B9" s="134"/>
      <c r="C9" s="134"/>
      <c r="D9" s="12" t="s">
        <v>4</v>
      </c>
      <c r="E9" s="99" t="s">
        <v>9</v>
      </c>
      <c r="F9" s="150" t="s">
        <v>10</v>
      </c>
      <c r="G9" s="99" t="s">
        <v>11</v>
      </c>
      <c r="H9" s="99" t="s">
        <v>12</v>
      </c>
      <c r="I9" s="134"/>
      <c r="J9" s="134"/>
      <c r="K9" s="99" t="s">
        <v>9</v>
      </c>
      <c r="L9" s="99" t="s">
        <v>10</v>
      </c>
      <c r="M9" s="99" t="s">
        <v>11</v>
      </c>
      <c r="N9" s="99" t="s">
        <v>12</v>
      </c>
    </row>
    <row r="10" spans="1:14" ht="49.5" customHeight="1" thickBot="1" x14ac:dyDescent="0.3">
      <c r="A10" s="135"/>
      <c r="B10" s="135"/>
      <c r="C10" s="135"/>
      <c r="D10" s="13"/>
      <c r="E10" s="103"/>
      <c r="F10" s="117"/>
      <c r="G10" s="103"/>
      <c r="H10" s="103"/>
      <c r="I10" s="135"/>
      <c r="J10" s="135"/>
      <c r="K10" s="103"/>
      <c r="L10" s="103"/>
      <c r="M10" s="103"/>
      <c r="N10" s="101"/>
    </row>
    <row r="11" spans="1:14" ht="15.75" thickBot="1" x14ac:dyDescent="0.3">
      <c r="A11" s="8">
        <v>1</v>
      </c>
      <c r="B11" s="13">
        <v>2</v>
      </c>
      <c r="C11" s="13">
        <v>3</v>
      </c>
      <c r="D11" s="13">
        <v>4</v>
      </c>
      <c r="E11" s="13" t="s">
        <v>13</v>
      </c>
      <c r="F11" s="46">
        <v>6</v>
      </c>
      <c r="G11" s="13">
        <v>7</v>
      </c>
      <c r="H11" s="13">
        <v>8</v>
      </c>
      <c r="I11" s="13">
        <v>9</v>
      </c>
      <c r="J11" s="13">
        <v>10</v>
      </c>
      <c r="K11" s="40" t="s">
        <v>14</v>
      </c>
      <c r="L11" s="42">
        <v>12</v>
      </c>
      <c r="M11" s="42">
        <v>13</v>
      </c>
      <c r="N11" s="42">
        <v>14</v>
      </c>
    </row>
    <row r="12" spans="1:14" ht="15.75" thickBot="1" x14ac:dyDescent="0.3">
      <c r="A12" s="99">
        <v>1</v>
      </c>
      <c r="B12" s="99" t="s">
        <v>15</v>
      </c>
      <c r="C12" s="99" t="s">
        <v>26</v>
      </c>
      <c r="D12" s="99" t="s">
        <v>16</v>
      </c>
      <c r="E12" s="104">
        <f>F12+G12+H12</f>
        <v>241363</v>
      </c>
      <c r="F12" s="105">
        <v>205157</v>
      </c>
      <c r="G12" s="104">
        <v>18103</v>
      </c>
      <c r="H12" s="104">
        <v>18103</v>
      </c>
      <c r="I12" s="108" t="s">
        <v>17</v>
      </c>
      <c r="J12" s="115"/>
      <c r="K12" s="4">
        <v>241363</v>
      </c>
      <c r="L12" s="7">
        <v>205157</v>
      </c>
      <c r="M12" s="7">
        <v>18103</v>
      </c>
      <c r="N12" s="7">
        <v>18103</v>
      </c>
    </row>
    <row r="13" spans="1:14" ht="15" customHeight="1" thickBot="1" x14ac:dyDescent="0.3">
      <c r="A13" s="102"/>
      <c r="B13" s="102"/>
      <c r="C13" s="102"/>
      <c r="D13" s="102"/>
      <c r="E13" s="120"/>
      <c r="F13" s="130"/>
      <c r="G13" s="120"/>
      <c r="H13" s="120"/>
      <c r="I13" s="110" t="s">
        <v>18</v>
      </c>
      <c r="J13" s="132"/>
      <c r="K13" s="19">
        <v>0</v>
      </c>
      <c r="L13" s="20">
        <v>0</v>
      </c>
      <c r="M13" s="20">
        <v>0</v>
      </c>
      <c r="N13" s="20">
        <v>0</v>
      </c>
    </row>
    <row r="14" spans="1:14" ht="18" customHeight="1" thickBot="1" x14ac:dyDescent="0.3">
      <c r="A14" s="102"/>
      <c r="B14" s="102"/>
      <c r="C14" s="102"/>
      <c r="D14" s="102"/>
      <c r="E14" s="120"/>
      <c r="F14" s="130"/>
      <c r="G14" s="120"/>
      <c r="H14" s="120"/>
      <c r="I14" s="13" t="s">
        <v>19</v>
      </c>
      <c r="J14" s="13"/>
      <c r="K14" s="4">
        <v>0</v>
      </c>
      <c r="L14" s="3">
        <v>0</v>
      </c>
      <c r="M14" s="3">
        <v>0</v>
      </c>
      <c r="N14" s="3">
        <v>0</v>
      </c>
    </row>
    <row r="15" spans="1:14" ht="27" customHeight="1" thickBot="1" x14ac:dyDescent="0.3">
      <c r="A15" s="103"/>
      <c r="B15" s="103"/>
      <c r="C15" s="103"/>
      <c r="D15" s="103"/>
      <c r="E15" s="121"/>
      <c r="F15" s="131"/>
      <c r="G15" s="121"/>
      <c r="H15" s="121"/>
      <c r="I15" s="108" t="s">
        <v>20</v>
      </c>
      <c r="J15" s="115"/>
      <c r="K15" s="4">
        <v>0</v>
      </c>
      <c r="L15" s="3">
        <v>0</v>
      </c>
      <c r="M15" s="3">
        <v>0</v>
      </c>
      <c r="N15" s="3">
        <v>0</v>
      </c>
    </row>
    <row r="16" spans="1:14" ht="18.75" customHeight="1" thickBot="1" x14ac:dyDescent="0.3">
      <c r="A16" s="99">
        <v>2</v>
      </c>
      <c r="B16" s="99" t="s">
        <v>37</v>
      </c>
      <c r="C16" s="99" t="s">
        <v>38</v>
      </c>
      <c r="D16" s="99" t="s">
        <v>16</v>
      </c>
      <c r="E16" s="105">
        <f>F16+G16+H16</f>
        <v>3152276</v>
      </c>
      <c r="F16" s="105">
        <v>2679433</v>
      </c>
      <c r="G16" s="105">
        <v>236421</v>
      </c>
      <c r="H16" s="105">
        <v>236422</v>
      </c>
      <c r="I16" s="108" t="s">
        <v>17</v>
      </c>
      <c r="J16" s="128"/>
      <c r="K16" s="4">
        <f>L16+M16+N16</f>
        <v>1827147</v>
      </c>
      <c r="L16" s="3">
        <v>1553075</v>
      </c>
      <c r="M16" s="3">
        <v>137036</v>
      </c>
      <c r="N16" s="3">
        <v>137036</v>
      </c>
    </row>
    <row r="17" spans="1:19" ht="20.25" customHeight="1" thickBot="1" x14ac:dyDescent="0.3">
      <c r="A17" s="118"/>
      <c r="B17" s="102"/>
      <c r="C17" s="102"/>
      <c r="D17" s="102"/>
      <c r="E17" s="130"/>
      <c r="F17" s="116"/>
      <c r="G17" s="116"/>
      <c r="H17" s="116"/>
      <c r="I17" s="110" t="s">
        <v>18</v>
      </c>
      <c r="J17" s="132"/>
      <c r="K17" s="4">
        <f t="shared" ref="K17:K18" si="0">L17+M17+N17</f>
        <v>1325129</v>
      </c>
      <c r="L17" s="3">
        <f>L18</f>
        <v>1126358</v>
      </c>
      <c r="M17" s="3">
        <f t="shared" ref="M17:N17" si="1">M18</f>
        <v>99385</v>
      </c>
      <c r="N17" s="3">
        <f t="shared" si="1"/>
        <v>99386</v>
      </c>
      <c r="P17" s="18"/>
    </row>
    <row r="18" spans="1:19" ht="18.75" customHeight="1" thickBot="1" x14ac:dyDescent="0.3">
      <c r="A18" s="118"/>
      <c r="B18" s="102"/>
      <c r="C18" s="102"/>
      <c r="D18" s="102"/>
      <c r="E18" s="130"/>
      <c r="F18" s="116"/>
      <c r="G18" s="116"/>
      <c r="H18" s="116"/>
      <c r="I18" s="15" t="s">
        <v>19</v>
      </c>
      <c r="J18" s="10" t="s">
        <v>63</v>
      </c>
      <c r="K18" s="4">
        <f t="shared" si="0"/>
        <v>1325129</v>
      </c>
      <c r="L18" s="3">
        <f>F16-L16</f>
        <v>1126358</v>
      </c>
      <c r="M18" s="3">
        <f t="shared" ref="M18:N18" si="2">G16-M16</f>
        <v>99385</v>
      </c>
      <c r="N18" s="3">
        <f t="shared" si="2"/>
        <v>99386</v>
      </c>
      <c r="O18" s="18"/>
      <c r="P18" s="18"/>
      <c r="Q18" s="18"/>
    </row>
    <row r="19" spans="1:19" ht="20.25" customHeight="1" thickBot="1" x14ac:dyDescent="0.3">
      <c r="A19" s="119"/>
      <c r="B19" s="103"/>
      <c r="C19" s="103"/>
      <c r="D19" s="103"/>
      <c r="E19" s="131"/>
      <c r="F19" s="117"/>
      <c r="G19" s="117"/>
      <c r="H19" s="117"/>
      <c r="I19" s="108" t="s">
        <v>20</v>
      </c>
      <c r="J19" s="128"/>
      <c r="K19" s="4">
        <v>0</v>
      </c>
      <c r="L19" s="3">
        <v>0</v>
      </c>
      <c r="M19" s="3">
        <v>0</v>
      </c>
      <c r="N19" s="3">
        <v>0</v>
      </c>
      <c r="O19" s="16"/>
    </row>
    <row r="20" spans="1:19" ht="18.75" customHeight="1" thickBot="1" x14ac:dyDescent="0.3">
      <c r="A20" s="127">
        <v>3</v>
      </c>
      <c r="B20" s="99" t="s">
        <v>39</v>
      </c>
      <c r="C20" s="99" t="s">
        <v>40</v>
      </c>
      <c r="D20" s="99" t="s">
        <v>22</v>
      </c>
      <c r="E20" s="104">
        <f>F20+G20+H20</f>
        <v>19830010</v>
      </c>
      <c r="F20" s="105">
        <v>16855512</v>
      </c>
      <c r="G20" s="104">
        <v>1487249</v>
      </c>
      <c r="H20" s="104">
        <v>1487249</v>
      </c>
      <c r="I20" s="108" t="s">
        <v>17</v>
      </c>
      <c r="J20" s="128"/>
      <c r="K20" s="4">
        <f>L20+M20+N20</f>
        <v>4111359</v>
      </c>
      <c r="L20" s="3">
        <v>2989367.48</v>
      </c>
      <c r="M20" s="3">
        <v>266731.56</v>
      </c>
      <c r="N20" s="3">
        <v>855259.96</v>
      </c>
      <c r="P20" s="54"/>
      <c r="Q20" s="56"/>
      <c r="R20" s="57"/>
      <c r="S20" s="55"/>
    </row>
    <row r="21" spans="1:19" ht="18.75" customHeight="1" thickBot="1" x14ac:dyDescent="0.3">
      <c r="A21" s="118"/>
      <c r="B21" s="102"/>
      <c r="C21" s="102"/>
      <c r="D21" s="102"/>
      <c r="E21" s="120"/>
      <c r="F21" s="116"/>
      <c r="G21" s="102"/>
      <c r="H21" s="102"/>
      <c r="I21" s="110" t="s">
        <v>18</v>
      </c>
      <c r="J21" s="129"/>
      <c r="K21" s="19">
        <f>L21+M21+N21</f>
        <v>15718651</v>
      </c>
      <c r="L21" s="20">
        <f>F20-L20</f>
        <v>13866144.52</v>
      </c>
      <c r="M21" s="20">
        <f t="shared" ref="M21:N21" si="3">G20-M20</f>
        <v>1220517.44</v>
      </c>
      <c r="N21" s="20">
        <f t="shared" si="3"/>
        <v>631989.04</v>
      </c>
      <c r="P21" s="55"/>
      <c r="Q21" s="55"/>
      <c r="R21" s="55"/>
    </row>
    <row r="22" spans="1:19" ht="18.75" customHeight="1" thickBot="1" x14ac:dyDescent="0.3">
      <c r="A22" s="118"/>
      <c r="B22" s="102"/>
      <c r="C22" s="102"/>
      <c r="D22" s="102"/>
      <c r="E22" s="120"/>
      <c r="F22" s="116"/>
      <c r="G22" s="102"/>
      <c r="H22" s="102"/>
      <c r="I22" s="17" t="s">
        <v>19</v>
      </c>
      <c r="J22" s="15" t="s">
        <v>43</v>
      </c>
      <c r="K22" s="4">
        <f>L22+M22+N22</f>
        <v>3929662.75</v>
      </c>
      <c r="L22" s="4">
        <f>L21*0.25</f>
        <v>3466536.13</v>
      </c>
      <c r="M22" s="4">
        <f t="shared" ref="M22:N22" si="4">M21*0.25</f>
        <v>305129.36</v>
      </c>
      <c r="N22" s="4">
        <f t="shared" si="4"/>
        <v>157997.26</v>
      </c>
    </row>
    <row r="23" spans="1:19" ht="18.75" customHeight="1" thickBot="1" x14ac:dyDescent="0.3">
      <c r="A23" s="118"/>
      <c r="B23" s="102"/>
      <c r="C23" s="102"/>
      <c r="D23" s="102"/>
      <c r="E23" s="120"/>
      <c r="F23" s="116"/>
      <c r="G23" s="102"/>
      <c r="H23" s="102"/>
      <c r="I23" s="17" t="s">
        <v>41</v>
      </c>
      <c r="J23" s="48" t="s">
        <v>44</v>
      </c>
      <c r="K23" s="4">
        <f t="shared" ref="K23:K25" si="5">L23+M23+N23</f>
        <v>3929662.75</v>
      </c>
      <c r="L23" s="4">
        <f>L21*0.25</f>
        <v>3466536.13</v>
      </c>
      <c r="M23" s="4">
        <f t="shared" ref="M23:N23" si="6">M21*0.25</f>
        <v>305129.36</v>
      </c>
      <c r="N23" s="4">
        <f t="shared" si="6"/>
        <v>157997.26</v>
      </c>
    </row>
    <row r="24" spans="1:19" ht="18.75" customHeight="1" thickBot="1" x14ac:dyDescent="0.3">
      <c r="A24" s="118"/>
      <c r="B24" s="102"/>
      <c r="C24" s="102"/>
      <c r="D24" s="102"/>
      <c r="E24" s="120"/>
      <c r="F24" s="116"/>
      <c r="G24" s="102"/>
      <c r="H24" s="102"/>
      <c r="I24" s="17" t="s">
        <v>42</v>
      </c>
      <c r="J24" s="48" t="s">
        <v>67</v>
      </c>
      <c r="K24" s="4">
        <f t="shared" si="5"/>
        <v>3929662.75</v>
      </c>
      <c r="L24" s="4">
        <f>L21*0.25</f>
        <v>3466536.13</v>
      </c>
      <c r="M24" s="4">
        <f t="shared" ref="M24:N24" si="7">M21*0.25</f>
        <v>305129.36</v>
      </c>
      <c r="N24" s="4">
        <f t="shared" si="7"/>
        <v>157997.26</v>
      </c>
    </row>
    <row r="25" spans="1:19" ht="18.75" customHeight="1" thickBot="1" x14ac:dyDescent="0.3">
      <c r="A25" s="118"/>
      <c r="B25" s="102"/>
      <c r="C25" s="102"/>
      <c r="D25" s="102"/>
      <c r="E25" s="120"/>
      <c r="F25" s="116"/>
      <c r="G25" s="102"/>
      <c r="H25" s="102"/>
      <c r="I25" s="17" t="s">
        <v>46</v>
      </c>
      <c r="J25" s="48" t="s">
        <v>68</v>
      </c>
      <c r="K25" s="4">
        <f t="shared" si="5"/>
        <v>3929662.75</v>
      </c>
      <c r="L25" s="3">
        <f>L21*0.25</f>
        <v>3466536.13</v>
      </c>
      <c r="M25" s="3">
        <f t="shared" ref="M25:N25" si="8">M21*0.25</f>
        <v>305129.36</v>
      </c>
      <c r="N25" s="3">
        <f t="shared" si="8"/>
        <v>157997.26</v>
      </c>
    </row>
    <row r="26" spans="1:19" ht="16.5" customHeight="1" thickBot="1" x14ac:dyDescent="0.3">
      <c r="A26" s="119"/>
      <c r="B26" s="103"/>
      <c r="C26" s="103"/>
      <c r="D26" s="103"/>
      <c r="E26" s="121"/>
      <c r="F26" s="117"/>
      <c r="G26" s="103"/>
      <c r="H26" s="103"/>
      <c r="I26" s="108" t="s">
        <v>20</v>
      </c>
      <c r="J26" s="128"/>
      <c r="K26" s="4">
        <v>0</v>
      </c>
      <c r="L26" s="3">
        <v>0</v>
      </c>
      <c r="M26" s="3">
        <v>0</v>
      </c>
      <c r="N26" s="3">
        <v>0</v>
      </c>
    </row>
    <row r="27" spans="1:19" ht="20.25" customHeight="1" thickBot="1" x14ac:dyDescent="0.3">
      <c r="A27" s="99">
        <v>4</v>
      </c>
      <c r="B27" s="99" t="s">
        <v>21</v>
      </c>
      <c r="C27" s="99" t="s">
        <v>27</v>
      </c>
      <c r="D27" s="99" t="s">
        <v>22</v>
      </c>
      <c r="E27" s="104">
        <f t="shared" ref="E27" si="9">F27+G27+H27</f>
        <v>54228733</v>
      </c>
      <c r="F27" s="105">
        <v>46171920</v>
      </c>
      <c r="G27" s="104">
        <v>8056813</v>
      </c>
      <c r="H27" s="104">
        <v>0</v>
      </c>
      <c r="I27" s="108" t="s">
        <v>17</v>
      </c>
      <c r="J27" s="115"/>
      <c r="K27" s="4">
        <f>L27+M27+N27</f>
        <v>36333257.229999997</v>
      </c>
      <c r="L27" s="3">
        <v>30911903.460000001</v>
      </c>
      <c r="M27" s="3">
        <v>5151366.33</v>
      </c>
      <c r="N27" s="3">
        <v>269987.44</v>
      </c>
    </row>
    <row r="28" spans="1:19" ht="15.75" thickBot="1" x14ac:dyDescent="0.3">
      <c r="A28" s="102"/>
      <c r="B28" s="102"/>
      <c r="C28" s="102"/>
      <c r="D28" s="102"/>
      <c r="E28" s="120"/>
      <c r="F28" s="130"/>
      <c r="G28" s="120"/>
      <c r="H28" s="120"/>
      <c r="I28" s="110" t="s">
        <v>18</v>
      </c>
      <c r="J28" s="132"/>
      <c r="K28" s="19">
        <f>E27-K27</f>
        <v>17895475.770000003</v>
      </c>
      <c r="L28" s="19">
        <f>F27-L27</f>
        <v>15260016.539999999</v>
      </c>
      <c r="M28" s="19">
        <f>G27-M27-N27</f>
        <v>2635459.23</v>
      </c>
      <c r="N28" s="19">
        <v>0</v>
      </c>
    </row>
    <row r="29" spans="1:19" ht="15.75" thickBot="1" x14ac:dyDescent="0.3">
      <c r="A29" s="102"/>
      <c r="B29" s="102"/>
      <c r="C29" s="102"/>
      <c r="D29" s="102"/>
      <c r="E29" s="120"/>
      <c r="F29" s="130"/>
      <c r="G29" s="120"/>
      <c r="H29" s="120"/>
      <c r="I29" s="52" t="s">
        <v>19</v>
      </c>
      <c r="J29" s="58" t="s">
        <v>64</v>
      </c>
      <c r="K29" s="43">
        <v>2150000</v>
      </c>
      <c r="L29" s="53">
        <f>K29*0.85</f>
        <v>1827500</v>
      </c>
      <c r="M29" s="53">
        <f>K29*0.15</f>
        <v>322500</v>
      </c>
      <c r="N29" s="53">
        <v>0</v>
      </c>
    </row>
    <row r="30" spans="1:19" ht="15.75" thickBot="1" x14ac:dyDescent="0.3">
      <c r="A30" s="102"/>
      <c r="B30" s="102"/>
      <c r="C30" s="102"/>
      <c r="D30" s="102"/>
      <c r="E30" s="120"/>
      <c r="F30" s="130"/>
      <c r="G30" s="120"/>
      <c r="H30" s="120"/>
      <c r="I30" s="52" t="s">
        <v>41</v>
      </c>
      <c r="J30" s="58" t="s">
        <v>63</v>
      </c>
      <c r="K30" s="43">
        <v>490000</v>
      </c>
      <c r="L30" s="53">
        <f>K30*0.85</f>
        <v>416500</v>
      </c>
      <c r="M30" s="53">
        <f>K30*0.15</f>
        <v>73500</v>
      </c>
      <c r="N30" s="53">
        <v>0</v>
      </c>
    </row>
    <row r="31" spans="1:19" ht="20.25" customHeight="1" thickBot="1" x14ac:dyDescent="0.3">
      <c r="A31" s="102"/>
      <c r="B31" s="102"/>
      <c r="C31" s="102"/>
      <c r="D31" s="102"/>
      <c r="E31" s="120"/>
      <c r="F31" s="130"/>
      <c r="G31" s="120"/>
      <c r="H31" s="120"/>
      <c r="I31" s="38" t="s">
        <v>41</v>
      </c>
      <c r="J31" s="21" t="s">
        <v>51</v>
      </c>
      <c r="K31" s="4">
        <f t="shared" ref="K31:K32" si="10">L31+M31</f>
        <v>6457736.7699999996</v>
      </c>
      <c r="L31" s="3">
        <f>L28-L29-L30-L32</f>
        <v>5460441.5399999991</v>
      </c>
      <c r="M31" s="3">
        <f>M28-M29-M30-M32</f>
        <v>997295.23</v>
      </c>
      <c r="N31" s="3">
        <v>0</v>
      </c>
    </row>
    <row r="32" spans="1:19" ht="17.25" customHeight="1" thickBot="1" x14ac:dyDescent="0.3">
      <c r="A32" s="102"/>
      <c r="B32" s="102"/>
      <c r="C32" s="102"/>
      <c r="D32" s="102"/>
      <c r="E32" s="120"/>
      <c r="F32" s="130"/>
      <c r="G32" s="120"/>
      <c r="H32" s="120"/>
      <c r="I32" s="36" t="s">
        <v>42</v>
      </c>
      <c r="J32" s="21" t="s">
        <v>69</v>
      </c>
      <c r="K32" s="4">
        <f t="shared" si="10"/>
        <v>8797739</v>
      </c>
      <c r="L32" s="3">
        <v>7555575</v>
      </c>
      <c r="M32" s="3">
        <v>1242164</v>
      </c>
      <c r="N32" s="3">
        <v>0</v>
      </c>
    </row>
    <row r="33" spans="1:18" ht="17.25" customHeight="1" thickBot="1" x14ac:dyDescent="0.3">
      <c r="A33" s="103"/>
      <c r="B33" s="103"/>
      <c r="C33" s="103"/>
      <c r="D33" s="103"/>
      <c r="E33" s="121"/>
      <c r="F33" s="131"/>
      <c r="G33" s="121"/>
      <c r="H33" s="121"/>
      <c r="I33" s="108" t="s">
        <v>20</v>
      </c>
      <c r="J33" s="115"/>
      <c r="K33" s="43">
        <f>E27-K27-K28</f>
        <v>0</v>
      </c>
      <c r="L33" s="43">
        <f>F27-L27-L28</f>
        <v>0</v>
      </c>
      <c r="M33" s="43">
        <f>G27-M27-M28-N27</f>
        <v>0</v>
      </c>
      <c r="N33" s="4">
        <v>0</v>
      </c>
      <c r="P33" s="60"/>
      <c r="Q33" s="60"/>
      <c r="R33" s="60"/>
    </row>
    <row r="34" spans="1:18" ht="21" customHeight="1" thickBot="1" x14ac:dyDescent="0.3">
      <c r="A34" s="99">
        <v>5</v>
      </c>
      <c r="B34" s="99" t="s">
        <v>48</v>
      </c>
      <c r="C34" s="99" t="s">
        <v>49</v>
      </c>
      <c r="D34" s="99" t="s">
        <v>50</v>
      </c>
      <c r="E34" s="104">
        <f>F34+G34+H34</f>
        <v>9705883</v>
      </c>
      <c r="F34" s="105">
        <v>8250000</v>
      </c>
      <c r="G34" s="104">
        <v>1455883</v>
      </c>
      <c r="H34" s="104">
        <v>0</v>
      </c>
      <c r="I34" s="108" t="s">
        <v>17</v>
      </c>
      <c r="J34" s="115"/>
      <c r="K34" s="4">
        <f>L34+M34+N34</f>
        <v>3870878.9599999995</v>
      </c>
      <c r="L34" s="3">
        <v>3290247.11</v>
      </c>
      <c r="M34" s="3">
        <v>518731.05</v>
      </c>
      <c r="N34" s="59">
        <v>61900.800000000003</v>
      </c>
      <c r="O34" s="61"/>
      <c r="P34" s="55"/>
    </row>
    <row r="35" spans="1:18" ht="18.75" customHeight="1" thickBot="1" x14ac:dyDescent="0.3">
      <c r="A35" s="118"/>
      <c r="B35" s="118"/>
      <c r="C35" s="118"/>
      <c r="D35" s="102"/>
      <c r="E35" s="120"/>
      <c r="F35" s="122"/>
      <c r="G35" s="118"/>
      <c r="H35" s="118"/>
      <c r="I35" s="124" t="s">
        <v>18</v>
      </c>
      <c r="J35" s="124"/>
      <c r="K35" s="19">
        <f>L35+M35</f>
        <v>5835004.040000001</v>
      </c>
      <c r="L35" s="19">
        <f>F34-L34</f>
        <v>4959752.8900000006</v>
      </c>
      <c r="M35" s="19">
        <f>G34-M34-N34</f>
        <v>875251.14999999991</v>
      </c>
      <c r="N35" s="19">
        <v>0</v>
      </c>
      <c r="P35" s="55"/>
    </row>
    <row r="36" spans="1:18" ht="18.75" customHeight="1" thickBot="1" x14ac:dyDescent="0.3">
      <c r="A36" s="118"/>
      <c r="B36" s="118"/>
      <c r="C36" s="118"/>
      <c r="D36" s="102"/>
      <c r="E36" s="120"/>
      <c r="F36" s="122"/>
      <c r="G36" s="118"/>
      <c r="H36" s="118"/>
      <c r="I36" s="15" t="s">
        <v>19</v>
      </c>
      <c r="J36" s="15" t="s">
        <v>65</v>
      </c>
      <c r="K36" s="4">
        <v>5896904.8400000008</v>
      </c>
      <c r="L36" s="3">
        <v>4959752.8900000006</v>
      </c>
      <c r="M36" s="3">
        <v>875251.14999999991</v>
      </c>
      <c r="N36" s="3">
        <v>0</v>
      </c>
    </row>
    <row r="37" spans="1:18" ht="18.75" customHeight="1" thickBot="1" x14ac:dyDescent="0.3">
      <c r="A37" s="119"/>
      <c r="B37" s="119"/>
      <c r="C37" s="119"/>
      <c r="D37" s="103"/>
      <c r="E37" s="121"/>
      <c r="F37" s="123"/>
      <c r="G37" s="119"/>
      <c r="H37" s="119"/>
      <c r="I37" s="125" t="s">
        <v>20</v>
      </c>
      <c r="J37" s="126"/>
      <c r="K37" s="4">
        <v>0</v>
      </c>
      <c r="L37" s="4">
        <v>0</v>
      </c>
      <c r="M37" s="4">
        <v>0</v>
      </c>
      <c r="N37" s="4">
        <f>H34-N35</f>
        <v>0</v>
      </c>
    </row>
    <row r="38" spans="1:18" ht="15.75" customHeight="1" thickBot="1" x14ac:dyDescent="0.3">
      <c r="A38" s="99">
        <v>7</v>
      </c>
      <c r="B38" s="99" t="s">
        <v>24</v>
      </c>
      <c r="C38" s="99" t="s">
        <v>23</v>
      </c>
      <c r="D38" s="99" t="s">
        <v>22</v>
      </c>
      <c r="E38" s="104">
        <f t="shared" ref="E38" si="11">F38+G38+H38</f>
        <v>2626530</v>
      </c>
      <c r="F38" s="105">
        <v>2232552</v>
      </c>
      <c r="G38" s="104">
        <v>393978</v>
      </c>
      <c r="H38" s="104">
        <v>0</v>
      </c>
      <c r="I38" s="108" t="s">
        <v>17</v>
      </c>
      <c r="J38" s="115"/>
      <c r="K38" s="33">
        <v>2296337</v>
      </c>
      <c r="L38" s="20">
        <v>1951886.45</v>
      </c>
      <c r="M38" s="20">
        <v>337613.55</v>
      </c>
      <c r="N38" s="20">
        <v>6837</v>
      </c>
    </row>
    <row r="39" spans="1:18" ht="15.75" thickBot="1" x14ac:dyDescent="0.3">
      <c r="A39" s="102"/>
      <c r="B39" s="102"/>
      <c r="C39" s="102"/>
      <c r="D39" s="102"/>
      <c r="E39" s="120"/>
      <c r="F39" s="130"/>
      <c r="G39" s="120"/>
      <c r="H39" s="120"/>
      <c r="I39" s="110" t="s">
        <v>18</v>
      </c>
      <c r="J39" s="132"/>
      <c r="K39" s="41">
        <f>E38-K38</f>
        <v>330193</v>
      </c>
      <c r="L39" s="50">
        <f t="shared" ref="L39" si="12">F38-L38</f>
        <v>280665.55000000005</v>
      </c>
      <c r="M39" s="50">
        <f>G38-M38-N38</f>
        <v>49527.450000000012</v>
      </c>
      <c r="N39" s="50">
        <v>0</v>
      </c>
    </row>
    <row r="40" spans="1:18" ht="15.75" thickBot="1" x14ac:dyDescent="0.3">
      <c r="A40" s="102"/>
      <c r="B40" s="102"/>
      <c r="C40" s="102"/>
      <c r="D40" s="102"/>
      <c r="E40" s="120"/>
      <c r="F40" s="130"/>
      <c r="G40" s="120"/>
      <c r="H40" s="120"/>
      <c r="I40" s="13" t="s">
        <v>19</v>
      </c>
      <c r="J40" s="2" t="s">
        <v>70</v>
      </c>
      <c r="K40" s="41">
        <v>330193</v>
      </c>
      <c r="L40" s="5">
        <v>280665.55000000005</v>
      </c>
      <c r="M40" s="6">
        <v>49527.450000000012</v>
      </c>
      <c r="N40" s="44">
        <v>0</v>
      </c>
    </row>
    <row r="41" spans="1:18" ht="99" customHeight="1" thickBot="1" x14ac:dyDescent="0.3">
      <c r="A41" s="103"/>
      <c r="B41" s="103"/>
      <c r="C41" s="103"/>
      <c r="D41" s="103"/>
      <c r="E41" s="121"/>
      <c r="F41" s="131"/>
      <c r="G41" s="121"/>
      <c r="H41" s="121"/>
      <c r="I41" s="108" t="s">
        <v>20</v>
      </c>
      <c r="J41" s="115"/>
      <c r="K41" s="41">
        <v>0</v>
      </c>
      <c r="L41" s="4">
        <v>0</v>
      </c>
      <c r="M41" s="4">
        <v>0</v>
      </c>
      <c r="N41" s="4">
        <v>0</v>
      </c>
    </row>
    <row r="42" spans="1:18" ht="15.75" customHeight="1" thickBot="1" x14ac:dyDescent="0.3">
      <c r="A42" s="99">
        <v>8</v>
      </c>
      <c r="B42" s="99" t="s">
        <v>25</v>
      </c>
      <c r="C42" s="99" t="s">
        <v>28</v>
      </c>
      <c r="D42" s="99" t="s">
        <v>22</v>
      </c>
      <c r="E42" s="104">
        <f>F42+G42+H42</f>
        <v>17397330</v>
      </c>
      <c r="F42" s="105">
        <v>14787730</v>
      </c>
      <c r="G42" s="104">
        <v>2609600</v>
      </c>
      <c r="H42" s="104">
        <v>0</v>
      </c>
      <c r="I42" s="108" t="s">
        <v>17</v>
      </c>
      <c r="J42" s="115"/>
      <c r="K42" s="41">
        <v>15787815.68</v>
      </c>
      <c r="L42" s="24">
        <v>13419643.300000001</v>
      </c>
      <c r="M42" s="4">
        <v>1889146.27</v>
      </c>
      <c r="N42" s="4">
        <f>K42-L42-M42</f>
        <v>479026.10999999894</v>
      </c>
    </row>
    <row r="43" spans="1:18" ht="15.75" thickBot="1" x14ac:dyDescent="0.3">
      <c r="A43" s="102"/>
      <c r="B43" s="102"/>
      <c r="C43" s="102"/>
      <c r="D43" s="102"/>
      <c r="E43" s="120"/>
      <c r="F43" s="130"/>
      <c r="G43" s="120"/>
      <c r="H43" s="120"/>
      <c r="I43" s="110" t="s">
        <v>18</v>
      </c>
      <c r="J43" s="132"/>
      <c r="K43" s="33">
        <f>L43+M43</f>
        <v>1609514.3200000003</v>
      </c>
      <c r="L43" s="20">
        <f>L44+L45</f>
        <v>1368086.6999999993</v>
      </c>
      <c r="M43" s="20">
        <f>M44+M45</f>
        <v>241427.62000000098</v>
      </c>
      <c r="N43" s="20">
        <v>0</v>
      </c>
    </row>
    <row r="44" spans="1:18" ht="15" customHeight="1" thickBot="1" x14ac:dyDescent="0.3">
      <c r="A44" s="102"/>
      <c r="B44" s="102"/>
      <c r="C44" s="102"/>
      <c r="D44" s="102"/>
      <c r="E44" s="120"/>
      <c r="F44" s="130"/>
      <c r="G44" s="120"/>
      <c r="H44" s="120"/>
      <c r="I44" s="36" t="s">
        <v>19</v>
      </c>
      <c r="J44" s="39" t="s">
        <v>71</v>
      </c>
      <c r="K44" s="50">
        <f t="shared" ref="K44:K45" si="13">L44+M44</f>
        <v>1006651.7647058824</v>
      </c>
      <c r="L44" s="50">
        <v>855654</v>
      </c>
      <c r="M44" s="50">
        <f>L44/0.85*0.15</f>
        <v>150997.76470588235</v>
      </c>
      <c r="N44" s="3">
        <v>0</v>
      </c>
    </row>
    <row r="45" spans="1:18" ht="15" customHeight="1" thickBot="1" x14ac:dyDescent="0.3">
      <c r="A45" s="102"/>
      <c r="B45" s="102"/>
      <c r="C45" s="102"/>
      <c r="D45" s="102"/>
      <c r="E45" s="120"/>
      <c r="F45" s="130"/>
      <c r="G45" s="120"/>
      <c r="H45" s="120"/>
      <c r="I45" s="49" t="s">
        <v>41</v>
      </c>
      <c r="J45" s="51" t="s">
        <v>47</v>
      </c>
      <c r="K45" s="50">
        <f t="shared" si="13"/>
        <v>602862.55529411789</v>
      </c>
      <c r="L45" s="50">
        <f>F42-L42-L44</f>
        <v>512432.69999999925</v>
      </c>
      <c r="M45" s="50">
        <f>G42-M42-M44-N42</f>
        <v>90429.855294118635</v>
      </c>
      <c r="N45" s="50">
        <v>0</v>
      </c>
    </row>
    <row r="46" spans="1:18" ht="20.25" customHeight="1" thickBot="1" x14ac:dyDescent="0.3">
      <c r="A46" s="103"/>
      <c r="B46" s="103"/>
      <c r="C46" s="103"/>
      <c r="D46" s="103"/>
      <c r="E46" s="121"/>
      <c r="F46" s="131"/>
      <c r="G46" s="121"/>
      <c r="H46" s="121"/>
      <c r="I46" s="108" t="s">
        <v>20</v>
      </c>
      <c r="J46" s="115"/>
      <c r="K46" s="41">
        <v>0</v>
      </c>
      <c r="L46" s="3">
        <v>0</v>
      </c>
      <c r="M46" s="3">
        <v>0</v>
      </c>
      <c r="N46" s="3">
        <v>0</v>
      </c>
    </row>
    <row r="47" spans="1:18" ht="19.5" customHeight="1" thickBot="1" x14ac:dyDescent="0.3">
      <c r="A47" s="99">
        <v>9</v>
      </c>
      <c r="B47" s="99" t="s">
        <v>53</v>
      </c>
      <c r="C47" s="99" t="s">
        <v>54</v>
      </c>
      <c r="D47" s="99" t="s">
        <v>52</v>
      </c>
      <c r="E47" s="104">
        <f>F47+G47+H47</f>
        <v>5475440</v>
      </c>
      <c r="F47" s="105">
        <v>4654124</v>
      </c>
      <c r="G47" s="104">
        <v>821316</v>
      </c>
      <c r="H47" s="104">
        <v>0</v>
      </c>
      <c r="I47" s="108" t="s">
        <v>17</v>
      </c>
      <c r="J47" s="109"/>
      <c r="K47" s="41">
        <v>5475440</v>
      </c>
      <c r="L47" s="3">
        <v>4654124</v>
      </c>
      <c r="M47" s="3">
        <f>821316-N47</f>
        <v>545253.81999999983</v>
      </c>
      <c r="N47" s="3">
        <v>276062.18000000017</v>
      </c>
    </row>
    <row r="48" spans="1:18" ht="15.75" customHeight="1" thickBot="1" x14ac:dyDescent="0.3">
      <c r="A48" s="100"/>
      <c r="B48" s="100"/>
      <c r="C48" s="100"/>
      <c r="D48" s="100"/>
      <c r="E48" s="100"/>
      <c r="F48" s="106"/>
      <c r="G48" s="100"/>
      <c r="H48" s="100"/>
      <c r="I48" s="110" t="s">
        <v>18</v>
      </c>
      <c r="J48" s="111"/>
      <c r="K48" s="33">
        <v>0</v>
      </c>
      <c r="L48" s="20">
        <v>0</v>
      </c>
      <c r="M48" s="20">
        <v>0</v>
      </c>
      <c r="N48" s="20">
        <v>0</v>
      </c>
    </row>
    <row r="49" spans="1:14" ht="93.75" customHeight="1" thickBot="1" x14ac:dyDescent="0.3">
      <c r="A49" s="101"/>
      <c r="B49" s="101"/>
      <c r="C49" s="101"/>
      <c r="D49" s="101"/>
      <c r="E49" s="101"/>
      <c r="F49" s="107"/>
      <c r="G49" s="101"/>
      <c r="H49" s="101"/>
      <c r="I49" s="108" t="s">
        <v>20</v>
      </c>
      <c r="J49" s="115"/>
      <c r="K49" s="41">
        <v>0</v>
      </c>
      <c r="L49" s="3">
        <v>0</v>
      </c>
      <c r="M49" s="3">
        <v>0</v>
      </c>
      <c r="N49" s="3">
        <v>0</v>
      </c>
    </row>
    <row r="50" spans="1:14" ht="21" customHeight="1" thickBot="1" x14ac:dyDescent="0.3">
      <c r="A50" s="99">
        <v>10</v>
      </c>
      <c r="B50" s="99" t="s">
        <v>55</v>
      </c>
      <c r="C50" s="99" t="s">
        <v>56</v>
      </c>
      <c r="D50" s="99" t="s">
        <v>22</v>
      </c>
      <c r="E50" s="104">
        <f>F50+G50</f>
        <v>13328136</v>
      </c>
      <c r="F50" s="105">
        <v>11328915</v>
      </c>
      <c r="G50" s="104">
        <v>1999221</v>
      </c>
      <c r="H50" s="99">
        <v>0</v>
      </c>
      <c r="I50" s="108" t="s">
        <v>17</v>
      </c>
      <c r="J50" s="115"/>
      <c r="K50" s="41">
        <v>8755864.5199999996</v>
      </c>
      <c r="L50" s="3">
        <v>7442484.8300000001</v>
      </c>
      <c r="M50" s="3">
        <v>1137690.6000000001</v>
      </c>
      <c r="N50" s="3">
        <f>K50-L50-M50</f>
        <v>175689.08999999939</v>
      </c>
    </row>
    <row r="51" spans="1:14" s="25" customFormat="1" ht="20.25" customHeight="1" thickBot="1" x14ac:dyDescent="0.3">
      <c r="A51" s="102"/>
      <c r="B51" s="102"/>
      <c r="C51" s="102"/>
      <c r="D51" s="102"/>
      <c r="E51" s="102"/>
      <c r="F51" s="116"/>
      <c r="G51" s="102"/>
      <c r="H51" s="102"/>
      <c r="I51" s="110" t="s">
        <v>18</v>
      </c>
      <c r="J51" s="111"/>
      <c r="K51" s="33">
        <f>K52+K53+K54</f>
        <v>4572271.4800000004</v>
      </c>
      <c r="L51" s="33">
        <f t="shared" ref="L51:M51" si="14">L52+L53+L54</f>
        <v>3840546</v>
      </c>
      <c r="M51" s="33">
        <f t="shared" si="14"/>
        <v>677743.4117647059</v>
      </c>
      <c r="N51" s="20">
        <v>0</v>
      </c>
    </row>
    <row r="52" spans="1:14" ht="22.5" customHeight="1" thickBot="1" x14ac:dyDescent="0.3">
      <c r="A52" s="102"/>
      <c r="B52" s="102"/>
      <c r="C52" s="102"/>
      <c r="D52" s="102"/>
      <c r="E52" s="102"/>
      <c r="F52" s="116"/>
      <c r="G52" s="102"/>
      <c r="H52" s="102"/>
      <c r="I52" s="15" t="s">
        <v>19</v>
      </c>
      <c r="J52" s="15" t="s">
        <v>63</v>
      </c>
      <c r="K52" s="41">
        <f t="shared" ref="K52:K53" si="15">L52+M52+N52</f>
        <v>2000000</v>
      </c>
      <c r="L52" s="3">
        <v>1700000</v>
      </c>
      <c r="M52" s="3">
        <f t="shared" ref="M52:M53" si="16">L52/0.85*0.15</f>
        <v>300000</v>
      </c>
      <c r="N52" s="3">
        <v>0</v>
      </c>
    </row>
    <row r="53" spans="1:14" ht="22.5" customHeight="1" thickBot="1" x14ac:dyDescent="0.3">
      <c r="A53" s="102"/>
      <c r="B53" s="102"/>
      <c r="C53" s="102"/>
      <c r="D53" s="102"/>
      <c r="E53" s="102"/>
      <c r="F53" s="116"/>
      <c r="G53" s="102"/>
      <c r="H53" s="102"/>
      <c r="I53" s="39" t="s">
        <v>41</v>
      </c>
      <c r="J53" s="37" t="s">
        <v>51</v>
      </c>
      <c r="K53" s="41">
        <f t="shared" si="15"/>
        <v>1635936.4705882352</v>
      </c>
      <c r="L53" s="3">
        <v>1390546</v>
      </c>
      <c r="M53" s="3">
        <f t="shared" si="16"/>
        <v>245390.4705882353</v>
      </c>
      <c r="N53" s="3">
        <v>0</v>
      </c>
    </row>
    <row r="54" spans="1:14" ht="22.5" customHeight="1" thickBot="1" x14ac:dyDescent="0.3">
      <c r="A54" s="102"/>
      <c r="B54" s="102"/>
      <c r="C54" s="102"/>
      <c r="D54" s="102"/>
      <c r="E54" s="102"/>
      <c r="F54" s="116"/>
      <c r="G54" s="102"/>
      <c r="H54" s="102"/>
      <c r="I54" s="36" t="s">
        <v>42</v>
      </c>
      <c r="J54" s="39" t="s">
        <v>66</v>
      </c>
      <c r="K54" s="41">
        <f>E50-K50-K52-K53</f>
        <v>936335.00941176526</v>
      </c>
      <c r="L54" s="3">
        <v>750000</v>
      </c>
      <c r="M54" s="3">
        <f>L54/0.85*0.15</f>
        <v>132352.94117647057</v>
      </c>
      <c r="N54" s="3">
        <v>0</v>
      </c>
    </row>
    <row r="55" spans="1:14" ht="24.75" customHeight="1" thickBot="1" x14ac:dyDescent="0.3">
      <c r="A55" s="103"/>
      <c r="B55" s="103"/>
      <c r="C55" s="103"/>
      <c r="D55" s="103"/>
      <c r="E55" s="103"/>
      <c r="F55" s="117"/>
      <c r="G55" s="103"/>
      <c r="H55" s="103"/>
      <c r="I55" s="108" t="s">
        <v>20</v>
      </c>
      <c r="J55" s="109"/>
      <c r="K55" s="41">
        <v>0</v>
      </c>
      <c r="L55" s="3">
        <v>0</v>
      </c>
      <c r="M55" s="3">
        <v>0</v>
      </c>
      <c r="N55" s="3">
        <v>0</v>
      </c>
    </row>
    <row r="56" spans="1:14" ht="24" customHeight="1" thickBot="1" x14ac:dyDescent="0.3">
      <c r="A56" s="99">
        <v>12</v>
      </c>
      <c r="B56" s="99" t="s">
        <v>57</v>
      </c>
      <c r="C56" s="99" t="s">
        <v>59</v>
      </c>
      <c r="D56" s="99" t="s">
        <v>58</v>
      </c>
      <c r="E56" s="104">
        <f>F56+H56</f>
        <v>16021546</v>
      </c>
      <c r="F56" s="112">
        <v>13618314</v>
      </c>
      <c r="G56" s="104">
        <v>0</v>
      </c>
      <c r="H56" s="104">
        <v>2403232</v>
      </c>
      <c r="I56" s="108" t="s">
        <v>17</v>
      </c>
      <c r="J56" s="109"/>
      <c r="K56" s="4">
        <f>12412590.31</f>
        <v>12412590.310000001</v>
      </c>
      <c r="L56" s="26">
        <v>10550698.310000001</v>
      </c>
      <c r="M56" s="4">
        <v>0</v>
      </c>
      <c r="N56" s="4">
        <f>K56-L56</f>
        <v>1861892</v>
      </c>
    </row>
    <row r="57" spans="1:14" s="25" customFormat="1" ht="20.25" customHeight="1" thickBot="1" x14ac:dyDescent="0.3">
      <c r="A57" s="102"/>
      <c r="B57" s="102"/>
      <c r="C57" s="102"/>
      <c r="D57" s="102"/>
      <c r="E57" s="100"/>
      <c r="F57" s="113"/>
      <c r="G57" s="100"/>
      <c r="H57" s="100"/>
      <c r="I57" s="110" t="s">
        <v>18</v>
      </c>
      <c r="J57" s="111"/>
      <c r="K57" s="19">
        <f>K58</f>
        <v>3608955.6899999995</v>
      </c>
      <c r="L57" s="19">
        <f t="shared" ref="L57:N57" si="17">L58</f>
        <v>3067615.6899999995</v>
      </c>
      <c r="M57" s="19">
        <f t="shared" si="17"/>
        <v>0</v>
      </c>
      <c r="N57" s="19">
        <f t="shared" si="17"/>
        <v>541340</v>
      </c>
    </row>
    <row r="58" spans="1:14" ht="15.75" customHeight="1" thickBot="1" x14ac:dyDescent="0.3">
      <c r="A58" s="102"/>
      <c r="B58" s="102"/>
      <c r="C58" s="102"/>
      <c r="D58" s="102"/>
      <c r="E58" s="100"/>
      <c r="F58" s="113"/>
      <c r="G58" s="100"/>
      <c r="H58" s="100"/>
      <c r="I58" s="36" t="s">
        <v>19</v>
      </c>
      <c r="J58" s="51" t="s">
        <v>45</v>
      </c>
      <c r="K58" s="4">
        <f>E56-K56</f>
        <v>3608955.6899999995</v>
      </c>
      <c r="L58" s="4">
        <f t="shared" ref="L58:N58" si="18">F56-L56</f>
        <v>3067615.6899999995</v>
      </c>
      <c r="M58" s="4">
        <f t="shared" si="18"/>
        <v>0</v>
      </c>
      <c r="N58" s="4">
        <f t="shared" si="18"/>
        <v>541340</v>
      </c>
    </row>
    <row r="59" spans="1:14" ht="26.25" customHeight="1" thickBot="1" x14ac:dyDescent="0.3">
      <c r="A59" s="103"/>
      <c r="B59" s="103"/>
      <c r="C59" s="103"/>
      <c r="D59" s="103"/>
      <c r="E59" s="101"/>
      <c r="F59" s="114"/>
      <c r="G59" s="101"/>
      <c r="H59" s="101"/>
      <c r="I59" s="108" t="s">
        <v>20</v>
      </c>
      <c r="J59" s="109"/>
      <c r="K59" s="4">
        <v>0</v>
      </c>
      <c r="L59" s="4">
        <v>0</v>
      </c>
      <c r="M59" s="4">
        <v>0</v>
      </c>
      <c r="N59" s="4">
        <v>0</v>
      </c>
    </row>
    <row r="60" spans="1:14" ht="15.75" thickBot="1" x14ac:dyDescent="0.3">
      <c r="A60" s="99">
        <v>13</v>
      </c>
      <c r="B60" s="99" t="s">
        <v>29</v>
      </c>
      <c r="C60" s="99" t="s">
        <v>30</v>
      </c>
      <c r="D60" s="99" t="s">
        <v>22</v>
      </c>
      <c r="E60" s="104">
        <f>F60+G60+H60</f>
        <v>9515940</v>
      </c>
      <c r="F60" s="105">
        <v>8088549</v>
      </c>
      <c r="G60" s="104">
        <v>1427391</v>
      </c>
      <c r="H60" s="99">
        <v>0</v>
      </c>
      <c r="I60" s="108" t="s">
        <v>17</v>
      </c>
      <c r="J60" s="115"/>
      <c r="K60" s="41">
        <f>L60+M60+N60</f>
        <v>8557790.1799999997</v>
      </c>
      <c r="L60" s="3">
        <v>7457047.1299999999</v>
      </c>
      <c r="M60" s="3">
        <v>1100743.05</v>
      </c>
      <c r="N60" s="3">
        <v>0</v>
      </c>
    </row>
    <row r="61" spans="1:14" s="25" customFormat="1" ht="15.75" thickBot="1" x14ac:dyDescent="0.3">
      <c r="A61" s="102"/>
      <c r="B61" s="102"/>
      <c r="C61" s="102"/>
      <c r="D61" s="102"/>
      <c r="E61" s="120"/>
      <c r="F61" s="130"/>
      <c r="G61" s="120"/>
      <c r="H61" s="102"/>
      <c r="I61" s="110" t="s">
        <v>18</v>
      </c>
      <c r="J61" s="132"/>
      <c r="K61" s="33">
        <f>K62</f>
        <v>958149.8200000003</v>
      </c>
      <c r="L61" s="33">
        <f t="shared" ref="L61:M61" si="19">L62</f>
        <v>631501.87000000011</v>
      </c>
      <c r="M61" s="33">
        <f t="shared" si="19"/>
        <v>326647.94999999995</v>
      </c>
      <c r="N61" s="20">
        <v>0</v>
      </c>
    </row>
    <row r="62" spans="1:14" ht="15.75" thickBot="1" x14ac:dyDescent="0.3">
      <c r="A62" s="102"/>
      <c r="B62" s="102"/>
      <c r="C62" s="102"/>
      <c r="D62" s="102"/>
      <c r="E62" s="120"/>
      <c r="F62" s="130"/>
      <c r="G62" s="120"/>
      <c r="H62" s="102"/>
      <c r="I62" s="13" t="s">
        <v>19</v>
      </c>
      <c r="J62" s="13" t="s">
        <v>47</v>
      </c>
      <c r="K62" s="41">
        <f>E60-K60</f>
        <v>958149.8200000003</v>
      </c>
      <c r="L62" s="63">
        <f t="shared" ref="L62:M62" si="20">F60-L60</f>
        <v>631501.87000000011</v>
      </c>
      <c r="M62" s="63">
        <f t="shared" si="20"/>
        <v>326647.94999999995</v>
      </c>
      <c r="N62" s="3">
        <v>0</v>
      </c>
    </row>
    <row r="63" spans="1:14" ht="48.75" customHeight="1" thickBot="1" x14ac:dyDescent="0.3">
      <c r="A63" s="103"/>
      <c r="B63" s="103"/>
      <c r="C63" s="103"/>
      <c r="D63" s="103"/>
      <c r="E63" s="121"/>
      <c r="F63" s="131"/>
      <c r="G63" s="121"/>
      <c r="H63" s="103"/>
      <c r="I63" s="108" t="s">
        <v>20</v>
      </c>
      <c r="J63" s="115"/>
      <c r="K63" s="41">
        <v>0</v>
      </c>
      <c r="L63" s="3">
        <v>0</v>
      </c>
      <c r="M63" s="3">
        <v>0</v>
      </c>
      <c r="N63" s="3">
        <f t="shared" ref="N63" si="21">H60-N60</f>
        <v>0</v>
      </c>
    </row>
    <row r="64" spans="1:14" ht="25.5" customHeight="1" thickBot="1" x14ac:dyDescent="0.3">
      <c r="A64" s="99">
        <v>14</v>
      </c>
      <c r="B64" s="99" t="s">
        <v>60</v>
      </c>
      <c r="C64" s="99" t="s">
        <v>61</v>
      </c>
      <c r="D64" s="99" t="s">
        <v>22</v>
      </c>
      <c r="E64" s="104">
        <f>F64+G64+H64</f>
        <v>3967218</v>
      </c>
      <c r="F64" s="105">
        <v>3372135</v>
      </c>
      <c r="G64" s="104">
        <v>595083</v>
      </c>
      <c r="H64" s="99">
        <v>0</v>
      </c>
      <c r="I64" s="108" t="s">
        <v>17</v>
      </c>
      <c r="J64" s="109"/>
      <c r="K64" s="41">
        <f>L64+M64+N64</f>
        <v>3967216.8500000006</v>
      </c>
      <c r="L64" s="3">
        <v>3372134.3100000005</v>
      </c>
      <c r="M64" s="3">
        <v>480197.53999999992</v>
      </c>
      <c r="N64" s="3">
        <v>114885</v>
      </c>
    </row>
    <row r="65" spans="1:20" ht="21.75" customHeight="1" thickBot="1" x14ac:dyDescent="0.3">
      <c r="A65" s="100"/>
      <c r="B65" s="100"/>
      <c r="C65" s="100"/>
      <c r="D65" s="102"/>
      <c r="E65" s="100"/>
      <c r="F65" s="106"/>
      <c r="G65" s="100"/>
      <c r="H65" s="100"/>
      <c r="I65" s="110" t="s">
        <v>18</v>
      </c>
      <c r="J65" s="111"/>
      <c r="K65" s="41">
        <v>0</v>
      </c>
      <c r="L65" s="3">
        <v>0</v>
      </c>
      <c r="M65" s="3">
        <v>0</v>
      </c>
      <c r="N65" s="3">
        <v>0</v>
      </c>
    </row>
    <row r="66" spans="1:20" ht="21" customHeight="1" thickBot="1" x14ac:dyDescent="0.3">
      <c r="A66" s="100"/>
      <c r="B66" s="100"/>
      <c r="C66" s="100"/>
      <c r="D66" s="102"/>
      <c r="E66" s="100"/>
      <c r="F66" s="106"/>
      <c r="G66" s="100"/>
      <c r="H66" s="100"/>
      <c r="I66" s="9" t="s">
        <v>19</v>
      </c>
      <c r="J66" s="15"/>
      <c r="K66" s="41">
        <v>0</v>
      </c>
      <c r="L66" s="3">
        <v>0</v>
      </c>
      <c r="M66" s="3">
        <v>0</v>
      </c>
      <c r="N66" s="3">
        <v>0</v>
      </c>
      <c r="S66" s="34"/>
      <c r="T66" s="34"/>
    </row>
    <row r="67" spans="1:20" ht="19.5" customHeight="1" thickBot="1" x14ac:dyDescent="0.3">
      <c r="A67" s="101"/>
      <c r="B67" s="101"/>
      <c r="C67" s="101"/>
      <c r="D67" s="103"/>
      <c r="E67" s="101"/>
      <c r="F67" s="107"/>
      <c r="G67" s="101"/>
      <c r="H67" s="101"/>
      <c r="I67" s="108" t="s">
        <v>20</v>
      </c>
      <c r="J67" s="109"/>
      <c r="K67" s="41">
        <v>0</v>
      </c>
      <c r="L67" s="3">
        <v>0</v>
      </c>
      <c r="M67" s="3">
        <v>0</v>
      </c>
      <c r="N67" s="3">
        <v>0</v>
      </c>
    </row>
    <row r="68" spans="1:20" ht="15.75" customHeight="1" thickBot="1" x14ac:dyDescent="0.3">
      <c r="A68" s="99">
        <v>15</v>
      </c>
      <c r="B68" s="99" t="s">
        <v>31</v>
      </c>
      <c r="C68" s="99" t="s">
        <v>32</v>
      </c>
      <c r="D68" s="99" t="s">
        <v>22</v>
      </c>
      <c r="E68" s="104">
        <f>F68+G68+H68</f>
        <v>6451988</v>
      </c>
      <c r="F68" s="105">
        <v>5484190</v>
      </c>
      <c r="G68" s="104">
        <v>967798</v>
      </c>
      <c r="H68" s="104">
        <v>0</v>
      </c>
      <c r="I68" s="151" t="s">
        <v>17</v>
      </c>
      <c r="J68" s="115"/>
      <c r="K68" s="41">
        <f>782808</f>
        <v>782808</v>
      </c>
      <c r="L68" s="3">
        <v>651512.25</v>
      </c>
      <c r="M68" s="3">
        <v>114972.75</v>
      </c>
      <c r="N68" s="3">
        <f>K68-L68-M68</f>
        <v>16323</v>
      </c>
    </row>
    <row r="69" spans="1:20" ht="15.75" thickBot="1" x14ac:dyDescent="0.3">
      <c r="A69" s="102"/>
      <c r="B69" s="102"/>
      <c r="C69" s="102"/>
      <c r="D69" s="102"/>
      <c r="E69" s="120"/>
      <c r="F69" s="130"/>
      <c r="G69" s="120"/>
      <c r="H69" s="120"/>
      <c r="I69" s="137" t="s">
        <v>18</v>
      </c>
      <c r="J69" s="138"/>
      <c r="K69" s="33">
        <f>L69+M69</f>
        <v>5669180</v>
      </c>
      <c r="L69" s="20">
        <f>L70+L71</f>
        <v>4832677.75</v>
      </c>
      <c r="M69" s="20">
        <f>M70+M71</f>
        <v>836502.25</v>
      </c>
      <c r="N69" s="20">
        <f t="shared" ref="N69" si="22">N70</f>
        <v>0</v>
      </c>
    </row>
    <row r="70" spans="1:20" ht="15.75" thickBot="1" x14ac:dyDescent="0.3">
      <c r="A70" s="102"/>
      <c r="B70" s="102"/>
      <c r="C70" s="102"/>
      <c r="D70" s="102"/>
      <c r="E70" s="120"/>
      <c r="F70" s="130"/>
      <c r="G70" s="120"/>
      <c r="H70" s="120"/>
      <c r="I70" s="28" t="s">
        <v>19</v>
      </c>
      <c r="J70" s="21" t="s">
        <v>64</v>
      </c>
      <c r="K70" s="4">
        <f>L70+M70</f>
        <v>1599900</v>
      </c>
      <c r="L70" s="3">
        <v>1359915</v>
      </c>
      <c r="M70" s="3">
        <f>L70/0.85*0.15</f>
        <v>239985</v>
      </c>
      <c r="N70" s="3">
        <v>0</v>
      </c>
      <c r="P70" s="18"/>
    </row>
    <row r="71" spans="1:20" ht="15.75" thickBot="1" x14ac:dyDescent="0.3">
      <c r="A71" s="102"/>
      <c r="B71" s="102"/>
      <c r="C71" s="102"/>
      <c r="D71" s="102"/>
      <c r="E71" s="120"/>
      <c r="F71" s="130"/>
      <c r="G71" s="120"/>
      <c r="H71" s="120"/>
      <c r="I71" s="65" t="s">
        <v>41</v>
      </c>
      <c r="J71" s="66" t="s">
        <v>51</v>
      </c>
      <c r="K71" s="4">
        <f>L71+M71</f>
        <v>4069280</v>
      </c>
      <c r="L71" s="3">
        <f>F68-L68-L70</f>
        <v>3472762.75</v>
      </c>
      <c r="M71" s="3">
        <f>G68-M68-M70-N68</f>
        <v>596517.25</v>
      </c>
      <c r="N71" s="3">
        <v>0</v>
      </c>
      <c r="P71" s="18"/>
    </row>
    <row r="72" spans="1:20" ht="53.25" customHeight="1" thickBot="1" x14ac:dyDescent="0.3">
      <c r="A72" s="103"/>
      <c r="B72" s="103"/>
      <c r="C72" s="103"/>
      <c r="D72" s="103"/>
      <c r="E72" s="121"/>
      <c r="F72" s="131"/>
      <c r="G72" s="121"/>
      <c r="H72" s="121"/>
      <c r="I72" s="108" t="s">
        <v>20</v>
      </c>
      <c r="J72" s="115"/>
      <c r="K72" s="41">
        <v>0</v>
      </c>
      <c r="L72" s="3">
        <v>0</v>
      </c>
      <c r="M72" s="3">
        <v>0</v>
      </c>
      <c r="N72" s="3">
        <v>0</v>
      </c>
    </row>
    <row r="73" spans="1:20" ht="15.75" customHeight="1" thickBot="1" x14ac:dyDescent="0.3">
      <c r="A73" s="99">
        <v>16</v>
      </c>
      <c r="B73" s="99" t="s">
        <v>33</v>
      </c>
      <c r="C73" s="99" t="s">
        <v>34</v>
      </c>
      <c r="D73" s="99" t="s">
        <v>22</v>
      </c>
      <c r="E73" s="104">
        <f>F73+G73+H73</f>
        <v>4344300</v>
      </c>
      <c r="F73" s="105">
        <v>3692655</v>
      </c>
      <c r="G73" s="104">
        <v>651645</v>
      </c>
      <c r="H73" s="104">
        <v>0</v>
      </c>
      <c r="I73" s="108" t="s">
        <v>17</v>
      </c>
      <c r="J73" s="115"/>
      <c r="K73" s="4">
        <f>2387157.74</f>
        <v>2387157.7400000002</v>
      </c>
      <c r="L73" s="27">
        <v>2015109.01</v>
      </c>
      <c r="M73" s="4">
        <v>5</v>
      </c>
      <c r="N73" s="4">
        <f>K73-L73-M73</f>
        <v>372043.73000000021</v>
      </c>
      <c r="O73" s="18"/>
    </row>
    <row r="74" spans="1:20" s="25" customFormat="1" ht="15.75" thickBot="1" x14ac:dyDescent="0.3">
      <c r="A74" s="102"/>
      <c r="B74" s="102"/>
      <c r="C74" s="102"/>
      <c r="D74" s="102"/>
      <c r="E74" s="120"/>
      <c r="F74" s="130"/>
      <c r="G74" s="120"/>
      <c r="H74" s="120"/>
      <c r="I74" s="110" t="s">
        <v>18</v>
      </c>
      <c r="J74" s="132"/>
      <c r="K74" s="19">
        <f>K75+K76</f>
        <v>1957142.2599999998</v>
      </c>
      <c r="L74" s="19">
        <f t="shared" ref="L74:N74" si="23">L75+L76</f>
        <v>1677545.99</v>
      </c>
      <c r="M74" s="19">
        <f t="shared" si="23"/>
        <v>279596.26999999979</v>
      </c>
      <c r="N74" s="19">
        <f t="shared" si="23"/>
        <v>0</v>
      </c>
      <c r="O74" s="32"/>
    </row>
    <row r="75" spans="1:20" ht="15.75" thickBot="1" x14ac:dyDescent="0.3">
      <c r="A75" s="102"/>
      <c r="B75" s="102"/>
      <c r="C75" s="102"/>
      <c r="D75" s="102"/>
      <c r="E75" s="120"/>
      <c r="F75" s="130"/>
      <c r="G75" s="120"/>
      <c r="H75" s="120"/>
      <c r="I75" s="13" t="s">
        <v>19</v>
      </c>
      <c r="J75" s="13" t="s">
        <v>62</v>
      </c>
      <c r="K75" s="41">
        <f>L75+M75</f>
        <v>1176470.5882352942</v>
      </c>
      <c r="L75" s="3">
        <v>1000000</v>
      </c>
      <c r="M75" s="3">
        <f>L75/0.85*0.15</f>
        <v>176470.58823529413</v>
      </c>
      <c r="N75" s="3">
        <v>0</v>
      </c>
    </row>
    <row r="76" spans="1:20" ht="15.75" thickBot="1" x14ac:dyDescent="0.3">
      <c r="A76" s="102"/>
      <c r="B76" s="102"/>
      <c r="C76" s="102"/>
      <c r="D76" s="102"/>
      <c r="E76" s="120"/>
      <c r="F76" s="130"/>
      <c r="G76" s="120"/>
      <c r="H76" s="120"/>
      <c r="I76" s="65" t="s">
        <v>41</v>
      </c>
      <c r="J76" s="64" t="s">
        <v>51</v>
      </c>
      <c r="K76" s="62">
        <f>E73-K73-K75</f>
        <v>780671.67176470556</v>
      </c>
      <c r="L76" s="62">
        <f t="shared" ref="L76" si="24">F73-L73-L75</f>
        <v>677545.99</v>
      </c>
      <c r="M76" s="4">
        <f>G73-M73-M75-N73</f>
        <v>103125.68176470569</v>
      </c>
      <c r="N76" s="62">
        <v>0</v>
      </c>
    </row>
    <row r="77" spans="1:20" ht="63.75" customHeight="1" thickBot="1" x14ac:dyDescent="0.3">
      <c r="A77" s="103"/>
      <c r="B77" s="103"/>
      <c r="C77" s="103"/>
      <c r="D77" s="103"/>
      <c r="E77" s="121"/>
      <c r="F77" s="131"/>
      <c r="G77" s="121"/>
      <c r="H77" s="121"/>
      <c r="I77" s="108" t="s">
        <v>20</v>
      </c>
      <c r="J77" s="115"/>
      <c r="K77" s="4">
        <v>0</v>
      </c>
      <c r="L77" s="4">
        <v>0</v>
      </c>
      <c r="M77" s="35">
        <v>0</v>
      </c>
      <c r="N77" s="4">
        <v>0</v>
      </c>
    </row>
    <row r="78" spans="1:20" ht="15.75" thickBot="1" x14ac:dyDescent="0.3">
      <c r="A78" s="99">
        <v>17</v>
      </c>
      <c r="B78" s="99" t="s">
        <v>35</v>
      </c>
      <c r="C78" s="99" t="s">
        <v>36</v>
      </c>
      <c r="D78" s="99" t="s">
        <v>22</v>
      </c>
      <c r="E78" s="104">
        <f>F78+G78+H78</f>
        <v>1503647</v>
      </c>
      <c r="F78" s="105">
        <v>1278100</v>
      </c>
      <c r="G78" s="104">
        <v>225547</v>
      </c>
      <c r="H78" s="104">
        <v>0</v>
      </c>
      <c r="I78" s="108" t="s">
        <v>17</v>
      </c>
      <c r="J78" s="151"/>
      <c r="K78" s="4">
        <f>L78+M78+N78</f>
        <v>1169000</v>
      </c>
      <c r="L78" s="29">
        <v>993650</v>
      </c>
      <c r="M78" s="30">
        <v>131350</v>
      </c>
      <c r="N78" s="31">
        <v>44000</v>
      </c>
    </row>
    <row r="79" spans="1:20" s="25" customFormat="1" ht="15.75" thickBot="1" x14ac:dyDescent="0.3">
      <c r="A79" s="102"/>
      <c r="B79" s="102"/>
      <c r="C79" s="102"/>
      <c r="D79" s="102"/>
      <c r="E79" s="120"/>
      <c r="F79" s="130"/>
      <c r="G79" s="120"/>
      <c r="H79" s="120"/>
      <c r="I79" s="110" t="s">
        <v>18</v>
      </c>
      <c r="J79" s="152"/>
      <c r="K79" s="33">
        <f>K80</f>
        <v>334647</v>
      </c>
      <c r="L79" s="33">
        <f t="shared" ref="L79:N79" si="25">L80</f>
        <v>284450</v>
      </c>
      <c r="M79" s="19">
        <f t="shared" si="25"/>
        <v>50197</v>
      </c>
      <c r="N79" s="33">
        <f t="shared" si="25"/>
        <v>0</v>
      </c>
    </row>
    <row r="80" spans="1:20" ht="15.75" thickBot="1" x14ac:dyDescent="0.3">
      <c r="A80" s="102"/>
      <c r="B80" s="102"/>
      <c r="C80" s="102"/>
      <c r="D80" s="102"/>
      <c r="E80" s="120"/>
      <c r="F80" s="130"/>
      <c r="G80" s="120"/>
      <c r="H80" s="120"/>
      <c r="I80" s="13" t="s">
        <v>19</v>
      </c>
      <c r="J80" s="14" t="s">
        <v>51</v>
      </c>
      <c r="K80" s="4">
        <f>E78-K78</f>
        <v>334647</v>
      </c>
      <c r="L80" s="4">
        <f t="shared" ref="L80" si="26">F78-L78</f>
        <v>284450</v>
      </c>
      <c r="M80" s="4">
        <f>G78-M78-N78</f>
        <v>50197</v>
      </c>
      <c r="N80" s="4">
        <v>0</v>
      </c>
    </row>
    <row r="81" spans="1:14" ht="21.75" customHeight="1" thickBot="1" x14ac:dyDescent="0.3">
      <c r="A81" s="103"/>
      <c r="B81" s="103"/>
      <c r="C81" s="103"/>
      <c r="D81" s="103"/>
      <c r="E81" s="121"/>
      <c r="F81" s="131"/>
      <c r="G81" s="121"/>
      <c r="H81" s="121"/>
      <c r="I81" s="108" t="s">
        <v>20</v>
      </c>
      <c r="J81" s="151"/>
      <c r="K81" s="4">
        <v>0</v>
      </c>
      <c r="L81" s="4">
        <v>0</v>
      </c>
      <c r="M81" s="4">
        <v>0</v>
      </c>
      <c r="N81" s="4">
        <v>0</v>
      </c>
    </row>
    <row r="82" spans="1:14" ht="15.75" thickBot="1" x14ac:dyDescent="0.3">
      <c r="A82" s="73">
        <v>19</v>
      </c>
      <c r="B82" s="73" t="s">
        <v>72</v>
      </c>
      <c r="C82" s="73" t="s">
        <v>73</v>
      </c>
      <c r="D82" s="73" t="s">
        <v>22</v>
      </c>
      <c r="E82" s="74">
        <f>+F82+G82+H82</f>
        <v>4781189</v>
      </c>
      <c r="F82" s="74">
        <v>4064010</v>
      </c>
      <c r="G82" s="74">
        <v>717179</v>
      </c>
      <c r="H82" s="74">
        <v>0</v>
      </c>
      <c r="I82" s="80" t="s">
        <v>17</v>
      </c>
      <c r="J82" s="81"/>
      <c r="K82" s="67">
        <v>4494316</v>
      </c>
      <c r="L82" s="67">
        <v>3820168.6</v>
      </c>
      <c r="M82" s="67">
        <v>674147.4</v>
      </c>
      <c r="N82" s="67">
        <v>0</v>
      </c>
    </row>
    <row r="83" spans="1:14" ht="15.75" thickBot="1" x14ac:dyDescent="0.3">
      <c r="A83" s="71"/>
      <c r="B83" s="71"/>
      <c r="C83" s="71"/>
      <c r="D83" s="71"/>
      <c r="E83" s="75"/>
      <c r="F83" s="75"/>
      <c r="G83" s="75"/>
      <c r="H83" s="75"/>
      <c r="I83" s="82" t="s">
        <v>18</v>
      </c>
      <c r="J83" s="83"/>
      <c r="K83" s="67">
        <f>K84</f>
        <v>286872.99999999988</v>
      </c>
      <c r="L83" s="67">
        <f t="shared" ref="L83:N83" si="27">L84</f>
        <v>243841.39999999991</v>
      </c>
      <c r="M83" s="67">
        <f t="shared" si="27"/>
        <v>43031.599999999977</v>
      </c>
      <c r="N83" s="67">
        <f t="shared" si="27"/>
        <v>0</v>
      </c>
    </row>
    <row r="84" spans="1:14" x14ac:dyDescent="0.25">
      <c r="A84" s="71"/>
      <c r="B84" s="71"/>
      <c r="C84" s="71"/>
      <c r="D84" s="71"/>
      <c r="E84" s="75"/>
      <c r="F84" s="75"/>
      <c r="G84" s="75"/>
      <c r="H84" s="75"/>
      <c r="I84" s="95" t="s">
        <v>19</v>
      </c>
      <c r="J84" s="97" t="s">
        <v>74</v>
      </c>
      <c r="K84" s="93">
        <f>L84+M84+N84</f>
        <v>286872.99999999988</v>
      </c>
      <c r="L84" s="93">
        <v>243841.39999999991</v>
      </c>
      <c r="M84" s="93">
        <v>43031.599999999977</v>
      </c>
      <c r="N84" s="93">
        <v>0</v>
      </c>
    </row>
    <row r="85" spans="1:14" ht="15.75" thickBot="1" x14ac:dyDescent="0.3">
      <c r="A85" s="71"/>
      <c r="B85" s="71"/>
      <c r="C85" s="71"/>
      <c r="D85" s="71"/>
      <c r="E85" s="75"/>
      <c r="F85" s="75"/>
      <c r="G85" s="75"/>
      <c r="H85" s="75"/>
      <c r="I85" s="96"/>
      <c r="J85" s="98"/>
      <c r="K85" s="94"/>
      <c r="L85" s="94"/>
      <c r="M85" s="94"/>
      <c r="N85" s="94"/>
    </row>
    <row r="86" spans="1:14" ht="15.75" thickBot="1" x14ac:dyDescent="0.3">
      <c r="A86" s="72"/>
      <c r="B86" s="72"/>
      <c r="C86" s="72"/>
      <c r="D86" s="72"/>
      <c r="E86" s="76"/>
      <c r="F86" s="76"/>
      <c r="G86" s="76"/>
      <c r="H86" s="76"/>
      <c r="I86" s="80" t="s">
        <v>20</v>
      </c>
      <c r="J86" s="81"/>
      <c r="K86" s="67">
        <f>+E82-K82-K83</f>
        <v>0</v>
      </c>
      <c r="L86" s="67">
        <f t="shared" ref="L86:N86" si="28">+F82-L82-L83</f>
        <v>0</v>
      </c>
      <c r="M86" s="67">
        <f t="shared" si="28"/>
        <v>0</v>
      </c>
      <c r="N86" s="67">
        <f t="shared" si="28"/>
        <v>0</v>
      </c>
    </row>
    <row r="87" spans="1:14" ht="15.75" thickBot="1" x14ac:dyDescent="0.3">
      <c r="A87" s="73">
        <v>20</v>
      </c>
      <c r="B87" s="73" t="s">
        <v>75</v>
      </c>
      <c r="C87" s="73" t="s">
        <v>76</v>
      </c>
      <c r="D87" s="73" t="s">
        <v>22</v>
      </c>
      <c r="E87" s="74">
        <f>+F87+G87</f>
        <v>8717928</v>
      </c>
      <c r="F87" s="74">
        <v>8011069</v>
      </c>
      <c r="G87" s="74">
        <v>706859</v>
      </c>
      <c r="H87" s="74">
        <v>706860</v>
      </c>
      <c r="I87" s="80" t="s">
        <v>17</v>
      </c>
      <c r="J87" s="81"/>
      <c r="K87" s="67">
        <f>+L87+M87+N87</f>
        <v>10173202.93</v>
      </c>
      <c r="L87" s="67">
        <v>7043511.8999999994</v>
      </c>
      <c r="M87" s="67">
        <v>621485.52</v>
      </c>
      <c r="N87" s="67">
        <v>2508205.5100000002</v>
      </c>
    </row>
    <row r="88" spans="1:14" ht="15.75" thickBot="1" x14ac:dyDescent="0.3">
      <c r="A88" s="71"/>
      <c r="B88" s="71"/>
      <c r="C88" s="71"/>
      <c r="D88" s="71"/>
      <c r="E88" s="75"/>
      <c r="F88" s="75"/>
      <c r="G88" s="75"/>
      <c r="H88" s="75"/>
      <c r="I88" s="82" t="s">
        <v>18</v>
      </c>
      <c r="J88" s="83"/>
      <c r="K88" s="67">
        <f>+L88+M88+N88</f>
        <v>1138304.0600000005</v>
      </c>
      <c r="L88" s="67">
        <f>L89</f>
        <v>967557.10000000056</v>
      </c>
      <c r="M88" s="67">
        <f t="shared" ref="M88:N88" si="29">M89</f>
        <v>85373.479999999981</v>
      </c>
      <c r="N88" s="67">
        <f t="shared" si="29"/>
        <v>85373.479999999981</v>
      </c>
    </row>
    <row r="89" spans="1:14" ht="26.25" thickBot="1" x14ac:dyDescent="0.3">
      <c r="A89" s="71"/>
      <c r="B89" s="71"/>
      <c r="C89" s="71"/>
      <c r="D89" s="71"/>
      <c r="E89" s="75"/>
      <c r="F89" s="75"/>
      <c r="G89" s="75"/>
      <c r="H89" s="75"/>
      <c r="I89" s="68" t="s">
        <v>19</v>
      </c>
      <c r="J89" s="69" t="s">
        <v>77</v>
      </c>
      <c r="K89" s="67">
        <v>0</v>
      </c>
      <c r="L89" s="67">
        <v>967557.10000000056</v>
      </c>
      <c r="M89" s="67">
        <v>85373.479999999981</v>
      </c>
      <c r="N89" s="67">
        <v>85373.479999999981</v>
      </c>
    </row>
    <row r="90" spans="1:14" ht="15.75" thickBot="1" x14ac:dyDescent="0.3">
      <c r="A90" s="72"/>
      <c r="B90" s="72"/>
      <c r="C90" s="72"/>
      <c r="D90" s="72"/>
      <c r="E90" s="76"/>
      <c r="F90" s="76"/>
      <c r="G90" s="76"/>
      <c r="H90" s="76"/>
      <c r="I90" s="80" t="s">
        <v>20</v>
      </c>
      <c r="J90" s="81"/>
      <c r="K90" s="67">
        <f>+L90+M90+N90</f>
        <v>-1886718.9900000002</v>
      </c>
      <c r="L90" s="67">
        <f>+F87-L87-L88</f>
        <v>0</v>
      </c>
      <c r="M90" s="67">
        <f t="shared" ref="M90:N90" si="30">+G87-M87-M88</f>
        <v>0</v>
      </c>
      <c r="N90" s="67">
        <f t="shared" si="30"/>
        <v>-1886718.9900000002</v>
      </c>
    </row>
    <row r="91" spans="1:14" ht="15.75" thickBot="1" x14ac:dyDescent="0.3">
      <c r="A91" s="73">
        <v>21</v>
      </c>
      <c r="B91" s="73" t="s">
        <v>78</v>
      </c>
      <c r="C91" s="73" t="s">
        <v>79</v>
      </c>
      <c r="D91" s="73" t="s">
        <v>80</v>
      </c>
      <c r="E91" s="74">
        <f>+F91+G91</f>
        <v>6144971</v>
      </c>
      <c r="F91" s="77">
        <v>5646730</v>
      </c>
      <c r="G91" s="77">
        <v>498241</v>
      </c>
      <c r="H91" s="90">
        <v>498241</v>
      </c>
      <c r="I91" s="80" t="s">
        <v>17</v>
      </c>
      <c r="J91" s="81"/>
      <c r="K91" s="67">
        <f>+L91+M91+N91</f>
        <v>7501423.8699999992</v>
      </c>
      <c r="L91" s="67">
        <v>5646616.71</v>
      </c>
      <c r="M91" s="67">
        <v>498228.06</v>
      </c>
      <c r="N91" s="67">
        <v>1356579.1</v>
      </c>
    </row>
    <row r="92" spans="1:14" ht="15.75" thickBot="1" x14ac:dyDescent="0.3">
      <c r="A92" s="71"/>
      <c r="B92" s="71"/>
      <c r="C92" s="71"/>
      <c r="D92" s="71"/>
      <c r="E92" s="75"/>
      <c r="F92" s="78"/>
      <c r="G92" s="78"/>
      <c r="H92" s="91"/>
      <c r="I92" s="82" t="s">
        <v>18</v>
      </c>
      <c r="J92" s="83"/>
      <c r="K92" s="67">
        <v>0</v>
      </c>
      <c r="L92" s="67">
        <v>0</v>
      </c>
      <c r="M92" s="67">
        <v>0</v>
      </c>
      <c r="N92" s="67">
        <v>0</v>
      </c>
    </row>
    <row r="93" spans="1:14" ht="26.25" thickBot="1" x14ac:dyDescent="0.3">
      <c r="A93" s="71"/>
      <c r="B93" s="71"/>
      <c r="C93" s="71"/>
      <c r="D93" s="71"/>
      <c r="E93" s="75"/>
      <c r="F93" s="78"/>
      <c r="G93" s="78"/>
      <c r="H93" s="91"/>
      <c r="I93" s="68" t="s">
        <v>19</v>
      </c>
      <c r="J93" s="69" t="s">
        <v>77</v>
      </c>
      <c r="K93" s="67">
        <v>0</v>
      </c>
      <c r="L93" s="67">
        <v>0</v>
      </c>
      <c r="M93" s="67">
        <v>0</v>
      </c>
      <c r="N93" s="67">
        <v>0</v>
      </c>
    </row>
    <row r="94" spans="1:14" ht="15.75" thickBot="1" x14ac:dyDescent="0.3">
      <c r="A94" s="72"/>
      <c r="B94" s="72"/>
      <c r="C94" s="72"/>
      <c r="D94" s="72"/>
      <c r="E94" s="76"/>
      <c r="F94" s="79"/>
      <c r="G94" s="79"/>
      <c r="H94" s="92"/>
      <c r="I94" s="80" t="s">
        <v>20</v>
      </c>
      <c r="J94" s="81"/>
      <c r="K94" s="67">
        <f t="shared" ref="K94:K99" si="31">+L94+M94+N94</f>
        <v>-858211.87000000011</v>
      </c>
      <c r="L94" s="67">
        <f>+F91-L91</f>
        <v>113.29000000003725</v>
      </c>
      <c r="M94" s="67">
        <f t="shared" ref="M94:N94" si="32">+G91-M91</f>
        <v>12.940000000002328</v>
      </c>
      <c r="N94" s="67">
        <f t="shared" si="32"/>
        <v>-858338.10000000009</v>
      </c>
    </row>
    <row r="95" spans="1:14" ht="15.75" thickBot="1" x14ac:dyDescent="0.3">
      <c r="A95" s="73">
        <v>22</v>
      </c>
      <c r="B95" s="73" t="s">
        <v>81</v>
      </c>
      <c r="C95" s="73" t="s">
        <v>82</v>
      </c>
      <c r="D95" s="73" t="s">
        <v>80</v>
      </c>
      <c r="E95" s="74">
        <f>+F95+G95</f>
        <v>150653517</v>
      </c>
      <c r="F95" s="77">
        <v>138438367</v>
      </c>
      <c r="G95" s="77">
        <v>12215150</v>
      </c>
      <c r="H95" s="77">
        <v>12215151</v>
      </c>
      <c r="I95" s="80" t="s">
        <v>17</v>
      </c>
      <c r="J95" s="81"/>
      <c r="K95" s="67">
        <f t="shared" si="31"/>
        <v>83138359.849999994</v>
      </c>
      <c r="L95" s="67">
        <v>67947813.549999997</v>
      </c>
      <c r="M95" s="67">
        <v>5995393.6299999999</v>
      </c>
      <c r="N95" s="67">
        <v>9195152.6699999999</v>
      </c>
    </row>
    <row r="96" spans="1:14" ht="15.75" thickBot="1" x14ac:dyDescent="0.3">
      <c r="A96" s="71"/>
      <c r="B96" s="71"/>
      <c r="C96" s="71"/>
      <c r="D96" s="71"/>
      <c r="E96" s="75"/>
      <c r="F96" s="78"/>
      <c r="G96" s="78"/>
      <c r="H96" s="78"/>
      <c r="I96" s="82" t="s">
        <v>18</v>
      </c>
      <c r="J96" s="83"/>
      <c r="K96" s="67">
        <f t="shared" si="31"/>
        <v>82930066.190000013</v>
      </c>
      <c r="L96" s="67">
        <f>L97</f>
        <v>70490553.450000003</v>
      </c>
      <c r="M96" s="67">
        <f t="shared" ref="M96:N96" si="33">M97</f>
        <v>6219756.3700000001</v>
      </c>
      <c r="N96" s="67">
        <f t="shared" si="33"/>
        <v>6219756.3700000001</v>
      </c>
    </row>
    <row r="97" spans="1:14" ht="26.25" thickBot="1" x14ac:dyDescent="0.3">
      <c r="A97" s="71"/>
      <c r="B97" s="71"/>
      <c r="C97" s="71"/>
      <c r="D97" s="71"/>
      <c r="E97" s="75"/>
      <c r="F97" s="78"/>
      <c r="G97" s="78"/>
      <c r="H97" s="78"/>
      <c r="I97" s="68" t="s">
        <v>19</v>
      </c>
      <c r="J97" s="69" t="s">
        <v>77</v>
      </c>
      <c r="K97" s="67">
        <f t="shared" si="31"/>
        <v>82930066.190000013</v>
      </c>
      <c r="L97" s="67">
        <f>F95-L95</f>
        <v>70490553.450000003</v>
      </c>
      <c r="M97" s="67">
        <f>G95-M95</f>
        <v>6219756.3700000001</v>
      </c>
      <c r="N97" s="67">
        <v>6219756.3700000001</v>
      </c>
    </row>
    <row r="98" spans="1:14" ht="15.75" thickBot="1" x14ac:dyDescent="0.3">
      <c r="A98" s="72"/>
      <c r="B98" s="72"/>
      <c r="C98" s="72"/>
      <c r="D98" s="72"/>
      <c r="E98" s="76"/>
      <c r="F98" s="79"/>
      <c r="G98" s="79"/>
      <c r="H98" s="79"/>
      <c r="I98" s="80" t="s">
        <v>20</v>
      </c>
      <c r="J98" s="81"/>
      <c r="K98" s="67">
        <f t="shared" si="31"/>
        <v>-3199758.04</v>
      </c>
      <c r="L98" s="67">
        <f>+F95-L95-L96</f>
        <v>0</v>
      </c>
      <c r="M98" s="67">
        <f t="shared" ref="M98:N98" si="34">+G95-M95-M96</f>
        <v>0</v>
      </c>
      <c r="N98" s="67">
        <f t="shared" si="34"/>
        <v>-3199758.04</v>
      </c>
    </row>
    <row r="99" spans="1:14" ht="15.75" thickBot="1" x14ac:dyDescent="0.3">
      <c r="A99" s="73">
        <v>23</v>
      </c>
      <c r="B99" s="73" t="s">
        <v>83</v>
      </c>
      <c r="C99" s="73" t="s">
        <v>84</v>
      </c>
      <c r="D99" s="73" t="s">
        <v>80</v>
      </c>
      <c r="E99" s="84">
        <f>+F99+G99</f>
        <v>107380029</v>
      </c>
      <c r="F99" s="87">
        <v>98673540</v>
      </c>
      <c r="G99" s="87">
        <v>8706489</v>
      </c>
      <c r="H99" s="87">
        <v>8706489</v>
      </c>
      <c r="I99" s="80" t="s">
        <v>17</v>
      </c>
      <c r="J99" s="81"/>
      <c r="K99" s="67">
        <f t="shared" si="31"/>
        <v>88764054.679999992</v>
      </c>
      <c r="L99" s="67">
        <v>73076435.129999995</v>
      </c>
      <c r="M99" s="67">
        <v>6577420.25</v>
      </c>
      <c r="N99" s="67">
        <v>9110199.3000000007</v>
      </c>
    </row>
    <row r="100" spans="1:14" ht="15.75" thickBot="1" x14ac:dyDescent="0.3">
      <c r="A100" s="71"/>
      <c r="B100" s="71"/>
      <c r="C100" s="71"/>
      <c r="D100" s="71"/>
      <c r="E100" s="85"/>
      <c r="F100" s="88"/>
      <c r="G100" s="88"/>
      <c r="H100" s="88"/>
      <c r="I100" s="82" t="s">
        <v>18</v>
      </c>
      <c r="J100" s="83"/>
      <c r="K100" s="67">
        <f>K101</f>
        <v>29855242.370000005</v>
      </c>
      <c r="L100" s="67">
        <f>L101</f>
        <v>25597104.870000005</v>
      </c>
      <c r="M100" s="67">
        <f t="shared" ref="M100:N100" si="35">M101</f>
        <v>2129068.75</v>
      </c>
      <c r="N100" s="67">
        <f t="shared" si="35"/>
        <v>2129068.75</v>
      </c>
    </row>
    <row r="101" spans="1:14" ht="26.25" thickBot="1" x14ac:dyDescent="0.3">
      <c r="A101" s="71"/>
      <c r="B101" s="71"/>
      <c r="C101" s="71"/>
      <c r="D101" s="71"/>
      <c r="E101" s="85"/>
      <c r="F101" s="88"/>
      <c r="G101" s="88"/>
      <c r="H101" s="88"/>
      <c r="I101" s="68" t="s">
        <v>19</v>
      </c>
      <c r="J101" s="69" t="s">
        <v>77</v>
      </c>
      <c r="K101" s="67">
        <f>+L101+M101+N101</f>
        <v>29855242.370000005</v>
      </c>
      <c r="L101" s="67">
        <f>F99-L99</f>
        <v>25597104.870000005</v>
      </c>
      <c r="M101" s="67">
        <f t="shared" ref="M101" si="36">G99-M99</f>
        <v>2129068.75</v>
      </c>
      <c r="N101" s="67">
        <v>2129068.75</v>
      </c>
    </row>
    <row r="102" spans="1:14" ht="15.75" thickBot="1" x14ac:dyDescent="0.3">
      <c r="A102" s="72"/>
      <c r="B102" s="72"/>
      <c r="C102" s="72"/>
      <c r="D102" s="72"/>
      <c r="E102" s="86"/>
      <c r="F102" s="89"/>
      <c r="G102" s="89"/>
      <c r="H102" s="89"/>
      <c r="I102" s="80" t="s">
        <v>20</v>
      </c>
      <c r="J102" s="81"/>
      <c r="K102" s="67">
        <f>+L102+M102+N102</f>
        <v>-2532779.0500000007</v>
      </c>
      <c r="L102" s="67">
        <f>+F99-L99-L100</f>
        <v>0</v>
      </c>
      <c r="M102" s="67">
        <f t="shared" ref="M102:N102" si="37">+G99-M99-M100</f>
        <v>0</v>
      </c>
      <c r="N102" s="67">
        <f t="shared" si="37"/>
        <v>-2532779.0500000007</v>
      </c>
    </row>
    <row r="103" spans="1:14" ht="15.75" thickBot="1" x14ac:dyDescent="0.3">
      <c r="A103" s="73">
        <v>24</v>
      </c>
      <c r="B103" s="73" t="s">
        <v>85</v>
      </c>
      <c r="C103" s="73" t="s">
        <v>86</v>
      </c>
      <c r="D103" s="73" t="s">
        <v>22</v>
      </c>
      <c r="E103" s="74">
        <f>+F103+G103</f>
        <v>69452023</v>
      </c>
      <c r="F103" s="74">
        <v>63820778</v>
      </c>
      <c r="G103" s="77">
        <v>5631245</v>
      </c>
      <c r="H103" s="77">
        <v>5631244</v>
      </c>
      <c r="I103" s="80" t="s">
        <v>17</v>
      </c>
      <c r="J103" s="81"/>
      <c r="K103" s="70">
        <f>+L103+M103+N103</f>
        <v>36940870.960000001</v>
      </c>
      <c r="L103" s="70">
        <v>22273219</v>
      </c>
      <c r="M103" s="70">
        <v>1965284</v>
      </c>
      <c r="N103" s="70">
        <v>12702367.959999999</v>
      </c>
    </row>
    <row r="104" spans="1:14" ht="15.75" thickBot="1" x14ac:dyDescent="0.3">
      <c r="A104" s="71"/>
      <c r="B104" s="71"/>
      <c r="C104" s="71"/>
      <c r="D104" s="71"/>
      <c r="E104" s="75"/>
      <c r="F104" s="78"/>
      <c r="G104" s="78"/>
      <c r="H104" s="78"/>
      <c r="I104" s="82" t="s">
        <v>18</v>
      </c>
      <c r="J104" s="83"/>
      <c r="K104" s="67">
        <f>K105</f>
        <v>48174999</v>
      </c>
      <c r="L104" s="67">
        <f>L105</f>
        <v>41547559</v>
      </c>
      <c r="M104" s="67">
        <f t="shared" ref="M104:N104" si="38">M105</f>
        <v>3665961</v>
      </c>
      <c r="N104" s="67">
        <f t="shared" si="38"/>
        <v>2961479</v>
      </c>
    </row>
    <row r="105" spans="1:14" ht="26.25" thickBot="1" x14ac:dyDescent="0.3">
      <c r="A105" s="71"/>
      <c r="B105" s="71"/>
      <c r="C105" s="71"/>
      <c r="D105" s="71"/>
      <c r="E105" s="75"/>
      <c r="F105" s="78"/>
      <c r="G105" s="78"/>
      <c r="H105" s="78"/>
      <c r="I105" s="68" t="s">
        <v>19</v>
      </c>
      <c r="J105" s="69" t="s">
        <v>74</v>
      </c>
      <c r="K105" s="67">
        <f>+L105+M105+N105</f>
        <v>48174999</v>
      </c>
      <c r="L105" s="67">
        <f>F103-L103</f>
        <v>41547559</v>
      </c>
      <c r="M105" s="67">
        <f t="shared" ref="M105" si="39">G103-M103</f>
        <v>3665961</v>
      </c>
      <c r="N105" s="67">
        <v>2961479</v>
      </c>
    </row>
    <row r="106" spans="1:14" ht="15.75" thickBot="1" x14ac:dyDescent="0.3">
      <c r="A106" s="72"/>
      <c r="B106" s="72"/>
      <c r="C106" s="72"/>
      <c r="D106" s="72"/>
      <c r="E106" s="76"/>
      <c r="F106" s="79"/>
      <c r="G106" s="79"/>
      <c r="H106" s="79"/>
      <c r="I106" s="80" t="s">
        <v>20</v>
      </c>
      <c r="J106" s="81"/>
      <c r="K106" s="67">
        <f>+L106+M106+N106</f>
        <v>-10032602.959999999</v>
      </c>
      <c r="L106" s="67">
        <f>+F103-L103-L104</f>
        <v>0</v>
      </c>
      <c r="M106" s="67">
        <f t="shared" ref="M106:N106" si="40">+G103-M103-M104</f>
        <v>0</v>
      </c>
      <c r="N106" s="67">
        <f t="shared" si="40"/>
        <v>-10032602.959999999</v>
      </c>
    </row>
    <row r="107" spans="1:14" ht="15.75" thickBot="1" x14ac:dyDescent="0.3">
      <c r="A107" s="71">
        <v>25</v>
      </c>
      <c r="B107" s="71" t="s">
        <v>87</v>
      </c>
      <c r="C107" s="71" t="s">
        <v>88</v>
      </c>
      <c r="D107" s="71" t="s">
        <v>22</v>
      </c>
      <c r="E107" s="74">
        <f>+F107+G107</f>
        <v>1088235</v>
      </c>
      <c r="F107" s="77">
        <v>1000000</v>
      </c>
      <c r="G107" s="77">
        <v>88235</v>
      </c>
      <c r="H107" s="77">
        <v>88236</v>
      </c>
      <c r="I107" s="80" t="s">
        <v>17</v>
      </c>
      <c r="J107" s="81"/>
      <c r="K107" s="67">
        <v>0</v>
      </c>
      <c r="L107" s="67">
        <v>0</v>
      </c>
      <c r="M107" s="67">
        <v>0</v>
      </c>
      <c r="N107" s="67">
        <v>0</v>
      </c>
    </row>
    <row r="108" spans="1:14" ht="15.75" thickBot="1" x14ac:dyDescent="0.3">
      <c r="A108" s="71"/>
      <c r="B108" s="71"/>
      <c r="C108" s="71"/>
      <c r="D108" s="71"/>
      <c r="E108" s="75"/>
      <c r="F108" s="78"/>
      <c r="G108" s="78"/>
      <c r="H108" s="78"/>
      <c r="I108" s="82" t="s">
        <v>18</v>
      </c>
      <c r="J108" s="83"/>
      <c r="K108" s="67">
        <f>+K109</f>
        <v>1176471</v>
      </c>
      <c r="L108" s="67">
        <f t="shared" ref="L108:N108" si="41">+L109</f>
        <v>1000000</v>
      </c>
      <c r="M108" s="67">
        <f t="shared" si="41"/>
        <v>88235</v>
      </c>
      <c r="N108" s="67">
        <f t="shared" si="41"/>
        <v>88236</v>
      </c>
    </row>
    <row r="109" spans="1:14" ht="26.25" thickBot="1" x14ac:dyDescent="0.3">
      <c r="A109" s="71"/>
      <c r="B109" s="71"/>
      <c r="C109" s="71"/>
      <c r="D109" s="71"/>
      <c r="E109" s="75"/>
      <c r="F109" s="78"/>
      <c r="G109" s="78"/>
      <c r="H109" s="78"/>
      <c r="I109" s="68" t="s">
        <v>19</v>
      </c>
      <c r="J109" s="69" t="s">
        <v>74</v>
      </c>
      <c r="K109" s="67">
        <f>+L109+M109+N109</f>
        <v>1176471</v>
      </c>
      <c r="L109" s="67">
        <v>1000000</v>
      </c>
      <c r="M109" s="67">
        <v>88235</v>
      </c>
      <c r="N109" s="67">
        <v>88236</v>
      </c>
    </row>
    <row r="110" spans="1:14" ht="15.75" thickBot="1" x14ac:dyDescent="0.3">
      <c r="A110" s="72"/>
      <c r="B110" s="72"/>
      <c r="C110" s="72"/>
      <c r="D110" s="72"/>
      <c r="E110" s="76"/>
      <c r="F110" s="79"/>
      <c r="G110" s="79"/>
      <c r="H110" s="79"/>
      <c r="I110" s="80" t="s">
        <v>20</v>
      </c>
      <c r="J110" s="81"/>
      <c r="K110" s="67">
        <f>+L110+M110+N110</f>
        <v>0</v>
      </c>
      <c r="L110" s="67">
        <f>+F107-L107-L108</f>
        <v>0</v>
      </c>
      <c r="M110" s="67">
        <f t="shared" ref="M110:N110" si="42">+G107-M107-M108</f>
        <v>0</v>
      </c>
      <c r="N110" s="67">
        <f t="shared" si="42"/>
        <v>0</v>
      </c>
    </row>
    <row r="111" spans="1:14" ht="15.75" thickBot="1" x14ac:dyDescent="0.3">
      <c r="A111" s="71">
        <v>26</v>
      </c>
      <c r="B111" s="71" t="s">
        <v>89</v>
      </c>
      <c r="C111" s="73" t="s">
        <v>90</v>
      </c>
      <c r="D111" s="73" t="s">
        <v>80</v>
      </c>
      <c r="E111" s="74">
        <f>+F111+G111</f>
        <v>52003830</v>
      </c>
      <c r="F111" s="77">
        <v>47787303</v>
      </c>
      <c r="G111" s="77">
        <v>4216527</v>
      </c>
      <c r="H111" s="77">
        <v>4216527</v>
      </c>
      <c r="I111" s="80" t="s">
        <v>17</v>
      </c>
      <c r="J111" s="81"/>
      <c r="K111" s="67">
        <f>+L111+M111+N111</f>
        <v>53853116.060000002</v>
      </c>
      <c r="L111" s="67">
        <v>43683368.119999997</v>
      </c>
      <c r="M111" s="67">
        <v>3863894.56</v>
      </c>
      <c r="N111" s="67">
        <v>6305853.3799999999</v>
      </c>
    </row>
    <row r="112" spans="1:14" ht="15.75" thickBot="1" x14ac:dyDescent="0.3">
      <c r="A112" s="71"/>
      <c r="B112" s="71"/>
      <c r="C112" s="71"/>
      <c r="D112" s="71"/>
      <c r="E112" s="75"/>
      <c r="F112" s="78"/>
      <c r="G112" s="78"/>
      <c r="H112" s="78"/>
      <c r="I112" s="82" t="s">
        <v>18</v>
      </c>
      <c r="J112" s="83"/>
      <c r="K112" s="67">
        <f>K113</f>
        <v>1435977.7600000026</v>
      </c>
      <c r="L112" s="67">
        <f>L113+L114</f>
        <v>4103934.8800000027</v>
      </c>
      <c r="M112" s="67">
        <f t="shared" ref="M112:N112" si="43">M113+M114</f>
        <v>352632.43999999994</v>
      </c>
      <c r="N112" s="67">
        <f t="shared" si="43"/>
        <v>352632.44</v>
      </c>
    </row>
    <row r="113" spans="1:14" ht="26.25" thickBot="1" x14ac:dyDescent="0.3">
      <c r="A113" s="71"/>
      <c r="B113" s="71"/>
      <c r="C113" s="71"/>
      <c r="D113" s="71"/>
      <c r="E113" s="75"/>
      <c r="F113" s="78"/>
      <c r="G113" s="78"/>
      <c r="H113" s="78"/>
      <c r="I113" s="68" t="s">
        <v>19</v>
      </c>
      <c r="J113" s="69" t="s">
        <v>91</v>
      </c>
      <c r="K113" s="67">
        <f>+L113+M113+N113</f>
        <v>1435977.7600000026</v>
      </c>
      <c r="L113" s="67">
        <f>F111-L111-L114</f>
        <v>1236696.8800000027</v>
      </c>
      <c r="M113" s="67">
        <f t="shared" ref="M113" si="44">G111-M111-M114</f>
        <v>99640.439999999944</v>
      </c>
      <c r="N113" s="67">
        <v>99640.44</v>
      </c>
    </row>
    <row r="114" spans="1:14" ht="26.25" thickBot="1" x14ac:dyDescent="0.3">
      <c r="A114" s="71"/>
      <c r="B114" s="71"/>
      <c r="C114" s="71"/>
      <c r="D114" s="71"/>
      <c r="E114" s="75"/>
      <c r="F114" s="78"/>
      <c r="G114" s="78"/>
      <c r="H114" s="78"/>
      <c r="I114" s="68" t="s">
        <v>92</v>
      </c>
      <c r="J114" s="69" t="s">
        <v>74</v>
      </c>
      <c r="K114" s="67">
        <f>+L114+M114+N114</f>
        <v>3373222</v>
      </c>
      <c r="L114" s="67">
        <v>2867238</v>
      </c>
      <c r="M114" s="67">
        <v>252992</v>
      </c>
      <c r="N114" s="67">
        <v>252992</v>
      </c>
    </row>
    <row r="115" spans="1:14" ht="15.75" thickBot="1" x14ac:dyDescent="0.3">
      <c r="A115" s="72"/>
      <c r="B115" s="72"/>
      <c r="C115" s="72"/>
      <c r="D115" s="72"/>
      <c r="E115" s="76"/>
      <c r="F115" s="79"/>
      <c r="G115" s="79"/>
      <c r="H115" s="79"/>
      <c r="I115" s="80" t="s">
        <v>20</v>
      </c>
      <c r="J115" s="81"/>
      <c r="K115" s="67">
        <f>+L115+M115+N115</f>
        <v>-2441958.8199999998</v>
      </c>
      <c r="L115" s="67">
        <f>+F111-L111-L112</f>
        <v>0</v>
      </c>
      <c r="M115" s="67">
        <f t="shared" ref="M115:N115" si="45">+G111-M111-M112</f>
        <v>0</v>
      </c>
      <c r="N115" s="67">
        <f t="shared" si="45"/>
        <v>-2441958.8199999998</v>
      </c>
    </row>
  </sheetData>
  <mergeCells count="284">
    <mergeCell ref="D68:D72"/>
    <mergeCell ref="E68:E72"/>
    <mergeCell ref="F78:F81"/>
    <mergeCell ref="G78:G81"/>
    <mergeCell ref="H78:H81"/>
    <mergeCell ref="I78:J78"/>
    <mergeCell ref="I79:J79"/>
    <mergeCell ref="I81:J81"/>
    <mergeCell ref="A78:A81"/>
    <mergeCell ref="B78:B81"/>
    <mergeCell ref="C78:C81"/>
    <mergeCell ref="D78:D81"/>
    <mergeCell ref="E78:E81"/>
    <mergeCell ref="F73:F77"/>
    <mergeCell ref="G73:G77"/>
    <mergeCell ref="H73:H77"/>
    <mergeCell ref="I73:J73"/>
    <mergeCell ref="I74:J74"/>
    <mergeCell ref="I77:J77"/>
    <mergeCell ref="A73:A77"/>
    <mergeCell ref="B73:B77"/>
    <mergeCell ref="C73:C77"/>
    <mergeCell ref="D73:D77"/>
    <mergeCell ref="E73:E77"/>
    <mergeCell ref="I42:J42"/>
    <mergeCell ref="I43:J43"/>
    <mergeCell ref="I46:J46"/>
    <mergeCell ref="G60:G63"/>
    <mergeCell ref="H60:H63"/>
    <mergeCell ref="I60:J60"/>
    <mergeCell ref="I61:J61"/>
    <mergeCell ref="I63:J63"/>
    <mergeCell ref="A42:A46"/>
    <mergeCell ref="B42:B46"/>
    <mergeCell ref="C42:C46"/>
    <mergeCell ref="D42:D46"/>
    <mergeCell ref="E42:E46"/>
    <mergeCell ref="A60:A63"/>
    <mergeCell ref="B60:B63"/>
    <mergeCell ref="C60:C63"/>
    <mergeCell ref="D60:D63"/>
    <mergeCell ref="E60:E63"/>
    <mergeCell ref="F60:F63"/>
    <mergeCell ref="F42:F46"/>
    <mergeCell ref="G42:G46"/>
    <mergeCell ref="H42:H46"/>
    <mergeCell ref="A47:A49"/>
    <mergeCell ref="B47:B49"/>
    <mergeCell ref="I27:J27"/>
    <mergeCell ref="I28:J28"/>
    <mergeCell ref="I33:J33"/>
    <mergeCell ref="G38:G41"/>
    <mergeCell ref="H38:H41"/>
    <mergeCell ref="I38:J38"/>
    <mergeCell ref="I39:J39"/>
    <mergeCell ref="I41:J41"/>
    <mergeCell ref="A27:A33"/>
    <mergeCell ref="B27:B33"/>
    <mergeCell ref="C27:C33"/>
    <mergeCell ref="D27:D33"/>
    <mergeCell ref="E27:E33"/>
    <mergeCell ref="A38:A41"/>
    <mergeCell ref="B38:B41"/>
    <mergeCell ref="C38:C41"/>
    <mergeCell ref="D38:D41"/>
    <mergeCell ref="E38:E41"/>
    <mergeCell ref="F38:F41"/>
    <mergeCell ref="F27:F33"/>
    <mergeCell ref="G27:G33"/>
    <mergeCell ref="H27:H33"/>
    <mergeCell ref="A34:A37"/>
    <mergeCell ref="B34:B37"/>
    <mergeCell ref="A12:A15"/>
    <mergeCell ref="B12:B15"/>
    <mergeCell ref="C12:C15"/>
    <mergeCell ref="D12:D15"/>
    <mergeCell ref="E12:E15"/>
    <mergeCell ref="F12:F15"/>
    <mergeCell ref="F9:F10"/>
    <mergeCell ref="G9:G10"/>
    <mergeCell ref="H9:H10"/>
    <mergeCell ref="A3:A10"/>
    <mergeCell ref="B3:B10"/>
    <mergeCell ref="C3:C10"/>
    <mergeCell ref="K9:K10"/>
    <mergeCell ref="G12:G15"/>
    <mergeCell ref="H12:H15"/>
    <mergeCell ref="I12:J12"/>
    <mergeCell ref="I13:J13"/>
    <mergeCell ref="I15:J15"/>
    <mergeCell ref="L9:L10"/>
    <mergeCell ref="M9:M10"/>
    <mergeCell ref="I3:I10"/>
    <mergeCell ref="J3:J10"/>
    <mergeCell ref="K3:N3"/>
    <mergeCell ref="K4:N4"/>
    <mergeCell ref="K5:N5"/>
    <mergeCell ref="K6:N6"/>
    <mergeCell ref="K7:N7"/>
    <mergeCell ref="K8:N8"/>
    <mergeCell ref="E3:H3"/>
    <mergeCell ref="E4:H4"/>
    <mergeCell ref="E5:H5"/>
    <mergeCell ref="E6:H6"/>
    <mergeCell ref="E7:H7"/>
    <mergeCell ref="E8:H8"/>
    <mergeCell ref="E9:E10"/>
    <mergeCell ref="N9:N10"/>
    <mergeCell ref="A16:A19"/>
    <mergeCell ref="B16:B19"/>
    <mergeCell ref="C16:C19"/>
    <mergeCell ref="D16:D19"/>
    <mergeCell ref="E16:E19"/>
    <mergeCell ref="F16:F19"/>
    <mergeCell ref="G16:G19"/>
    <mergeCell ref="H16:H19"/>
    <mergeCell ref="I16:J16"/>
    <mergeCell ref="I17:J17"/>
    <mergeCell ref="I19:J19"/>
    <mergeCell ref="A20:A26"/>
    <mergeCell ref="B20:B26"/>
    <mergeCell ref="C20:C26"/>
    <mergeCell ref="D20:D26"/>
    <mergeCell ref="E20:E26"/>
    <mergeCell ref="F20:F26"/>
    <mergeCell ref="G20:G26"/>
    <mergeCell ref="H20:H26"/>
    <mergeCell ref="I20:J20"/>
    <mergeCell ref="I21:J21"/>
    <mergeCell ref="I26:J26"/>
    <mergeCell ref="C34:C37"/>
    <mergeCell ref="D34:D37"/>
    <mergeCell ref="E34:E37"/>
    <mergeCell ref="F34:F37"/>
    <mergeCell ref="G34:G37"/>
    <mergeCell ref="H34:H37"/>
    <mergeCell ref="I35:J35"/>
    <mergeCell ref="I37:J37"/>
    <mergeCell ref="I34:J34"/>
    <mergeCell ref="C47:C49"/>
    <mergeCell ref="D47:D49"/>
    <mergeCell ref="E47:E49"/>
    <mergeCell ref="F47:F49"/>
    <mergeCell ref="G47:G49"/>
    <mergeCell ref="H47:H49"/>
    <mergeCell ref="I47:J47"/>
    <mergeCell ref="I48:J48"/>
    <mergeCell ref="I49:J49"/>
    <mergeCell ref="I50:J50"/>
    <mergeCell ref="I51:J51"/>
    <mergeCell ref="A50:A55"/>
    <mergeCell ref="B50:B55"/>
    <mergeCell ref="C50:C55"/>
    <mergeCell ref="D50:D55"/>
    <mergeCell ref="E50:E55"/>
    <mergeCell ref="F50:F55"/>
    <mergeCell ref="G50:G55"/>
    <mergeCell ref="H50:H55"/>
    <mergeCell ref="I55:J55"/>
    <mergeCell ref="A56:A59"/>
    <mergeCell ref="B56:B59"/>
    <mergeCell ref="C56:C59"/>
    <mergeCell ref="D56:D59"/>
    <mergeCell ref="E56:E59"/>
    <mergeCell ref="F56:F59"/>
    <mergeCell ref="G56:G59"/>
    <mergeCell ref="H56:H59"/>
    <mergeCell ref="I56:J56"/>
    <mergeCell ref="I57:J57"/>
    <mergeCell ref="I59:J59"/>
    <mergeCell ref="I82:J82"/>
    <mergeCell ref="I83:J83"/>
    <mergeCell ref="I84:I85"/>
    <mergeCell ref="J84:J85"/>
    <mergeCell ref="A64:A67"/>
    <mergeCell ref="B64:B67"/>
    <mergeCell ref="C64:C67"/>
    <mergeCell ref="D64:D67"/>
    <mergeCell ref="E64:E67"/>
    <mergeCell ref="F64:F67"/>
    <mergeCell ref="G64:G67"/>
    <mergeCell ref="H64:H67"/>
    <mergeCell ref="I64:J64"/>
    <mergeCell ref="I65:J65"/>
    <mergeCell ref="I67:J67"/>
    <mergeCell ref="F68:F72"/>
    <mergeCell ref="G68:G72"/>
    <mergeCell ref="H68:H72"/>
    <mergeCell ref="I68:J68"/>
    <mergeCell ref="I69:J69"/>
    <mergeCell ref="I72:J72"/>
    <mergeCell ref="A68:A72"/>
    <mergeCell ref="B68:B72"/>
    <mergeCell ref="C68:C72"/>
    <mergeCell ref="K84:K85"/>
    <mergeCell ref="L84:L85"/>
    <mergeCell ref="M84:M85"/>
    <mergeCell ref="N84:N85"/>
    <mergeCell ref="I86:J86"/>
    <mergeCell ref="A87:A90"/>
    <mergeCell ref="B87:B90"/>
    <mergeCell ref="C87:C90"/>
    <mergeCell ref="D87:D90"/>
    <mergeCell ref="E87:E90"/>
    <mergeCell ref="F87:F90"/>
    <mergeCell ref="G87:G90"/>
    <mergeCell ref="H87:H90"/>
    <mergeCell ref="I87:J87"/>
    <mergeCell ref="I88:J88"/>
    <mergeCell ref="I90:J90"/>
    <mergeCell ref="A82:A86"/>
    <mergeCell ref="B82:B86"/>
    <mergeCell ref="C82:C86"/>
    <mergeCell ref="D82:D86"/>
    <mergeCell ref="E82:E86"/>
    <mergeCell ref="F82:F86"/>
    <mergeCell ref="G82:G86"/>
    <mergeCell ref="H82:H86"/>
    <mergeCell ref="A91:A94"/>
    <mergeCell ref="B91:B94"/>
    <mergeCell ref="C91:C94"/>
    <mergeCell ref="D91:D94"/>
    <mergeCell ref="E91:E94"/>
    <mergeCell ref="F91:F94"/>
    <mergeCell ref="G91:G94"/>
    <mergeCell ref="H91:H94"/>
    <mergeCell ref="I91:J91"/>
    <mergeCell ref="I92:J92"/>
    <mergeCell ref="I94:J94"/>
    <mergeCell ref="A95:A98"/>
    <mergeCell ref="B95:B98"/>
    <mergeCell ref="C95:C98"/>
    <mergeCell ref="D95:D98"/>
    <mergeCell ref="E95:E98"/>
    <mergeCell ref="F95:F98"/>
    <mergeCell ref="G95:G98"/>
    <mergeCell ref="H95:H98"/>
    <mergeCell ref="I95:J95"/>
    <mergeCell ref="I96:J96"/>
    <mergeCell ref="I98:J98"/>
    <mergeCell ref="A99:A102"/>
    <mergeCell ref="B99:B102"/>
    <mergeCell ref="C99:C102"/>
    <mergeCell ref="D99:D102"/>
    <mergeCell ref="E99:E102"/>
    <mergeCell ref="F99:F102"/>
    <mergeCell ref="G99:G102"/>
    <mergeCell ref="H99:H102"/>
    <mergeCell ref="I99:J99"/>
    <mergeCell ref="I100:J100"/>
    <mergeCell ref="I102:J102"/>
    <mergeCell ref="A103:A106"/>
    <mergeCell ref="B103:B106"/>
    <mergeCell ref="C103:C106"/>
    <mergeCell ref="D103:D106"/>
    <mergeCell ref="E103:E106"/>
    <mergeCell ref="F103:F106"/>
    <mergeCell ref="G103:G106"/>
    <mergeCell ref="H103:H106"/>
    <mergeCell ref="I103:J103"/>
    <mergeCell ref="I104:J104"/>
    <mergeCell ref="I106:J106"/>
    <mergeCell ref="A107:A110"/>
    <mergeCell ref="B107:B110"/>
    <mergeCell ref="C107:C110"/>
    <mergeCell ref="D107:D110"/>
    <mergeCell ref="E107:E110"/>
    <mergeCell ref="F107:F110"/>
    <mergeCell ref="G107:G110"/>
    <mergeCell ref="H107:H110"/>
    <mergeCell ref="I107:J107"/>
    <mergeCell ref="I108:J108"/>
    <mergeCell ref="I110:J110"/>
    <mergeCell ref="A111:A115"/>
    <mergeCell ref="B111:B115"/>
    <mergeCell ref="C111:C115"/>
    <mergeCell ref="D111:D115"/>
    <mergeCell ref="E111:E115"/>
    <mergeCell ref="F111:F115"/>
    <mergeCell ref="G111:G115"/>
    <mergeCell ref="H111:H115"/>
    <mergeCell ref="I111:J111"/>
    <mergeCell ref="I112:J112"/>
    <mergeCell ref="I115:J115"/>
  </mergeCells>
  <pageMargins left="0.7" right="0.7" top="0.75" bottom="0.75" header="0.3" footer="0.3"/>
  <pageSetup paperSize="9" scale="5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Lapas1</vt:lpstr>
      <vt:lpstr>Lapas1!_Toc387396766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Edita Kajutienė</dc:creator>
  <cp:lastModifiedBy>Edita Kajutienė</cp:lastModifiedBy>
  <cp:lastPrinted>2018-02-14T07:55:21Z</cp:lastPrinted>
  <dcterms:created xsi:type="dcterms:W3CDTF">2016-04-27T10:50:15Z</dcterms:created>
  <dcterms:modified xsi:type="dcterms:W3CDTF">2018-07-17T06:15:29Z</dcterms:modified>
</cp:coreProperties>
</file>