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xr:revisionPtr revIDLastSave="0" documentId="13_ncr:1_{EC510A24-AF08-4F68-860E-2DD8F8AA448F}" xr6:coauthVersionLast="45" xr6:coauthVersionMax="45" xr10:uidLastSave="{00000000-0000-0000-0000-000000000000}"/>
  <bookViews>
    <workbookView xWindow="2730" yWindow="2730" windowWidth="21600" windowHeight="11385" xr2:uid="{00000000-000D-0000-FFFF-FFFF00000000}"/>
  </bookViews>
  <sheets>
    <sheet name="Lapas1" sheetId="1" r:id="rId1"/>
  </sheets>
  <definedNames>
    <definedName name="_Toc387396766" localSheetId="0">Lapas1!$A$1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8" i="1" l="1"/>
  <c r="L91" i="1" s="1"/>
  <c r="M88" i="1"/>
  <c r="M91" i="1" s="1"/>
  <c r="K90" i="1"/>
  <c r="N83" i="1"/>
  <c r="M83" i="1"/>
  <c r="L83" i="1"/>
  <c r="L86" i="1"/>
  <c r="K85" i="1"/>
  <c r="L78" i="1"/>
  <c r="M78" i="1"/>
  <c r="K78" i="1"/>
  <c r="K77" i="1"/>
  <c r="K69" i="1"/>
  <c r="K68" i="1"/>
  <c r="L64" i="1"/>
  <c r="M64" i="1"/>
  <c r="N64" i="1"/>
  <c r="L55" i="1"/>
  <c r="M55" i="1"/>
  <c r="N55" i="1"/>
  <c r="M57" i="1"/>
  <c r="M62" i="1" s="1"/>
  <c r="N57" i="1"/>
  <c r="L57" i="1"/>
  <c r="K59" i="1"/>
  <c r="K60" i="1"/>
  <c r="K61" i="1"/>
  <c r="K58" i="1"/>
  <c r="L62" i="1" l="1"/>
  <c r="N62" i="1"/>
  <c r="K101" i="1"/>
  <c r="K102" i="1" s="1"/>
  <c r="M99" i="1"/>
  <c r="L99" i="1"/>
  <c r="E99" i="1"/>
  <c r="M96" i="1"/>
  <c r="L96" i="1"/>
  <c r="M94" i="1"/>
  <c r="M95" i="1" s="1"/>
  <c r="L94" i="1"/>
  <c r="L95" i="1" s="1"/>
  <c r="L93" i="1"/>
  <c r="M92" i="1"/>
  <c r="K92" i="1" s="1"/>
  <c r="E92" i="1"/>
  <c r="N87" i="1"/>
  <c r="N86" i="1"/>
  <c r="M86" i="1"/>
  <c r="K84" i="1"/>
  <c r="K83" i="1"/>
  <c r="K82" i="1"/>
  <c r="N81" i="1"/>
  <c r="M81" i="1"/>
  <c r="L81" i="1"/>
  <c r="K79" i="1"/>
  <c r="E79" i="1"/>
  <c r="K73" i="1"/>
  <c r="M72" i="1"/>
  <c r="L72" i="1"/>
  <c r="M71" i="1"/>
  <c r="L71" i="1"/>
  <c r="E71" i="1"/>
  <c r="M70" i="1"/>
  <c r="L70" i="1"/>
  <c r="K70" i="1" s="1"/>
  <c r="K67" i="1"/>
  <c r="E67" i="1"/>
  <c r="K65" i="1"/>
  <c r="K64" i="1" s="1"/>
  <c r="N66" i="1"/>
  <c r="M66" i="1"/>
  <c r="L66" i="1"/>
  <c r="K63" i="1"/>
  <c r="E63" i="1"/>
  <c r="K56" i="1"/>
  <c r="K54" i="1"/>
  <c r="K55" i="1" s="1"/>
  <c r="M53" i="1"/>
  <c r="L53" i="1"/>
  <c r="K52" i="1"/>
  <c r="K86" i="1" l="1"/>
  <c r="L74" i="1"/>
  <c r="L98" i="1"/>
  <c r="M98" i="1"/>
  <c r="K72" i="1"/>
  <c r="K74" i="1" s="1"/>
  <c r="M74" i="1"/>
  <c r="K95" i="1"/>
  <c r="K66" i="1"/>
  <c r="K81" i="1"/>
  <c r="K57" i="1"/>
  <c r="K62" i="1" s="1"/>
  <c r="K93" i="1"/>
  <c r="K87" i="1"/>
  <c r="N89" i="1"/>
  <c r="N88" i="1" s="1"/>
  <c r="N91" i="1" s="1"/>
  <c r="K53" i="1"/>
  <c r="K98" i="1" l="1"/>
  <c r="K89" i="1"/>
  <c r="K91" i="1" l="1"/>
  <c r="K88" i="1"/>
  <c r="M47" i="1"/>
  <c r="M49" i="1" s="1"/>
  <c r="L47" i="1"/>
  <c r="L49" i="1" s="1"/>
  <c r="M43" i="1" l="1"/>
  <c r="N43" i="1"/>
  <c r="L43" i="1"/>
  <c r="N42" i="1"/>
  <c r="K39" i="1"/>
  <c r="K40" i="1"/>
  <c r="L34" i="1"/>
  <c r="N26" i="1" l="1"/>
  <c r="K30" i="1"/>
  <c r="K28" i="1"/>
  <c r="K29" i="1"/>
  <c r="L26" i="1"/>
  <c r="N23" i="1"/>
  <c r="M18" i="1"/>
  <c r="N18" i="1"/>
  <c r="L18" i="1"/>
  <c r="M14" i="1"/>
  <c r="L14" i="1"/>
  <c r="K12" i="1"/>
  <c r="M26" i="1" l="1"/>
  <c r="L31" i="1"/>
  <c r="L45" i="1"/>
  <c r="M37" i="1"/>
  <c r="M41" i="1" s="1"/>
  <c r="N47" i="1" l="1"/>
  <c r="K47" i="1" s="1"/>
  <c r="K48" i="1"/>
  <c r="M33" i="1"/>
  <c r="M31" i="1"/>
  <c r="K32" i="1"/>
  <c r="K27" i="1" l="1"/>
  <c r="K46" i="1"/>
  <c r="K44" i="1"/>
  <c r="K42" i="1"/>
  <c r="M23" i="1"/>
  <c r="L23" i="1"/>
  <c r="K26" i="1" l="1"/>
  <c r="K43" i="1"/>
  <c r="K23" i="1"/>
  <c r="L13" i="1" l="1"/>
  <c r="M13" i="1"/>
  <c r="M16" i="1" s="1"/>
  <c r="N13" i="1"/>
  <c r="N16" i="1" s="1"/>
  <c r="K14" i="1"/>
  <c r="K13" i="1" s="1"/>
  <c r="N49" i="1"/>
  <c r="L16" i="1" l="1"/>
  <c r="K18" i="1" s="1"/>
  <c r="N33" i="1"/>
  <c r="L33" i="1"/>
  <c r="L35" i="1" s="1"/>
  <c r="K49" i="1" l="1"/>
  <c r="E46" i="1"/>
  <c r="N45" i="1"/>
  <c r="M45" i="1"/>
  <c r="E42" i="1"/>
  <c r="K36" i="1"/>
  <c r="E36" i="1"/>
  <c r="N35" i="1"/>
  <c r="K34" i="1"/>
  <c r="K33" i="1" s="1"/>
  <c r="E32" i="1"/>
  <c r="N31" i="1"/>
  <c r="K31" i="1" s="1"/>
  <c r="K25" i="1"/>
  <c r="E25" i="1"/>
  <c r="K21" i="1"/>
  <c r="E21" i="1"/>
  <c r="K17" i="1"/>
  <c r="E17" i="1"/>
  <c r="E12" i="1"/>
  <c r="K16" i="1" s="1"/>
  <c r="K45" i="1" l="1"/>
  <c r="K35" i="1"/>
  <c r="K38" i="1" l="1"/>
  <c r="K37" i="1" s="1"/>
  <c r="L37" i="1"/>
  <c r="L41" i="1" s="1"/>
  <c r="N37" i="1"/>
  <c r="N41" i="1" s="1"/>
  <c r="K41" i="1" l="1"/>
</calcChain>
</file>

<file path=xl/sharedStrings.xml><?xml version="1.0" encoding="utf-8"?>
<sst xmlns="http://schemas.openxmlformats.org/spreadsheetml/2006/main" count="200" uniqueCount="81">
  <si>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</si>
  <si>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</si>
  <si>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</si>
  <si>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</si>
  <si>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</si>
  <si>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</si>
  <si>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</si>
  <si>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</si>
  <si>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</si>
  <si>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</si>
  <si>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</si>
  <si>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</si>
  <si>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</si>
  <si>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</si>
  <si>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</si>
  <si>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</si>
  <si>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</si>
  <si>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</si>
  <si>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</si>
  <si>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</si>
  <si>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</si>
  <si>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</si>
  <si>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</si>
  <si>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</si>
  <si>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</si>
  <si>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</si>
  <si>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</si>
  <si>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</si>
  <si>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</si>
  <si>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</si>
  <si>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</si>
  <si>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</si>
  <si>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</si>
  <si>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</si>
  <si>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</si>
  <si>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</si>
  <si>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</si>
  <si>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2.</t>
  </si>
  <si>
    <t>2020 m. III ketv.</t>
  </si>
  <si>
    <t>2020 m. II ketv.</t>
  </si>
  <si>
    <t>3.</t>
  </si>
  <si>
    <t>2020 m. IV ketv.</t>
  </si>
  <si>
    <t>2020 m. I ketv.</t>
  </si>
  <si>
    <t>4.</t>
  </si>
  <si>
    <t>08.6.1-ESFA-T-909</t>
  </si>
  <si>
    <t>VIETOS PLĖTROS STRATEGIJŲ RENGIMAS</t>
  </si>
  <si>
    <t xml:space="preserve">Tęstinė projektų atranka 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</si>
  <si>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</si>
  <si>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</si>
  <si>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</si>
  <si>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</si>
  <si>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08.6.1-ESFA-T-927</t>
  </si>
  <si>
    <t>SPARTESNIS VIETOS PLĖTROS STRATEGIJŲ ĮGYVENDINIMAS</t>
  </si>
  <si>
    <t xml:space="preserve">10.1.1-ESFA-V-912 </t>
  </si>
  <si>
    <t>NACIONALINIŲ REFORMŲ SKATINIMAS IR VIEŠOJO VALDYMO INSTITUCIJŲ VEIKLOS GERINIMAS</t>
  </si>
  <si>
    <t xml:space="preserve">10.1.1-ESFA-V-913 </t>
  </si>
  <si>
    <t>VALSTYBĖS INSTITUCIJŲ IR ĮSTAIGŲ VIDAUS ADMINISTRAVIMO TOBULINIMAS</t>
  </si>
  <si>
    <t>Valstybės projektų planavimas</t>
  </si>
  <si>
    <t>10.1.2-ESFA-V-915</t>
  </si>
  <si>
    <t>VIEŠOJO VALDYMO INSTITUCIJŲ ATVIRUMO DIDINIMAS IR VISUOMENĖS ĮSITRAUKIMO Į VIEŠOJO VALDYMO PROCESUS SKATINIMAS</t>
  </si>
  <si>
    <t>10.1.2-ESFA-V-916</t>
  </si>
  <si>
    <t>NACIONALINIŲ KOVOS SU KORUPCIJA PRIEMONIŲ ĮGYVENDINIMAS</t>
  </si>
  <si>
    <t xml:space="preserve">10.1.2-ESFA-K-917 </t>
  </si>
  <si>
    <t>VISUOMENĖS NEPAKANTUMO KORUPCIJAI DIDINIMO IR DALYVAVIMO VIEŠOJO VALDYMO PROCESUOSE SKATINIMO INICIATYVOS</t>
  </si>
  <si>
    <t xml:space="preserve">Konkursas </t>
  </si>
  <si>
    <t xml:space="preserve">10.1.3-ESFA-V-918 </t>
  </si>
  <si>
    <t>VIEŠOJO ADMINISTRAVIMO SUBJEKTŲ INICIATYVOS, SKIRTOS PASLAUGŲ IR ASMENŲ APTARNAVIMO KOKYBĖS GERINIMUI</t>
  </si>
  <si>
    <t xml:space="preserve">10.1.3-ESFA-R-920 </t>
  </si>
  <si>
    <t>PASLAUGŲ IR ASMENŲ APTARNAVIMO KOKYBĖS GERINIMAS SAVIVALDYBĖSE</t>
  </si>
  <si>
    <t>Regionų projektų planavimas</t>
  </si>
  <si>
    <t xml:space="preserve">10.1.4-ESFA-V-921 </t>
  </si>
  <si>
    <t>GERESNIO REGLAMENTAVIMO DIEGIMAS IR VERSLO PRIEŽIŪROS SISTEMOS TOBULINIMAS</t>
  </si>
  <si>
    <t xml:space="preserve">10.1.4-ESFA-V-922 </t>
  </si>
  <si>
    <t>TEISINGUMO SISTEMOS VEIKSMINGUMO DIDINIMAS</t>
  </si>
  <si>
    <t>10.1.5-ESFA-V-923</t>
  </si>
  <si>
    <t>ŽMOGIŠKŲJŲ IŠTEKLIŲ VALDYMO TOBULINIMAS VALSTYBINĖJE TARNYBOJE SISTEMINIU LYGMENIU</t>
  </si>
  <si>
    <t>10.1.5-ESFA-V-924</t>
  </si>
  <si>
    <t>VALSTYBĖS IR SAVIVALDYBIŲ INSTITUCIJŲ IR ĮSTAIGŲ DIRBANČIŲJŲ STRATEGINIŲ KOMPETENCIJŲ CENTRALIZUOTAS STIPRINIMAS“</t>
  </si>
  <si>
    <t xml:space="preserve">10.1.5-ESFA-V-925 </t>
  </si>
  <si>
    <t>VALSTYBĖS ĮSTAIGŲ VADOVŲ GRANDIES STIPRINIMAS</t>
  </si>
  <si>
    <t>2021 m. III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</si>
</sst>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10427]#,##0.00"/>
    <numFmt numFmtId="166" formatCode="_-* #,##0\ _€_-;\-* #,##0\ _€_-;_-* &quot;-&quot;??\ _€_-;_-@_-"/>
  </numFmts>
  <fonts count="1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6" fillId="0" borderId="0" applyFont="0" applyFill="0" applyBorder="0" applyAlignment="0" applyProtection="0"/>
  </cellStyleXfs>
  <cellXfs count="164">
    <xf numFmtId="0" fontId="0" fillId="0" borderId="0" xfId="0"/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0" fillId="2" borderId="0" xfId="0" applyFill="1" applyBorder="1"/>
    <xf numFmtId="165" fontId="5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4" fontId="0" fillId="2" borderId="0" xfId="0" applyNumberFormat="1" applyFill="1" applyBorder="1"/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4" fontId="1" fillId="2" borderId="1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4" fontId="0" fillId="2" borderId="0" xfId="0" applyNumberFormat="1" applyFill="1"/>
    <xf numFmtId="14" fontId="1" fillId="2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4" fontId="10" fillId="0" borderId="7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vertical="center" wrapText="1"/>
    </xf>
    <xf numFmtId="3" fontId="7" fillId="0" borderId="14" xfId="0" applyNumberFormat="1" applyFont="1" applyBorder="1"/>
    <xf numFmtId="0" fontId="10" fillId="0" borderId="13" xfId="0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 wrapText="1"/>
    </xf>
    <xf numFmtId="3" fontId="7" fillId="0" borderId="10" xfId="0" applyNumberFormat="1" applyFont="1" applyBorder="1"/>
    <xf numFmtId="4" fontId="7" fillId="0" borderId="14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 wrapText="1"/>
    </xf>
    <xf numFmtId="3" fontId="14" fillId="0" borderId="7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166" fontId="14" fillId="2" borderId="18" xfId="2" applyNumberFormat="1" applyFont="1" applyFill="1" applyBorder="1" applyAlignment="1">
      <alignment horizontal="center" wrapText="1"/>
    </xf>
    <xf numFmtId="3" fontId="14" fillId="0" borderId="14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vertical="center" wrapText="1"/>
    </xf>
    <xf numFmtId="3" fontId="14" fillId="0" borderId="16" xfId="0" applyNumberFormat="1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" fontId="4" fillId="0" borderId="3" xfId="0" applyNumberFormat="1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2" fontId="10" fillId="0" borderId="13" xfId="0" applyNumberFormat="1" applyFont="1" applyBorder="1" applyAlignment="1">
      <alignment vertical="center" wrapText="1"/>
    </xf>
    <xf numFmtId="2" fontId="12" fillId="0" borderId="4" xfId="0" applyNumberFormat="1" applyFont="1" applyBorder="1" applyAlignment="1">
      <alignment vertical="center" wrapText="1"/>
    </xf>
  </cellXfs>
  <cellStyles count="3">
    <cellStyle name="Įprastas" xfId="0" builtinId="0"/>
    <cellStyle name="Įprastas 2" xfId="1" xr:uid="{00000000-0005-0000-0000-000001000000}"/>
    <cellStyle name="Kablelis 1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"/>
  <sheetViews>
    <sheetView tabSelected="1" workbookViewId="0">
      <pane xSplit="2" topLeftCell="E1" activePane="topRight" state="frozen"/>
      <selection activeCell="A46" sqref="A46"/>
      <selection pane="topRight"/>
    </sheetView>
  </sheetViews>
  <sheetFormatPr defaultColWidth="9.140625" defaultRowHeight="15" x14ac:dyDescent="0.25"/>
  <cols>
    <col min="1" max="1" width="3.28515625" style="19" customWidth="1"/>
    <col min="2" max="2" width="17.140625" style="19" customWidth="1"/>
    <col min="3" max="3" width="16.42578125" style="19" customWidth="1"/>
    <col min="4" max="4" width="11.5703125" style="19" customWidth="1"/>
    <col min="5" max="5" width="14" style="19" customWidth="1"/>
    <col min="6" max="6" width="14.28515625" style="19" customWidth="1"/>
    <col min="7" max="7" width="12.85546875" style="19" customWidth="1"/>
    <col min="8" max="8" width="13.140625" style="19" customWidth="1"/>
    <col min="9" max="9" width="7.5703125" style="19" customWidth="1"/>
    <col min="10" max="10" width="10.7109375" style="19" customWidth="1"/>
    <col min="11" max="11" width="13.28515625" style="19" customWidth="1"/>
    <col min="12" max="12" width="13.85546875" style="19" customWidth="1"/>
    <col min="13" max="13" width="13.42578125" style="19" customWidth="1"/>
    <col min="14" max="14" width="14.28515625" style="19" customWidth="1"/>
    <col min="15" max="15" width="12.5703125" style="19" customWidth="1"/>
    <col min="16" max="16" width="11.42578125" style="19" bestFit="1" customWidth="1"/>
    <col min="17" max="17" width="12.140625" style="19" bestFit="1" customWidth="1"/>
    <col min="18" max="19" width="11.28515625" style="19" customWidth="1"/>
    <col min="20" max="20" width="10.7109375" style="19" customWidth="1"/>
    <col min="21" max="21" width="11.42578125" style="19" customWidth="1"/>
    <col min="22" max="23" width="9.140625" style="19" customWidth="1"/>
    <col min="24" max="24" width="15.42578125" style="19" customWidth="1"/>
    <col min="25" max="25" width="12.42578125" style="19" customWidth="1"/>
    <col min="26" max="26" width="17.42578125" style="19" customWidth="1"/>
    <col min="27" max="16384" width="9.140625" style="19"/>
  </cols>
  <sheetData>
    <row r="1" spans="1:26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6" ht="15.75" thickBot="1" x14ac:dyDescent="0.3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6" ht="24.75" customHeight="1" x14ac:dyDescent="0.25">
      <c r="A3" s="78" t="s">
        <v>1</v>
      </c>
      <c r="B3" s="78" t="s">
        <v>2</v>
      </c>
      <c r="C3" s="78" t="s">
        <v>3</v>
      </c>
      <c r="D3" s="21"/>
      <c r="E3" s="81"/>
      <c r="F3" s="82"/>
      <c r="G3" s="82"/>
      <c r="H3" s="83"/>
      <c r="I3" s="78" t="s">
        <v>6</v>
      </c>
      <c r="J3" s="78" t="s">
        <v>7</v>
      </c>
      <c r="K3" s="81"/>
      <c r="L3" s="82"/>
      <c r="M3" s="82"/>
      <c r="N3" s="83"/>
    </row>
    <row r="4" spans="1:26" x14ac:dyDescent="0.25">
      <c r="A4" s="79"/>
      <c r="B4" s="79"/>
      <c r="C4" s="79"/>
      <c r="D4" s="22"/>
      <c r="E4" s="84"/>
      <c r="F4" s="85"/>
      <c r="G4" s="85"/>
      <c r="H4" s="86"/>
      <c r="I4" s="79"/>
      <c r="J4" s="79"/>
      <c r="K4" s="84"/>
      <c r="L4" s="85"/>
      <c r="M4" s="85"/>
      <c r="N4" s="86"/>
    </row>
    <row r="5" spans="1:26" x14ac:dyDescent="0.25">
      <c r="A5" s="79"/>
      <c r="B5" s="79"/>
      <c r="C5" s="79"/>
      <c r="D5" s="22"/>
      <c r="E5" s="84"/>
      <c r="F5" s="85"/>
      <c r="G5" s="85"/>
      <c r="H5" s="86"/>
      <c r="I5" s="79"/>
      <c r="J5" s="79"/>
      <c r="K5" s="84"/>
      <c r="L5" s="85"/>
      <c r="M5" s="85"/>
      <c r="N5" s="86"/>
    </row>
    <row r="6" spans="1:26" x14ac:dyDescent="0.25">
      <c r="A6" s="79"/>
      <c r="B6" s="79"/>
      <c r="C6" s="79"/>
      <c r="D6" s="22"/>
      <c r="E6" s="84" t="s">
        <v>5</v>
      </c>
      <c r="F6" s="85"/>
      <c r="G6" s="85"/>
      <c r="H6" s="86"/>
      <c r="I6" s="79"/>
      <c r="J6" s="79"/>
      <c r="K6" s="84" t="s">
        <v>8</v>
      </c>
      <c r="L6" s="85"/>
      <c r="M6" s="85"/>
      <c r="N6" s="86"/>
    </row>
    <row r="7" spans="1:26" x14ac:dyDescent="0.25">
      <c r="A7" s="79"/>
      <c r="B7" s="79"/>
      <c r="C7" s="79"/>
      <c r="D7" s="22"/>
      <c r="E7" s="87"/>
      <c r="F7" s="88"/>
      <c r="G7" s="88"/>
      <c r="H7" s="89"/>
      <c r="I7" s="79"/>
      <c r="J7" s="79"/>
      <c r="K7" s="87"/>
      <c r="L7" s="88"/>
      <c r="M7" s="88"/>
      <c r="N7" s="89"/>
    </row>
    <row r="8" spans="1:26" ht="15.75" thickBot="1" x14ac:dyDescent="0.3">
      <c r="A8" s="79"/>
      <c r="B8" s="79"/>
      <c r="C8" s="79"/>
      <c r="D8" s="22"/>
      <c r="E8" s="90"/>
      <c r="F8" s="91"/>
      <c r="G8" s="91"/>
      <c r="H8" s="92"/>
      <c r="I8" s="79"/>
      <c r="J8" s="79"/>
      <c r="K8" s="90"/>
      <c r="L8" s="91"/>
      <c r="M8" s="91"/>
      <c r="N8" s="92"/>
    </row>
    <row r="9" spans="1:26" ht="26.25" thickBot="1" x14ac:dyDescent="0.3">
      <c r="A9" s="79"/>
      <c r="B9" s="79"/>
      <c r="C9" s="79"/>
      <c r="D9" s="22" t="s">
        <v>4</v>
      </c>
      <c r="E9" s="76" t="s">
        <v>9</v>
      </c>
      <c r="F9" s="76" t="s">
        <v>10</v>
      </c>
      <c r="G9" s="76" t="s">
        <v>11</v>
      </c>
      <c r="H9" s="76" t="s">
        <v>12</v>
      </c>
      <c r="I9" s="79"/>
      <c r="J9" s="79"/>
      <c r="K9" s="76" t="s">
        <v>9</v>
      </c>
      <c r="L9" s="76" t="s">
        <v>10</v>
      </c>
      <c r="M9" s="76" t="s">
        <v>11</v>
      </c>
      <c r="N9" s="1"/>
    </row>
    <row r="10" spans="1:26" ht="49.5" customHeight="1" thickBot="1" x14ac:dyDescent="0.3">
      <c r="A10" s="80"/>
      <c r="B10" s="80"/>
      <c r="C10" s="80"/>
      <c r="D10" s="1"/>
      <c r="E10" s="77"/>
      <c r="F10" s="77"/>
      <c r="G10" s="77"/>
      <c r="H10" s="77"/>
      <c r="I10" s="80"/>
      <c r="J10" s="80"/>
      <c r="K10" s="77"/>
      <c r="L10" s="77"/>
      <c r="M10" s="77"/>
      <c r="N10" s="1" t="s">
        <v>12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thickBot="1" x14ac:dyDescent="0.3">
      <c r="A11" s="23">
        <v>1</v>
      </c>
      <c r="B11" s="1">
        <v>2</v>
      </c>
      <c r="C11" s="1">
        <v>3</v>
      </c>
      <c r="D11" s="1">
        <v>4</v>
      </c>
      <c r="E11" s="1" t="s">
        <v>13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 t="s">
        <v>14</v>
      </c>
      <c r="L11" s="1">
        <v>12</v>
      </c>
      <c r="M11" s="1">
        <v>13</v>
      </c>
      <c r="N11" s="1">
        <v>14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thickBot="1" x14ac:dyDescent="0.3">
      <c r="A12" s="101">
        <v>1</v>
      </c>
      <c r="B12" s="101" t="s">
        <v>20</v>
      </c>
      <c r="C12" s="101" t="s">
        <v>21</v>
      </c>
      <c r="D12" s="101" t="s">
        <v>19</v>
      </c>
      <c r="E12" s="71">
        <f>+F12+G12+H12</f>
        <v>4781189</v>
      </c>
      <c r="F12" s="71">
        <v>4064010</v>
      </c>
      <c r="G12" s="71">
        <v>717179</v>
      </c>
      <c r="H12" s="71">
        <v>0</v>
      </c>
      <c r="I12" s="74" t="s">
        <v>15</v>
      </c>
      <c r="J12" s="75"/>
      <c r="K12" s="11">
        <f>L12+M12+N12</f>
        <v>4354680.25</v>
      </c>
      <c r="L12" s="11">
        <v>3701478.21</v>
      </c>
      <c r="M12" s="11">
        <v>653202.03999999992</v>
      </c>
      <c r="N12" s="11">
        <v>0</v>
      </c>
      <c r="Q12" s="8"/>
      <c r="R12" s="9"/>
      <c r="S12" s="9"/>
      <c r="T12" s="9"/>
      <c r="U12" s="9"/>
      <c r="V12" s="9"/>
      <c r="W12" s="9"/>
      <c r="X12" s="10"/>
      <c r="Y12" s="10"/>
      <c r="Z12" s="10"/>
    </row>
    <row r="13" spans="1:26" ht="15.75" thickBot="1" x14ac:dyDescent="0.3">
      <c r="A13" s="102"/>
      <c r="B13" s="102"/>
      <c r="C13" s="102"/>
      <c r="D13" s="102"/>
      <c r="E13" s="72"/>
      <c r="F13" s="72"/>
      <c r="G13" s="72"/>
      <c r="H13" s="72"/>
      <c r="I13" s="93" t="s">
        <v>16</v>
      </c>
      <c r="J13" s="94"/>
      <c r="K13" s="11">
        <f>K14</f>
        <v>16639814</v>
      </c>
      <c r="L13" s="11">
        <f t="shared" ref="L13:N13" si="0">L14</f>
        <v>14143841.4</v>
      </c>
      <c r="M13" s="11">
        <f t="shared" si="0"/>
        <v>2495972.6</v>
      </c>
      <c r="N13" s="11">
        <f t="shared" si="0"/>
        <v>0</v>
      </c>
      <c r="Q13" s="8"/>
      <c r="R13" s="9"/>
      <c r="S13" s="9"/>
      <c r="T13" s="9"/>
      <c r="U13" s="9"/>
      <c r="V13" s="9"/>
      <c r="W13" s="9"/>
      <c r="X13" s="10"/>
      <c r="Y13" s="10"/>
      <c r="Z13" s="10"/>
    </row>
    <row r="14" spans="1:26" x14ac:dyDescent="0.25">
      <c r="A14" s="102"/>
      <c r="B14" s="102"/>
      <c r="C14" s="102"/>
      <c r="D14" s="102"/>
      <c r="E14" s="72"/>
      <c r="F14" s="72"/>
      <c r="G14" s="72"/>
      <c r="H14" s="72"/>
      <c r="I14" s="95" t="s">
        <v>17</v>
      </c>
      <c r="J14" s="97" t="s">
        <v>42</v>
      </c>
      <c r="K14" s="99">
        <f>L14+M14+N14</f>
        <v>16639814</v>
      </c>
      <c r="L14" s="99">
        <f>243841.4+13900000</f>
        <v>14143841.4</v>
      </c>
      <c r="M14" s="99">
        <f>43031.6+2452941</f>
        <v>2495972.6</v>
      </c>
      <c r="N14" s="99">
        <v>0</v>
      </c>
      <c r="Q14" s="8"/>
      <c r="R14" s="9"/>
      <c r="S14" s="9"/>
      <c r="T14" s="9"/>
      <c r="U14" s="9"/>
      <c r="V14" s="9"/>
      <c r="W14" s="9"/>
      <c r="X14" s="10"/>
      <c r="Y14" s="10"/>
      <c r="Z14" s="10"/>
    </row>
    <row r="15" spans="1:26" ht="15.75" thickBot="1" x14ac:dyDescent="0.3">
      <c r="A15" s="102"/>
      <c r="B15" s="102"/>
      <c r="C15" s="102"/>
      <c r="D15" s="102"/>
      <c r="E15" s="72"/>
      <c r="F15" s="72"/>
      <c r="G15" s="72"/>
      <c r="H15" s="72"/>
      <c r="I15" s="96"/>
      <c r="J15" s="98"/>
      <c r="K15" s="100"/>
      <c r="L15" s="100"/>
      <c r="M15" s="100"/>
      <c r="N15" s="100"/>
      <c r="Q15" s="8"/>
      <c r="R15" s="9"/>
      <c r="S15" s="9"/>
      <c r="T15" s="9"/>
      <c r="U15" s="9"/>
      <c r="V15" s="9"/>
      <c r="W15" s="9"/>
      <c r="X15" s="10"/>
      <c r="Y15" s="10"/>
      <c r="Z15" s="10"/>
    </row>
    <row r="16" spans="1:26" ht="15.75" thickBot="1" x14ac:dyDescent="0.3">
      <c r="A16" s="103"/>
      <c r="B16" s="103"/>
      <c r="C16" s="103"/>
      <c r="D16" s="103"/>
      <c r="E16" s="73"/>
      <c r="F16" s="73"/>
      <c r="G16" s="73"/>
      <c r="H16" s="73"/>
      <c r="I16" s="74" t="s">
        <v>18</v>
      </c>
      <c r="J16" s="75"/>
      <c r="K16" s="11">
        <f>+E12-K12-K13</f>
        <v>-16213305.25</v>
      </c>
      <c r="L16" s="11">
        <f>+F12-L12-L13</f>
        <v>-13781309.609999999</v>
      </c>
      <c r="M16" s="11">
        <f t="shared" ref="M16:N16" si="1">+G12-M12-M13</f>
        <v>-2431995.64</v>
      </c>
      <c r="N16" s="12">
        <f t="shared" si="1"/>
        <v>0</v>
      </c>
      <c r="O16" s="3"/>
      <c r="P16" s="3"/>
      <c r="Q16" s="8"/>
      <c r="R16" s="9"/>
      <c r="S16" s="9"/>
      <c r="T16" s="9"/>
      <c r="U16" s="9"/>
      <c r="V16" s="9"/>
      <c r="W16" s="9"/>
      <c r="X16" s="10"/>
      <c r="Y16" s="10"/>
      <c r="Z16" s="10"/>
    </row>
    <row r="17" spans="1:26" ht="22.5" customHeight="1" thickBot="1" x14ac:dyDescent="0.3">
      <c r="A17" s="101">
        <v>2</v>
      </c>
      <c r="B17" s="101" t="s">
        <v>22</v>
      </c>
      <c r="C17" s="101" t="s">
        <v>23</v>
      </c>
      <c r="D17" s="101" t="s">
        <v>19</v>
      </c>
      <c r="E17" s="71">
        <f>+F17+G17</f>
        <v>8630108</v>
      </c>
      <c r="F17" s="71">
        <v>7930370</v>
      </c>
      <c r="G17" s="71">
        <v>699738</v>
      </c>
      <c r="H17" s="71">
        <v>699739</v>
      </c>
      <c r="I17" s="4" t="s">
        <v>15</v>
      </c>
      <c r="J17" s="5"/>
      <c r="K17" s="14">
        <f>+L17+M17+N17</f>
        <v>9329847</v>
      </c>
      <c r="L17" s="14">
        <v>7930370</v>
      </c>
      <c r="M17" s="14">
        <v>699738</v>
      </c>
      <c r="N17" s="14">
        <v>699739</v>
      </c>
      <c r="O17" s="3"/>
      <c r="P17" s="3"/>
      <c r="Q17" s="8"/>
      <c r="R17" s="9"/>
      <c r="S17" s="9"/>
      <c r="T17" s="9"/>
      <c r="U17" s="9"/>
      <c r="V17" s="9"/>
      <c r="W17" s="9"/>
      <c r="X17" s="10"/>
      <c r="Y17" s="10"/>
      <c r="Z17" s="10"/>
    </row>
    <row r="18" spans="1:26" ht="29.25" customHeight="1" x14ac:dyDescent="0.25">
      <c r="A18" s="102"/>
      <c r="B18" s="102"/>
      <c r="C18" s="102"/>
      <c r="D18" s="102"/>
      <c r="E18" s="72"/>
      <c r="F18" s="72"/>
      <c r="G18" s="72"/>
      <c r="H18" s="72"/>
      <c r="I18" s="65" t="s">
        <v>18</v>
      </c>
      <c r="J18" s="66"/>
      <c r="K18" s="71">
        <f>L18+M18+N18</f>
        <v>0</v>
      </c>
      <c r="L18" s="71">
        <f>+F17-L17</f>
        <v>0</v>
      </c>
      <c r="M18" s="71">
        <f t="shared" ref="M18:N18" si="2">+G17-M17</f>
        <v>0</v>
      </c>
      <c r="N18" s="71">
        <f t="shared" si="2"/>
        <v>0</v>
      </c>
    </row>
    <row r="19" spans="1:26" ht="15.75" hidden="1" customHeight="1" thickBot="1" x14ac:dyDescent="0.3">
      <c r="A19" s="102"/>
      <c r="B19" s="102"/>
      <c r="C19" s="102"/>
      <c r="D19" s="102"/>
      <c r="E19" s="72"/>
      <c r="F19" s="72"/>
      <c r="G19" s="72"/>
      <c r="H19" s="72"/>
      <c r="I19" s="67"/>
      <c r="J19" s="68"/>
      <c r="K19" s="72"/>
      <c r="L19" s="72"/>
      <c r="M19" s="72"/>
      <c r="N19" s="72"/>
    </row>
    <row r="20" spans="1:26" ht="15.75" customHeight="1" thickBot="1" x14ac:dyDescent="0.3">
      <c r="A20" s="103"/>
      <c r="B20" s="103"/>
      <c r="C20" s="103"/>
      <c r="D20" s="103"/>
      <c r="E20" s="73"/>
      <c r="F20" s="73"/>
      <c r="G20" s="73"/>
      <c r="H20" s="73"/>
      <c r="I20" s="69"/>
      <c r="J20" s="70"/>
      <c r="K20" s="73"/>
      <c r="L20" s="73"/>
      <c r="M20" s="73"/>
      <c r="N20" s="73"/>
    </row>
    <row r="21" spans="1:26" x14ac:dyDescent="0.25">
      <c r="A21" s="101">
        <v>3</v>
      </c>
      <c r="B21" s="101" t="s">
        <v>24</v>
      </c>
      <c r="C21" s="101" t="s">
        <v>25</v>
      </c>
      <c r="D21" s="101" t="s">
        <v>26</v>
      </c>
      <c r="E21" s="71">
        <f>+F21+G21</f>
        <v>5622718</v>
      </c>
      <c r="F21" s="104">
        <v>5166822</v>
      </c>
      <c r="G21" s="104">
        <v>455896</v>
      </c>
      <c r="H21" s="107">
        <v>455896</v>
      </c>
      <c r="I21" s="4" t="s">
        <v>15</v>
      </c>
      <c r="J21" s="5"/>
      <c r="K21" s="24">
        <f>+L21+M21+N21</f>
        <v>7083544.0700000003</v>
      </c>
      <c r="L21" s="24">
        <v>5166822</v>
      </c>
      <c r="M21" s="24">
        <v>455896</v>
      </c>
      <c r="N21" s="24">
        <v>1460826.07</v>
      </c>
    </row>
    <row r="22" spans="1:26" ht="3" customHeight="1" thickBot="1" x14ac:dyDescent="0.3">
      <c r="A22" s="102"/>
      <c r="B22" s="102"/>
      <c r="C22" s="102"/>
      <c r="D22" s="102"/>
      <c r="E22" s="72"/>
      <c r="F22" s="105"/>
      <c r="G22" s="105"/>
      <c r="H22" s="108"/>
      <c r="I22" s="6"/>
      <c r="J22" s="7"/>
      <c r="K22" s="13"/>
      <c r="L22" s="13"/>
      <c r="M22" s="13"/>
      <c r="N22" s="13"/>
    </row>
    <row r="23" spans="1:26" ht="39" customHeight="1" x14ac:dyDescent="0.25">
      <c r="A23" s="102"/>
      <c r="B23" s="102"/>
      <c r="C23" s="102"/>
      <c r="D23" s="102"/>
      <c r="E23" s="72"/>
      <c r="F23" s="105"/>
      <c r="G23" s="105"/>
      <c r="H23" s="108"/>
      <c r="I23" s="65" t="s">
        <v>18</v>
      </c>
      <c r="J23" s="66"/>
      <c r="K23" s="71">
        <f>+L23+M23+N23</f>
        <v>-1004930.0700000001</v>
      </c>
      <c r="L23" s="71">
        <f>+F21-L21</f>
        <v>0</v>
      </c>
      <c r="M23" s="71">
        <f>+G21-M21</f>
        <v>0</v>
      </c>
      <c r="N23" s="71">
        <f>+H21-N21</f>
        <v>-1004930.0700000001</v>
      </c>
    </row>
    <row r="24" spans="1:26" ht="15.75" customHeight="1" thickBot="1" x14ac:dyDescent="0.3">
      <c r="A24" s="103"/>
      <c r="B24" s="103"/>
      <c r="C24" s="103"/>
      <c r="D24" s="103"/>
      <c r="E24" s="73"/>
      <c r="F24" s="106"/>
      <c r="G24" s="106"/>
      <c r="H24" s="109"/>
      <c r="I24" s="69"/>
      <c r="J24" s="70"/>
      <c r="K24" s="73"/>
      <c r="L24" s="73"/>
      <c r="M24" s="73"/>
      <c r="N24" s="73"/>
    </row>
    <row r="25" spans="1:26" ht="15.75" thickBot="1" x14ac:dyDescent="0.3">
      <c r="A25" s="101">
        <v>4</v>
      </c>
      <c r="B25" s="101" t="s">
        <v>27</v>
      </c>
      <c r="C25" s="101" t="s">
        <v>28</v>
      </c>
      <c r="D25" s="101" t="s">
        <v>26</v>
      </c>
      <c r="E25" s="71">
        <f>+F25+G25</f>
        <v>150653518</v>
      </c>
      <c r="F25" s="104">
        <v>138438367</v>
      </c>
      <c r="G25" s="104">
        <v>12215151</v>
      </c>
      <c r="H25" s="104">
        <v>12215151</v>
      </c>
      <c r="I25" s="74" t="s">
        <v>15</v>
      </c>
      <c r="J25" s="75"/>
      <c r="K25" s="11">
        <f t="shared" ref="K25" si="3">+L25+M25+N25</f>
        <v>146577298.03</v>
      </c>
      <c r="L25" s="11">
        <v>119391622.76000001</v>
      </c>
      <c r="M25" s="11">
        <v>10660325.279999999</v>
      </c>
      <c r="N25" s="11">
        <v>16525349.99</v>
      </c>
      <c r="O25" s="31"/>
      <c r="P25" s="31"/>
      <c r="Q25" s="31"/>
    </row>
    <row r="26" spans="1:26" ht="15.75" thickBot="1" x14ac:dyDescent="0.3">
      <c r="A26" s="102"/>
      <c r="B26" s="102"/>
      <c r="C26" s="102"/>
      <c r="D26" s="102"/>
      <c r="E26" s="72"/>
      <c r="F26" s="105"/>
      <c r="G26" s="105"/>
      <c r="H26" s="105"/>
      <c r="I26" s="93" t="s">
        <v>16</v>
      </c>
      <c r="J26" s="94"/>
      <c r="K26" s="11">
        <f>+L26+M26+N26</f>
        <v>22156395.679999992</v>
      </c>
      <c r="L26" s="11">
        <f>L27+L28+L29+L30</f>
        <v>19046744.239999995</v>
      </c>
      <c r="M26" s="11">
        <f t="shared" ref="M26:N26" si="4">M27+M28+M29+M30</f>
        <v>1554825.7200000004</v>
      </c>
      <c r="N26" s="11">
        <f t="shared" si="4"/>
        <v>1554825.7200000004</v>
      </c>
    </row>
    <row r="27" spans="1:26" ht="26.25" thickBot="1" x14ac:dyDescent="0.3">
      <c r="A27" s="102"/>
      <c r="B27" s="102"/>
      <c r="C27" s="102"/>
      <c r="D27" s="102"/>
      <c r="E27" s="72"/>
      <c r="F27" s="105"/>
      <c r="G27" s="105"/>
      <c r="H27" s="105"/>
      <c r="I27" s="1" t="s">
        <v>17</v>
      </c>
      <c r="J27" s="2" t="s">
        <v>42</v>
      </c>
      <c r="K27" s="11">
        <f>+L27+M27+N27</f>
        <v>7754738.487999998</v>
      </c>
      <c r="L27" s="11">
        <v>6666360.4839999974</v>
      </c>
      <c r="M27" s="11">
        <v>544189.00200000021</v>
      </c>
      <c r="N27" s="11">
        <v>544189.00200000021</v>
      </c>
    </row>
    <row r="28" spans="1:26" ht="26.25" thickBot="1" x14ac:dyDescent="0.3">
      <c r="A28" s="102"/>
      <c r="B28" s="102"/>
      <c r="C28" s="102"/>
      <c r="D28" s="102"/>
      <c r="E28" s="72"/>
      <c r="F28" s="105"/>
      <c r="G28" s="105"/>
      <c r="H28" s="105"/>
      <c r="I28" s="30" t="s">
        <v>37</v>
      </c>
      <c r="J28" s="2" t="s">
        <v>39</v>
      </c>
      <c r="K28" s="11">
        <f t="shared" ref="K28:K30" si="5">+L28+M28+N28</f>
        <v>6646918.703999998</v>
      </c>
      <c r="L28" s="11">
        <v>5714023.271999998</v>
      </c>
      <c r="M28" s="11">
        <v>466447.71600000019</v>
      </c>
      <c r="N28" s="11">
        <v>466447.71600000019</v>
      </c>
    </row>
    <row r="29" spans="1:26" ht="26.25" thickBot="1" x14ac:dyDescent="0.3">
      <c r="A29" s="102"/>
      <c r="B29" s="102"/>
      <c r="C29" s="102"/>
      <c r="D29" s="102"/>
      <c r="E29" s="72"/>
      <c r="F29" s="105"/>
      <c r="G29" s="105"/>
      <c r="H29" s="105"/>
      <c r="I29" s="30" t="s">
        <v>40</v>
      </c>
      <c r="J29" s="2" t="s">
        <v>38</v>
      </c>
      <c r="K29" s="11">
        <f t="shared" si="5"/>
        <v>4431279.1359999999</v>
      </c>
      <c r="L29" s="11">
        <v>3809348.8479999993</v>
      </c>
      <c r="M29" s="11">
        <v>310965.14400000015</v>
      </c>
      <c r="N29" s="11">
        <v>310965.14400000015</v>
      </c>
    </row>
    <row r="30" spans="1:26" ht="26.25" thickBot="1" x14ac:dyDescent="0.3">
      <c r="A30" s="102"/>
      <c r="B30" s="102"/>
      <c r="C30" s="102"/>
      <c r="D30" s="102"/>
      <c r="E30" s="72"/>
      <c r="F30" s="105"/>
      <c r="G30" s="105"/>
      <c r="H30" s="105"/>
      <c r="I30" s="28" t="s">
        <v>43</v>
      </c>
      <c r="J30" s="2" t="s">
        <v>41</v>
      </c>
      <c r="K30" s="11">
        <f t="shared" si="5"/>
        <v>3323459.351999999</v>
      </c>
      <c r="L30" s="11">
        <v>2857011.635999999</v>
      </c>
      <c r="M30" s="11">
        <v>233223.85800000009</v>
      </c>
      <c r="N30" s="11">
        <v>233223.85800000009</v>
      </c>
    </row>
    <row r="31" spans="1:26" ht="15.75" thickBot="1" x14ac:dyDescent="0.3">
      <c r="A31" s="103"/>
      <c r="B31" s="103"/>
      <c r="C31" s="103"/>
      <c r="D31" s="103"/>
      <c r="E31" s="73"/>
      <c r="F31" s="106"/>
      <c r="G31" s="106"/>
      <c r="H31" s="106"/>
      <c r="I31" s="74" t="s">
        <v>18</v>
      </c>
      <c r="J31" s="75"/>
      <c r="K31" s="11">
        <f>+L31+M31+N31</f>
        <v>-5865024.7100000009</v>
      </c>
      <c r="L31" s="11">
        <f>+F25-L25-L26</f>
        <v>0</v>
      </c>
      <c r="M31" s="11">
        <f>+G25-M25-M26</f>
        <v>0</v>
      </c>
      <c r="N31" s="11">
        <f t="shared" ref="N31" si="6">+H25-N25-N26</f>
        <v>-5865024.7100000009</v>
      </c>
    </row>
    <row r="32" spans="1:26" ht="15.75" thickBot="1" x14ac:dyDescent="0.3">
      <c r="A32" s="101">
        <v>5</v>
      </c>
      <c r="B32" s="101" t="s">
        <v>29</v>
      </c>
      <c r="C32" s="101" t="s">
        <v>30</v>
      </c>
      <c r="D32" s="101" t="s">
        <v>26</v>
      </c>
      <c r="E32" s="110">
        <f>+F32+G32</f>
        <v>107380029</v>
      </c>
      <c r="F32" s="113">
        <v>98673540</v>
      </c>
      <c r="G32" s="113">
        <v>8706489</v>
      </c>
      <c r="H32" s="113">
        <v>8706489</v>
      </c>
      <c r="I32" s="74" t="s">
        <v>15</v>
      </c>
      <c r="J32" s="75"/>
      <c r="K32" s="11">
        <f>+L32+M32+N32</f>
        <v>124271219.13999999</v>
      </c>
      <c r="L32" s="11">
        <v>94809720.959999993</v>
      </c>
      <c r="M32" s="11">
        <v>8646786.9700000007</v>
      </c>
      <c r="N32" s="11">
        <v>20814711.210000001</v>
      </c>
    </row>
    <row r="33" spans="1:17" ht="15.75" thickBot="1" x14ac:dyDescent="0.3">
      <c r="A33" s="102"/>
      <c r="B33" s="102"/>
      <c r="C33" s="102"/>
      <c r="D33" s="102"/>
      <c r="E33" s="111"/>
      <c r="F33" s="114"/>
      <c r="G33" s="114"/>
      <c r="H33" s="114"/>
      <c r="I33" s="93" t="s">
        <v>16</v>
      </c>
      <c r="J33" s="94"/>
      <c r="K33" s="11">
        <f>K34</f>
        <v>3981435.9811764769</v>
      </c>
      <c r="L33" s="11">
        <f>L34</f>
        <v>3863819.0400000066</v>
      </c>
      <c r="M33" s="11">
        <f>M34</f>
        <v>58808.470588235294</v>
      </c>
      <c r="N33" s="11">
        <f t="shared" ref="N33" si="7">N34</f>
        <v>58808.470588235294</v>
      </c>
    </row>
    <row r="34" spans="1:17" ht="26.25" thickBot="1" x14ac:dyDescent="0.3">
      <c r="A34" s="102"/>
      <c r="B34" s="102"/>
      <c r="C34" s="102"/>
      <c r="D34" s="102"/>
      <c r="E34" s="111"/>
      <c r="F34" s="114"/>
      <c r="G34" s="114"/>
      <c r="H34" s="114"/>
      <c r="I34" s="1" t="s">
        <v>17</v>
      </c>
      <c r="J34" s="2" t="s">
        <v>39</v>
      </c>
      <c r="K34" s="11">
        <f>+L34+M34+N34</f>
        <v>3981435.9811764769</v>
      </c>
      <c r="L34" s="11">
        <f>F32-L32</f>
        <v>3863819.0400000066</v>
      </c>
      <c r="M34" s="11">
        <v>58808.470588235294</v>
      </c>
      <c r="N34" s="11">
        <v>58808.470588235294</v>
      </c>
    </row>
    <row r="35" spans="1:17" ht="15.75" thickBot="1" x14ac:dyDescent="0.3">
      <c r="A35" s="103"/>
      <c r="B35" s="103"/>
      <c r="C35" s="103"/>
      <c r="D35" s="103"/>
      <c r="E35" s="112"/>
      <c r="F35" s="115"/>
      <c r="G35" s="115"/>
      <c r="H35" s="115"/>
      <c r="I35" s="74" t="s">
        <v>18</v>
      </c>
      <c r="J35" s="75"/>
      <c r="K35" s="11">
        <f>+L35+M35+N35</f>
        <v>-12167030.680588236</v>
      </c>
      <c r="L35" s="11">
        <f>+F32-L32-L33</f>
        <v>0</v>
      </c>
      <c r="M35" s="11">
        <v>0</v>
      </c>
      <c r="N35" s="11">
        <f t="shared" ref="N35" si="8">+H32-N32-N33</f>
        <v>-12167030.680588236</v>
      </c>
    </row>
    <row r="36" spans="1:17" ht="22.5" customHeight="1" thickBot="1" x14ac:dyDescent="0.3">
      <c r="A36" s="101">
        <v>6</v>
      </c>
      <c r="B36" s="101" t="s">
        <v>31</v>
      </c>
      <c r="C36" s="101" t="s">
        <v>32</v>
      </c>
      <c r="D36" s="101" t="s">
        <v>19</v>
      </c>
      <c r="E36" s="71">
        <f>+F36+G36</f>
        <v>60267979</v>
      </c>
      <c r="F36" s="71">
        <v>55381385</v>
      </c>
      <c r="G36" s="104">
        <v>4886594</v>
      </c>
      <c r="H36" s="104">
        <v>4886592</v>
      </c>
      <c r="I36" s="74" t="s">
        <v>15</v>
      </c>
      <c r="J36" s="75"/>
      <c r="K36" s="25">
        <f>+L36+M36+N36</f>
        <v>36940870.960000001</v>
      </c>
      <c r="L36" s="25">
        <v>26357288.890000001</v>
      </c>
      <c r="M36" s="25">
        <v>2325643.11</v>
      </c>
      <c r="N36" s="25">
        <v>8257938.96</v>
      </c>
    </row>
    <row r="37" spans="1:17" ht="15.75" thickBot="1" x14ac:dyDescent="0.3">
      <c r="A37" s="102"/>
      <c r="B37" s="102"/>
      <c r="C37" s="102"/>
      <c r="D37" s="102"/>
      <c r="E37" s="72"/>
      <c r="F37" s="105"/>
      <c r="G37" s="105"/>
      <c r="H37" s="105"/>
      <c r="I37" s="93" t="s">
        <v>16</v>
      </c>
      <c r="J37" s="94"/>
      <c r="K37" s="11">
        <f>K38+K39+K40</f>
        <v>34145995.423529409</v>
      </c>
      <c r="L37" s="11">
        <f>L38+L39+L40</f>
        <v>29024096.109999999</v>
      </c>
      <c r="M37" s="11">
        <f t="shared" ref="M37:N37" si="9">M38+M39+M40</f>
        <v>2560949.6567647057</v>
      </c>
      <c r="N37" s="11">
        <f t="shared" si="9"/>
        <v>2560949.6567647057</v>
      </c>
    </row>
    <row r="38" spans="1:17" ht="26.25" thickBot="1" x14ac:dyDescent="0.3">
      <c r="A38" s="102"/>
      <c r="B38" s="102"/>
      <c r="C38" s="102"/>
      <c r="D38" s="102"/>
      <c r="E38" s="72"/>
      <c r="F38" s="105"/>
      <c r="G38" s="105"/>
      <c r="H38" s="105"/>
      <c r="I38" s="1" t="s">
        <v>17</v>
      </c>
      <c r="J38" s="2" t="s">
        <v>42</v>
      </c>
      <c r="K38" s="11">
        <f t="shared" ref="K38:K49" si="10">+L38+M38+N38</f>
        <v>7170659.0389411766</v>
      </c>
      <c r="L38" s="11">
        <v>6095060.1831</v>
      </c>
      <c r="M38" s="11">
        <v>537799.42792058829</v>
      </c>
      <c r="N38" s="11">
        <v>537799.42792058829</v>
      </c>
    </row>
    <row r="39" spans="1:17" ht="26.25" thickBot="1" x14ac:dyDescent="0.3">
      <c r="A39" s="102"/>
      <c r="B39" s="102"/>
      <c r="C39" s="102"/>
      <c r="D39" s="102"/>
      <c r="E39" s="72"/>
      <c r="F39" s="105"/>
      <c r="G39" s="105"/>
      <c r="H39" s="105"/>
      <c r="I39" s="15" t="s">
        <v>37</v>
      </c>
      <c r="J39" s="16" t="s">
        <v>39</v>
      </c>
      <c r="K39" s="11">
        <f t="shared" si="10"/>
        <v>16390077.803294117</v>
      </c>
      <c r="L39" s="11">
        <v>13931566.1328</v>
      </c>
      <c r="M39" s="11">
        <v>1229255.8352470587</v>
      </c>
      <c r="N39" s="11">
        <v>1229255.8352470587</v>
      </c>
    </row>
    <row r="40" spans="1:17" ht="26.25" thickBot="1" x14ac:dyDescent="0.3">
      <c r="A40" s="102"/>
      <c r="B40" s="102"/>
      <c r="C40" s="102"/>
      <c r="D40" s="102"/>
      <c r="E40" s="72"/>
      <c r="F40" s="105"/>
      <c r="G40" s="105"/>
      <c r="H40" s="105"/>
      <c r="I40" s="27" t="s">
        <v>40</v>
      </c>
      <c r="J40" s="16" t="s">
        <v>41</v>
      </c>
      <c r="K40" s="11">
        <f t="shared" si="10"/>
        <v>10585258.581294117</v>
      </c>
      <c r="L40" s="11">
        <v>8997469.7940999996</v>
      </c>
      <c r="M40" s="11">
        <v>793894.39359705884</v>
      </c>
      <c r="N40" s="11">
        <v>793894.39359705884</v>
      </c>
    </row>
    <row r="41" spans="1:17" ht="15.75" thickBot="1" x14ac:dyDescent="0.3">
      <c r="A41" s="103"/>
      <c r="B41" s="103"/>
      <c r="C41" s="103"/>
      <c r="D41" s="103"/>
      <c r="E41" s="73"/>
      <c r="F41" s="106"/>
      <c r="G41" s="106"/>
      <c r="H41" s="106"/>
      <c r="I41" s="74" t="s">
        <v>18</v>
      </c>
      <c r="J41" s="75"/>
      <c r="K41" s="11">
        <f t="shared" si="10"/>
        <v>-5932295.3835294116</v>
      </c>
      <c r="L41" s="11">
        <f>+F36-L36-L37</f>
        <v>0</v>
      </c>
      <c r="M41" s="11">
        <f>+G36-M36-M37</f>
        <v>1.2332352944649756</v>
      </c>
      <c r="N41" s="11">
        <f t="shared" ref="N41" si="11">+H36-N36-N37</f>
        <v>-5932296.6167647056</v>
      </c>
    </row>
    <row r="42" spans="1:17" ht="15.75" thickBot="1" x14ac:dyDescent="0.3">
      <c r="A42" s="102">
        <v>7</v>
      </c>
      <c r="B42" s="102" t="s">
        <v>33</v>
      </c>
      <c r="C42" s="102" t="s">
        <v>34</v>
      </c>
      <c r="D42" s="102" t="s">
        <v>19</v>
      </c>
      <c r="E42" s="71">
        <f>+F42+G42</f>
        <v>10882352</v>
      </c>
      <c r="F42" s="104">
        <v>10000000</v>
      </c>
      <c r="G42" s="104">
        <v>882352</v>
      </c>
      <c r="H42" s="104">
        <v>882352</v>
      </c>
      <c r="I42" s="74" t="s">
        <v>15</v>
      </c>
      <c r="J42" s="75"/>
      <c r="K42" s="11">
        <f t="shared" si="10"/>
        <v>363162.00000000006</v>
      </c>
      <c r="L42" s="11">
        <v>308687.7</v>
      </c>
      <c r="M42" s="11">
        <v>27237.15</v>
      </c>
      <c r="N42" s="11">
        <f>M42</f>
        <v>27237.15</v>
      </c>
    </row>
    <row r="43" spans="1:17" ht="15.75" thickBot="1" x14ac:dyDescent="0.3">
      <c r="A43" s="102"/>
      <c r="B43" s="102"/>
      <c r="C43" s="102"/>
      <c r="D43" s="102"/>
      <c r="E43" s="72"/>
      <c r="F43" s="105"/>
      <c r="G43" s="105"/>
      <c r="H43" s="105"/>
      <c r="I43" s="93" t="s">
        <v>16</v>
      </c>
      <c r="J43" s="94"/>
      <c r="K43" s="11">
        <f t="shared" si="10"/>
        <v>11401542</v>
      </c>
      <c r="L43" s="11">
        <f>+L44</f>
        <v>9691312.3000000007</v>
      </c>
      <c r="M43" s="11">
        <f t="shared" ref="M43:N43" si="12">+M44</f>
        <v>855114.85</v>
      </c>
      <c r="N43" s="11">
        <f t="shared" si="12"/>
        <v>855114.85</v>
      </c>
    </row>
    <row r="44" spans="1:17" ht="26.25" thickBot="1" x14ac:dyDescent="0.3">
      <c r="A44" s="102"/>
      <c r="B44" s="102"/>
      <c r="C44" s="102"/>
      <c r="D44" s="102"/>
      <c r="E44" s="72"/>
      <c r="F44" s="105"/>
      <c r="G44" s="105"/>
      <c r="H44" s="105"/>
      <c r="I44" s="1" t="s">
        <v>37</v>
      </c>
      <c r="J44" s="2" t="s">
        <v>38</v>
      </c>
      <c r="K44" s="11">
        <f t="shared" si="10"/>
        <v>11401542</v>
      </c>
      <c r="L44" s="11">
        <v>9691312.3000000007</v>
      </c>
      <c r="M44" s="11">
        <v>855114.85</v>
      </c>
      <c r="N44" s="11">
        <v>855114.85</v>
      </c>
    </row>
    <row r="45" spans="1:17" ht="15.75" thickBot="1" x14ac:dyDescent="0.3">
      <c r="A45" s="103"/>
      <c r="B45" s="103"/>
      <c r="C45" s="103"/>
      <c r="D45" s="103"/>
      <c r="E45" s="73"/>
      <c r="F45" s="106"/>
      <c r="G45" s="106"/>
      <c r="H45" s="106"/>
      <c r="I45" s="74" t="s">
        <v>18</v>
      </c>
      <c r="J45" s="75"/>
      <c r="K45" s="11">
        <f t="shared" si="10"/>
        <v>0</v>
      </c>
      <c r="L45" s="11">
        <f>+F42-L42-L43</f>
        <v>0</v>
      </c>
      <c r="M45" s="11">
        <f>+G42-M42-M43</f>
        <v>0</v>
      </c>
      <c r="N45" s="11">
        <f>+H42-N42-N43</f>
        <v>0</v>
      </c>
    </row>
    <row r="46" spans="1:17" ht="15.75" customHeight="1" thickBot="1" x14ac:dyDescent="0.3">
      <c r="A46" s="102">
        <v>8</v>
      </c>
      <c r="B46" s="102" t="s">
        <v>35</v>
      </c>
      <c r="C46" s="101" t="s">
        <v>36</v>
      </c>
      <c r="D46" s="101" t="s">
        <v>26</v>
      </c>
      <c r="E46" s="71">
        <f>+F46+G46</f>
        <v>52003830</v>
      </c>
      <c r="F46" s="104">
        <v>47787303</v>
      </c>
      <c r="G46" s="104">
        <v>4216527</v>
      </c>
      <c r="H46" s="104">
        <v>4216527</v>
      </c>
      <c r="I46" s="74" t="s">
        <v>15</v>
      </c>
      <c r="J46" s="75"/>
      <c r="K46" s="11">
        <f t="shared" si="10"/>
        <v>57495209.159999996</v>
      </c>
      <c r="L46" s="11">
        <v>44721029.829999998</v>
      </c>
      <c r="M46" s="11">
        <v>4046943.9099999988</v>
      </c>
      <c r="N46" s="11">
        <v>8727235.4199999981</v>
      </c>
      <c r="O46" s="31"/>
      <c r="P46" s="31"/>
      <c r="Q46" s="31"/>
    </row>
    <row r="47" spans="1:17" ht="15.75" thickBot="1" x14ac:dyDescent="0.3">
      <c r="A47" s="102"/>
      <c r="B47" s="102"/>
      <c r="C47" s="102"/>
      <c r="D47" s="102"/>
      <c r="E47" s="72"/>
      <c r="F47" s="105"/>
      <c r="G47" s="105"/>
      <c r="H47" s="105"/>
      <c r="I47" s="93" t="s">
        <v>16</v>
      </c>
      <c r="J47" s="94"/>
      <c r="K47" s="11">
        <f t="shared" si="10"/>
        <v>3235856.26</v>
      </c>
      <c r="L47" s="11">
        <f>L48</f>
        <v>3066273.17</v>
      </c>
      <c r="M47" s="11">
        <f t="shared" ref="M47:N47" si="13">M48</f>
        <v>169583.09</v>
      </c>
      <c r="N47" s="11">
        <f t="shared" si="13"/>
        <v>0</v>
      </c>
    </row>
    <row r="48" spans="1:17" ht="26.25" customHeight="1" thickBot="1" x14ac:dyDescent="0.3">
      <c r="A48" s="102"/>
      <c r="B48" s="102"/>
      <c r="C48" s="102"/>
      <c r="D48" s="102"/>
      <c r="E48" s="72"/>
      <c r="F48" s="105"/>
      <c r="G48" s="105"/>
      <c r="H48" s="105"/>
      <c r="I48" s="29" t="s">
        <v>17</v>
      </c>
      <c r="J48" s="32" t="s">
        <v>39</v>
      </c>
      <c r="K48" s="11">
        <f t="shared" si="10"/>
        <v>3235856.26</v>
      </c>
      <c r="L48" s="26">
        <v>3066273.17</v>
      </c>
      <c r="M48" s="26">
        <v>169583.09</v>
      </c>
      <c r="N48" s="26">
        <v>0</v>
      </c>
    </row>
    <row r="49" spans="1:14" ht="25.5" customHeight="1" thickBot="1" x14ac:dyDescent="0.3">
      <c r="A49" s="103"/>
      <c r="B49" s="103"/>
      <c r="C49" s="103"/>
      <c r="D49" s="103"/>
      <c r="E49" s="73"/>
      <c r="F49" s="106"/>
      <c r="G49" s="106"/>
      <c r="H49" s="106"/>
      <c r="I49" s="74" t="s">
        <v>18</v>
      </c>
      <c r="J49" s="75"/>
      <c r="K49" s="11">
        <f t="shared" si="10"/>
        <v>-4510708.4199999971</v>
      </c>
      <c r="L49" s="12">
        <f t="shared" ref="L49:M49" si="14">+F46-L46-L47</f>
        <v>0</v>
      </c>
      <c r="M49" s="12">
        <f t="shared" si="14"/>
        <v>1.2514647096395493E-9</v>
      </c>
      <c r="N49" s="12">
        <f>+H46-N46-N47</f>
        <v>-4510708.4199999981</v>
      </c>
    </row>
    <row r="50" spans="1:14" ht="15.75" thickBot="1" x14ac:dyDescent="0.3">
      <c r="A50" s="116">
        <v>9</v>
      </c>
      <c r="B50" s="116" t="s">
        <v>44</v>
      </c>
      <c r="C50" s="116" t="s">
        <v>45</v>
      </c>
      <c r="D50" s="116" t="s">
        <v>46</v>
      </c>
      <c r="E50" s="118">
        <v>241363</v>
      </c>
      <c r="F50" s="120">
        <v>205157</v>
      </c>
      <c r="G50" s="118">
        <v>18103</v>
      </c>
      <c r="H50" s="118">
        <v>18103</v>
      </c>
      <c r="I50" s="122" t="s">
        <v>15</v>
      </c>
      <c r="J50" s="123"/>
      <c r="K50" s="34">
        <v>241363</v>
      </c>
      <c r="L50" s="35">
        <v>205157</v>
      </c>
      <c r="M50" s="35">
        <v>18103</v>
      </c>
      <c r="N50" s="35">
        <v>18103</v>
      </c>
    </row>
    <row r="51" spans="1:14" ht="21" customHeight="1" thickBot="1" x14ac:dyDescent="0.3">
      <c r="A51" s="117"/>
      <c r="B51" s="117"/>
      <c r="C51" s="117"/>
      <c r="D51" s="117"/>
      <c r="E51" s="119"/>
      <c r="F51" s="121"/>
      <c r="G51" s="119"/>
      <c r="H51" s="119"/>
      <c r="I51" s="122" t="s">
        <v>18</v>
      </c>
      <c r="J51" s="123"/>
      <c r="K51" s="34">
        <v>0</v>
      </c>
      <c r="L51" s="36">
        <v>0</v>
      </c>
      <c r="M51" s="36">
        <v>0</v>
      </c>
      <c r="N51" s="36">
        <v>0</v>
      </c>
    </row>
    <row r="52" spans="1:14" ht="15.75" thickBot="1" x14ac:dyDescent="0.3">
      <c r="A52" s="116">
        <v>10</v>
      </c>
      <c r="B52" s="116" t="s">
        <v>47</v>
      </c>
      <c r="C52" s="116" t="s">
        <v>48</v>
      </c>
      <c r="D52" s="116" t="s">
        <v>46</v>
      </c>
      <c r="E52" s="118">
        <v>3184095</v>
      </c>
      <c r="F52" s="120">
        <v>2706481</v>
      </c>
      <c r="G52" s="118">
        <v>238807</v>
      </c>
      <c r="H52" s="118">
        <v>238807</v>
      </c>
      <c r="I52" s="122" t="s">
        <v>15</v>
      </c>
      <c r="J52" s="126"/>
      <c r="K52" s="34">
        <f>L52+M52+N52</f>
        <v>3310798.1800000006</v>
      </c>
      <c r="L52" s="36">
        <v>2624779.5400000005</v>
      </c>
      <c r="M52" s="36">
        <v>222775.42999999993</v>
      </c>
      <c r="N52" s="36">
        <v>463243.20999999996</v>
      </c>
    </row>
    <row r="53" spans="1:14" ht="21" customHeight="1" thickBot="1" x14ac:dyDescent="0.3">
      <c r="A53" s="124"/>
      <c r="B53" s="117"/>
      <c r="C53" s="117"/>
      <c r="D53" s="117"/>
      <c r="E53" s="119"/>
      <c r="F53" s="125"/>
      <c r="G53" s="117"/>
      <c r="H53" s="117"/>
      <c r="I53" s="122" t="s">
        <v>18</v>
      </c>
      <c r="J53" s="126"/>
      <c r="K53" s="34">
        <f>L53+M53+N53</f>
        <v>97733.029999999562</v>
      </c>
      <c r="L53" s="34">
        <f>F52-L52</f>
        <v>81701.459999999497</v>
      </c>
      <c r="M53" s="34">
        <f>G52-M52</f>
        <v>16031.570000000065</v>
      </c>
      <c r="N53" s="34"/>
    </row>
    <row r="54" spans="1:14" ht="15.75" thickBot="1" x14ac:dyDescent="0.3">
      <c r="A54" s="127">
        <v>11</v>
      </c>
      <c r="B54" s="116" t="s">
        <v>49</v>
      </c>
      <c r="C54" s="116" t="s">
        <v>50</v>
      </c>
      <c r="D54" s="116" t="s">
        <v>19</v>
      </c>
      <c r="E54" s="118">
        <v>8108108</v>
      </c>
      <c r="F54" s="120">
        <v>6891892</v>
      </c>
      <c r="G54" s="118">
        <v>608108</v>
      </c>
      <c r="H54" s="118">
        <v>608108</v>
      </c>
      <c r="I54" s="128" t="s">
        <v>15</v>
      </c>
      <c r="J54" s="126"/>
      <c r="K54" s="34">
        <f t="shared" ref="K54:K92" si="15">L54+M54+N54</f>
        <v>6720722.2400000012</v>
      </c>
      <c r="L54" s="36">
        <v>4960011.870000001</v>
      </c>
      <c r="M54" s="36">
        <v>416588.62000000005</v>
      </c>
      <c r="N54" s="36">
        <v>1344121.7500000002</v>
      </c>
    </row>
    <row r="55" spans="1:14" ht="19.899999999999999" customHeight="1" thickBot="1" x14ac:dyDescent="0.3">
      <c r="A55" s="124"/>
      <c r="B55" s="117"/>
      <c r="C55" s="117"/>
      <c r="D55" s="117"/>
      <c r="E55" s="119"/>
      <c r="F55" s="125"/>
      <c r="G55" s="117"/>
      <c r="H55" s="117"/>
      <c r="I55" s="122" t="s">
        <v>18</v>
      </c>
      <c r="J55" s="126"/>
      <c r="K55" s="34">
        <f>E54-K54</f>
        <v>1387385.7599999988</v>
      </c>
      <c r="L55" s="34">
        <f t="shared" ref="L55:N55" si="16">F54-L54</f>
        <v>1931880.129999999</v>
      </c>
      <c r="M55" s="34">
        <f t="shared" si="16"/>
        <v>191519.37999999995</v>
      </c>
      <c r="N55" s="34">
        <f t="shared" si="16"/>
        <v>-736013.75000000023</v>
      </c>
    </row>
    <row r="56" spans="1:14" ht="15.75" thickBot="1" x14ac:dyDescent="0.3">
      <c r="A56" s="116">
        <v>12</v>
      </c>
      <c r="B56" s="116" t="s">
        <v>51</v>
      </c>
      <c r="C56" s="116" t="s">
        <v>52</v>
      </c>
      <c r="D56" s="116" t="s">
        <v>46</v>
      </c>
      <c r="E56" s="118">
        <v>11690083</v>
      </c>
      <c r="F56" s="120">
        <v>9936572</v>
      </c>
      <c r="G56" s="118">
        <v>876755</v>
      </c>
      <c r="H56" s="118">
        <v>876756</v>
      </c>
      <c r="I56" s="122" t="s">
        <v>15</v>
      </c>
      <c r="J56" s="123"/>
      <c r="K56" s="34">
        <f>L56+M56</f>
        <v>1658950.9499999997</v>
      </c>
      <c r="L56" s="35">
        <v>1524257.5799999996</v>
      </c>
      <c r="M56" s="35">
        <v>134693.37000000002</v>
      </c>
      <c r="N56" s="35">
        <v>282731.37</v>
      </c>
    </row>
    <row r="57" spans="1:14" ht="15.75" thickBot="1" x14ac:dyDescent="0.3">
      <c r="A57" s="129"/>
      <c r="B57" s="129"/>
      <c r="C57" s="129"/>
      <c r="D57" s="129"/>
      <c r="E57" s="130"/>
      <c r="F57" s="131"/>
      <c r="G57" s="130"/>
      <c r="H57" s="130"/>
      <c r="I57" s="122" t="s">
        <v>16</v>
      </c>
      <c r="J57" s="123"/>
      <c r="K57" s="34">
        <f>L57+M57</f>
        <v>11986289.294117646</v>
      </c>
      <c r="L57" s="36">
        <f>+L58+L60+L59+L61</f>
        <v>11014428</v>
      </c>
      <c r="M57" s="36">
        <f t="shared" ref="M57:N57" si="17">+M58+M60+M59+M61</f>
        <v>971861.29411764711</v>
      </c>
      <c r="N57" s="36">
        <f t="shared" si="17"/>
        <v>971861.29411764711</v>
      </c>
    </row>
    <row r="58" spans="1:14" ht="26.25" thickBot="1" x14ac:dyDescent="0.3">
      <c r="A58" s="129"/>
      <c r="B58" s="129"/>
      <c r="C58" s="129"/>
      <c r="D58" s="129"/>
      <c r="E58" s="130"/>
      <c r="F58" s="131"/>
      <c r="G58" s="130"/>
      <c r="H58" s="130"/>
      <c r="I58" s="37" t="s">
        <v>17</v>
      </c>
      <c r="J58" s="38" t="s">
        <v>42</v>
      </c>
      <c r="K58" s="34">
        <f>L58+M58+N58</f>
        <v>3049412.9411764704</v>
      </c>
      <c r="L58" s="36">
        <v>2592001</v>
      </c>
      <c r="M58" s="36">
        <v>228705.9705882353</v>
      </c>
      <c r="N58" s="36">
        <v>228705.9705882353</v>
      </c>
    </row>
    <row r="59" spans="1:14" ht="26.25" thickBot="1" x14ac:dyDescent="0.3">
      <c r="A59" s="129"/>
      <c r="B59" s="129"/>
      <c r="C59" s="129"/>
      <c r="D59" s="129"/>
      <c r="E59" s="130"/>
      <c r="F59" s="131"/>
      <c r="G59" s="130"/>
      <c r="H59" s="130"/>
      <c r="I59" s="37" t="s">
        <v>37</v>
      </c>
      <c r="J59" s="44" t="s">
        <v>39</v>
      </c>
      <c r="K59" s="34">
        <f t="shared" ref="K59:K61" si="18">L59+M59+N59</f>
        <v>3167060</v>
      </c>
      <c r="L59" s="36">
        <v>2692001</v>
      </c>
      <c r="M59" s="36">
        <v>237529.5</v>
      </c>
      <c r="N59" s="36">
        <v>237529.5</v>
      </c>
    </row>
    <row r="60" spans="1:14" ht="26.25" thickBot="1" x14ac:dyDescent="0.3">
      <c r="A60" s="129"/>
      <c r="B60" s="129"/>
      <c r="C60" s="129"/>
      <c r="D60" s="129"/>
      <c r="E60" s="130"/>
      <c r="F60" s="131"/>
      <c r="G60" s="130"/>
      <c r="H60" s="130"/>
      <c r="I60" s="37" t="s">
        <v>40</v>
      </c>
      <c r="J60" s="38" t="s">
        <v>38</v>
      </c>
      <c r="K60" s="34">
        <f t="shared" si="18"/>
        <v>3049412.9411764704</v>
      </c>
      <c r="L60" s="36">
        <v>2592001</v>
      </c>
      <c r="M60" s="36">
        <v>228705.9705882353</v>
      </c>
      <c r="N60" s="36">
        <v>228705.9705882353</v>
      </c>
    </row>
    <row r="61" spans="1:14" ht="26.25" thickBot="1" x14ac:dyDescent="0.3">
      <c r="A61" s="129"/>
      <c r="B61" s="129"/>
      <c r="C61" s="129"/>
      <c r="D61" s="129"/>
      <c r="E61" s="130"/>
      <c r="F61" s="131"/>
      <c r="G61" s="130"/>
      <c r="H61" s="130"/>
      <c r="I61" s="56" t="s">
        <v>43</v>
      </c>
      <c r="J61" s="41" t="s">
        <v>41</v>
      </c>
      <c r="K61" s="34">
        <f t="shared" si="18"/>
        <v>3692264.7058823528</v>
      </c>
      <c r="L61" s="36">
        <v>3138425</v>
      </c>
      <c r="M61" s="36">
        <v>276919.8529411765</v>
      </c>
      <c r="N61" s="36">
        <v>276919.8529411765</v>
      </c>
    </row>
    <row r="62" spans="1:14" ht="21" customHeight="1" thickBot="1" x14ac:dyDescent="0.3">
      <c r="A62" s="117"/>
      <c r="B62" s="117"/>
      <c r="C62" s="117"/>
      <c r="D62" s="117"/>
      <c r="E62" s="119"/>
      <c r="F62" s="121"/>
      <c r="G62" s="119"/>
      <c r="H62" s="119"/>
      <c r="I62" s="122" t="s">
        <v>18</v>
      </c>
      <c r="J62" s="123"/>
      <c r="K62" s="34">
        <f>(E56-K56-K57)+K55</f>
        <v>-567771.4841176467</v>
      </c>
      <c r="L62" s="34">
        <f t="shared" ref="L62:N62" si="19">(F56-L56-L57)+L55</f>
        <v>-670233.45000000112</v>
      </c>
      <c r="M62" s="34">
        <f t="shared" si="19"/>
        <v>-38280.284117647156</v>
      </c>
      <c r="N62" s="34">
        <f t="shared" si="19"/>
        <v>-1113850.4141176473</v>
      </c>
    </row>
    <row r="63" spans="1:14" ht="15.75" thickBot="1" x14ac:dyDescent="0.3">
      <c r="A63" s="116">
        <v>13</v>
      </c>
      <c r="B63" s="116" t="s">
        <v>53</v>
      </c>
      <c r="C63" s="116" t="s">
        <v>54</v>
      </c>
      <c r="D63" s="116" t="s">
        <v>19</v>
      </c>
      <c r="E63" s="118">
        <f>F63+G63+H63</f>
        <v>48006564.799999997</v>
      </c>
      <c r="F63" s="120">
        <v>40726998</v>
      </c>
      <c r="G63" s="120">
        <v>7190673</v>
      </c>
      <c r="H63" s="120">
        <v>88893.8</v>
      </c>
      <c r="I63" s="128" t="s">
        <v>15</v>
      </c>
      <c r="J63" s="123"/>
      <c r="K63" s="39">
        <f>L63+M63</f>
        <v>39760027.909999996</v>
      </c>
      <c r="L63" s="40">
        <v>34167155.049999997</v>
      </c>
      <c r="M63" s="40">
        <v>5592872.8600000003</v>
      </c>
      <c r="N63" s="40">
        <v>0</v>
      </c>
    </row>
    <row r="64" spans="1:14" ht="15.75" thickBot="1" x14ac:dyDescent="0.3">
      <c r="A64" s="129"/>
      <c r="B64" s="129"/>
      <c r="C64" s="129"/>
      <c r="D64" s="129"/>
      <c r="E64" s="130"/>
      <c r="F64" s="131"/>
      <c r="G64" s="131"/>
      <c r="H64" s="131"/>
      <c r="I64" s="132" t="s">
        <v>16</v>
      </c>
      <c r="J64" s="133"/>
      <c r="K64" s="39">
        <f>K65</f>
        <v>11773100</v>
      </c>
      <c r="L64" s="39">
        <f t="shared" ref="L64:N64" si="20">L65</f>
        <v>10007135</v>
      </c>
      <c r="M64" s="39">
        <f t="shared" si="20"/>
        <v>1765965</v>
      </c>
      <c r="N64" s="39">
        <f t="shared" si="20"/>
        <v>0</v>
      </c>
    </row>
    <row r="65" spans="1:14" ht="26.25" thickBot="1" x14ac:dyDescent="0.3">
      <c r="A65" s="129"/>
      <c r="B65" s="129"/>
      <c r="C65" s="129"/>
      <c r="D65" s="129"/>
      <c r="E65" s="130"/>
      <c r="F65" s="131"/>
      <c r="G65" s="131"/>
      <c r="H65" s="131"/>
      <c r="I65" s="41" t="s">
        <v>37</v>
      </c>
      <c r="J65" s="42" t="s">
        <v>39</v>
      </c>
      <c r="K65" s="43">
        <f>L65+M65</f>
        <v>11773100</v>
      </c>
      <c r="L65" s="39">
        <v>10007135</v>
      </c>
      <c r="M65" s="39">
        <v>1765965</v>
      </c>
      <c r="N65" s="39">
        <v>0</v>
      </c>
    </row>
    <row r="66" spans="1:14" ht="22.9" customHeight="1" thickBot="1" x14ac:dyDescent="0.3">
      <c r="A66" s="117"/>
      <c r="B66" s="117"/>
      <c r="C66" s="117"/>
      <c r="D66" s="117"/>
      <c r="E66" s="119"/>
      <c r="F66" s="121"/>
      <c r="G66" s="121"/>
      <c r="H66" s="121"/>
      <c r="I66" s="128" t="s">
        <v>18</v>
      </c>
      <c r="J66" s="123"/>
      <c r="K66" s="39">
        <f>E63-K63-K64</f>
        <v>-3526563.1099999994</v>
      </c>
      <c r="L66" s="39">
        <f>F63-L63-L64</f>
        <v>-3447292.049999997</v>
      </c>
      <c r="M66" s="39">
        <f>G63-M63-M64</f>
        <v>-168164.86000000034</v>
      </c>
      <c r="N66" s="39">
        <f>H63-N63-N64</f>
        <v>88893.8</v>
      </c>
    </row>
    <row r="67" spans="1:14" ht="15.75" thickBot="1" x14ac:dyDescent="0.3">
      <c r="A67" s="116">
        <v>14</v>
      </c>
      <c r="B67" s="116" t="s">
        <v>55</v>
      </c>
      <c r="C67" s="116" t="s">
        <v>56</v>
      </c>
      <c r="D67" s="116" t="s">
        <v>57</v>
      </c>
      <c r="E67" s="118">
        <f t="shared" ref="E67" si="21">F67+G67+H67</f>
        <v>19290536.8915</v>
      </c>
      <c r="F67" s="120">
        <v>16408509.8915</v>
      </c>
      <c r="G67" s="120">
        <v>2882027</v>
      </c>
      <c r="H67" s="120">
        <v>0</v>
      </c>
      <c r="I67" s="122" t="s">
        <v>15</v>
      </c>
      <c r="J67" s="123"/>
      <c r="K67" s="39">
        <f>L67+M67</f>
        <v>12618320.52</v>
      </c>
      <c r="L67" s="40">
        <v>10778188.109999999</v>
      </c>
      <c r="M67" s="40">
        <v>1840132.41</v>
      </c>
      <c r="N67" s="40">
        <v>0</v>
      </c>
    </row>
    <row r="68" spans="1:14" ht="15.75" thickBot="1" x14ac:dyDescent="0.3">
      <c r="A68" s="134"/>
      <c r="B68" s="134"/>
      <c r="C68" s="134"/>
      <c r="D68" s="129"/>
      <c r="E68" s="130"/>
      <c r="F68" s="135"/>
      <c r="G68" s="135"/>
      <c r="H68" s="135"/>
      <c r="I68" s="137" t="s">
        <v>16</v>
      </c>
      <c r="J68" s="137"/>
      <c r="K68" s="34">
        <f>L68+M68</f>
        <v>5000000</v>
      </c>
      <c r="L68" s="34">
        <v>4250000</v>
      </c>
      <c r="M68" s="34">
        <v>750000</v>
      </c>
      <c r="N68" s="34">
        <v>0</v>
      </c>
    </row>
    <row r="69" spans="1:14" ht="26.25" thickBot="1" x14ac:dyDescent="0.3">
      <c r="A69" s="134"/>
      <c r="B69" s="134"/>
      <c r="C69" s="134"/>
      <c r="D69" s="129"/>
      <c r="E69" s="130"/>
      <c r="F69" s="135"/>
      <c r="G69" s="135"/>
      <c r="H69" s="135"/>
      <c r="I69" s="38" t="s">
        <v>17</v>
      </c>
      <c r="J69" s="38" t="s">
        <v>39</v>
      </c>
      <c r="K69" s="58">
        <f>L69+M69</f>
        <v>5000000</v>
      </c>
      <c r="L69" s="59">
        <v>4250000</v>
      </c>
      <c r="M69" s="59">
        <v>750000</v>
      </c>
      <c r="N69" s="59">
        <v>0</v>
      </c>
    </row>
    <row r="70" spans="1:14" ht="22.15" customHeight="1" thickBot="1" x14ac:dyDescent="0.3">
      <c r="A70" s="124"/>
      <c r="B70" s="124"/>
      <c r="C70" s="124"/>
      <c r="D70" s="117"/>
      <c r="E70" s="119"/>
      <c r="F70" s="136"/>
      <c r="G70" s="136"/>
      <c r="H70" s="136"/>
      <c r="I70" s="137" t="s">
        <v>18</v>
      </c>
      <c r="J70" s="138"/>
      <c r="K70" s="34">
        <f>L70+M70</f>
        <v>1672216.3715000006</v>
      </c>
      <c r="L70" s="34">
        <f>F67-L68-L67</f>
        <v>1380321.7815000005</v>
      </c>
      <c r="M70" s="34">
        <f>G67-M68-M67</f>
        <v>291894.59000000008</v>
      </c>
      <c r="N70" s="34">
        <v>0</v>
      </c>
    </row>
    <row r="71" spans="1:14" ht="15.75" thickBot="1" x14ac:dyDescent="0.3">
      <c r="A71" s="116">
        <v>15</v>
      </c>
      <c r="B71" s="116" t="s">
        <v>58</v>
      </c>
      <c r="C71" s="116" t="s">
        <v>59</v>
      </c>
      <c r="D71" s="116" t="s">
        <v>19</v>
      </c>
      <c r="E71" s="118">
        <f t="shared" ref="E71" si="22">F71+G71+H71</f>
        <v>4533316</v>
      </c>
      <c r="F71" s="120">
        <v>3853319</v>
      </c>
      <c r="G71" s="120">
        <v>679997</v>
      </c>
      <c r="H71" s="120">
        <v>0</v>
      </c>
      <c r="I71" s="139" t="s">
        <v>15</v>
      </c>
      <c r="J71" s="140"/>
      <c r="K71" s="34">
        <v>3869623.79</v>
      </c>
      <c r="L71" s="40">
        <f>K71*0.85</f>
        <v>3289180.2215</v>
      </c>
      <c r="M71" s="40">
        <f>K71*0.15-N71</f>
        <v>567051.56849999994</v>
      </c>
      <c r="N71" s="40">
        <v>13392</v>
      </c>
    </row>
    <row r="72" spans="1:14" ht="15.75" thickBot="1" x14ac:dyDescent="0.3">
      <c r="A72" s="129"/>
      <c r="B72" s="129"/>
      <c r="C72" s="129"/>
      <c r="D72" s="129"/>
      <c r="E72" s="130"/>
      <c r="F72" s="131"/>
      <c r="G72" s="131"/>
      <c r="H72" s="131"/>
      <c r="I72" s="139" t="s">
        <v>16</v>
      </c>
      <c r="J72" s="140"/>
      <c r="K72" s="34">
        <f t="shared" ref="K72:K73" si="23">L72+M72</f>
        <v>639494.40000000002</v>
      </c>
      <c r="L72" s="39">
        <f t="shared" ref="L72:M72" si="24">L73</f>
        <v>543570.24</v>
      </c>
      <c r="M72" s="39">
        <f t="shared" si="24"/>
        <v>95924.160000000003</v>
      </c>
      <c r="N72" s="40">
        <v>0</v>
      </c>
    </row>
    <row r="73" spans="1:14" ht="26.25" thickBot="1" x14ac:dyDescent="0.3">
      <c r="A73" s="129"/>
      <c r="B73" s="129"/>
      <c r="C73" s="129"/>
      <c r="D73" s="129"/>
      <c r="E73" s="130"/>
      <c r="F73" s="131"/>
      <c r="G73" s="131"/>
      <c r="H73" s="131"/>
      <c r="I73" s="46" t="s">
        <v>17</v>
      </c>
      <c r="J73" s="47" t="s">
        <v>38</v>
      </c>
      <c r="K73" s="58">
        <f t="shared" si="23"/>
        <v>639494.40000000002</v>
      </c>
      <c r="L73" s="62">
        <v>543570.24</v>
      </c>
      <c r="M73" s="62">
        <v>95924.160000000003</v>
      </c>
      <c r="N73" s="48">
        <v>0</v>
      </c>
    </row>
    <row r="74" spans="1:14" ht="21" customHeight="1" thickBot="1" x14ac:dyDescent="0.3">
      <c r="A74" s="117"/>
      <c r="B74" s="117"/>
      <c r="C74" s="117"/>
      <c r="D74" s="117"/>
      <c r="E74" s="119"/>
      <c r="F74" s="121"/>
      <c r="G74" s="121"/>
      <c r="H74" s="121"/>
      <c r="I74" s="139" t="s">
        <v>18</v>
      </c>
      <c r="J74" s="140"/>
      <c r="K74" s="39">
        <f>E71-K71-K72</f>
        <v>24197.809999999939</v>
      </c>
      <c r="L74" s="39">
        <f t="shared" ref="L74:M74" si="25">F71-L71-L72</f>
        <v>20568.538500000024</v>
      </c>
      <c r="M74" s="39">
        <f t="shared" si="25"/>
        <v>17021.271500000061</v>
      </c>
      <c r="N74" s="49">
        <v>0</v>
      </c>
    </row>
    <row r="75" spans="1:14" ht="15.75" thickBot="1" x14ac:dyDescent="0.3">
      <c r="A75" s="116">
        <v>16</v>
      </c>
      <c r="B75" s="116" t="s">
        <v>60</v>
      </c>
      <c r="C75" s="116" t="s">
        <v>61</v>
      </c>
      <c r="D75" s="116" t="s">
        <v>19</v>
      </c>
      <c r="E75" s="118">
        <v>18033760.176470593</v>
      </c>
      <c r="F75" s="120">
        <v>15328696.150000002</v>
      </c>
      <c r="G75" s="120">
        <v>2705064.026470589</v>
      </c>
      <c r="H75" s="120">
        <v>0</v>
      </c>
      <c r="I75" s="139" t="s">
        <v>15</v>
      </c>
      <c r="J75" s="140"/>
      <c r="K75" s="39">
        <v>16355401.430000002</v>
      </c>
      <c r="L75" s="50">
        <v>14268808.689999999</v>
      </c>
      <c r="M75" s="39">
        <v>2038998.99</v>
      </c>
      <c r="N75" s="39">
        <v>0</v>
      </c>
    </row>
    <row r="76" spans="1:14" ht="15.75" thickBot="1" x14ac:dyDescent="0.3">
      <c r="A76" s="129"/>
      <c r="B76" s="129"/>
      <c r="C76" s="129"/>
      <c r="D76" s="129"/>
      <c r="E76" s="130"/>
      <c r="F76" s="131"/>
      <c r="G76" s="131"/>
      <c r="H76" s="131"/>
      <c r="I76" s="139" t="s">
        <v>16</v>
      </c>
      <c r="J76" s="140"/>
      <c r="K76" s="39">
        <v>408595</v>
      </c>
      <c r="L76" s="39">
        <v>347305.75</v>
      </c>
      <c r="M76" s="39">
        <v>61289.25</v>
      </c>
      <c r="N76" s="49">
        <v>0</v>
      </c>
    </row>
    <row r="77" spans="1:14" ht="32.450000000000003" customHeight="1" thickBot="1" x14ac:dyDescent="0.3">
      <c r="A77" s="129"/>
      <c r="B77" s="129"/>
      <c r="C77" s="129"/>
      <c r="D77" s="129"/>
      <c r="E77" s="130"/>
      <c r="F77" s="131"/>
      <c r="G77" s="131"/>
      <c r="H77" s="131"/>
      <c r="I77" s="51" t="s">
        <v>17</v>
      </c>
      <c r="J77" s="45" t="s">
        <v>38</v>
      </c>
      <c r="K77" s="58">
        <f>L77+M77</f>
        <v>408595</v>
      </c>
      <c r="L77" s="58">
        <v>347305.75</v>
      </c>
      <c r="M77" s="58">
        <v>61289.25</v>
      </c>
      <c r="N77" s="49"/>
    </row>
    <row r="78" spans="1:14" ht="19.149999999999999" customHeight="1" thickBot="1" x14ac:dyDescent="0.3">
      <c r="A78" s="117"/>
      <c r="B78" s="117"/>
      <c r="C78" s="117"/>
      <c r="D78" s="117"/>
      <c r="E78" s="119"/>
      <c r="F78" s="121"/>
      <c r="G78" s="121"/>
      <c r="H78" s="121"/>
      <c r="I78" s="139" t="s">
        <v>18</v>
      </c>
      <c r="J78" s="140"/>
      <c r="K78" s="39">
        <f>E75-K75-K76</f>
        <v>1269763.7464705911</v>
      </c>
      <c r="L78" s="39">
        <f t="shared" ref="L78:M78" si="26">F75-L75-L76</f>
        <v>712581.71000000276</v>
      </c>
      <c r="M78" s="39">
        <f t="shared" si="26"/>
        <v>604775.786470589</v>
      </c>
      <c r="N78" s="49">
        <v>0</v>
      </c>
    </row>
    <row r="79" spans="1:14" ht="15.75" thickBot="1" x14ac:dyDescent="0.3">
      <c r="A79" s="116">
        <v>17</v>
      </c>
      <c r="B79" s="116" t="s">
        <v>62</v>
      </c>
      <c r="C79" s="116" t="s">
        <v>63</v>
      </c>
      <c r="D79" s="116" t="s">
        <v>64</v>
      </c>
      <c r="E79" s="118">
        <f>F79+G79+H79</f>
        <v>6074627.977</v>
      </c>
      <c r="F79" s="120">
        <v>5151880.7769999998</v>
      </c>
      <c r="G79" s="120">
        <v>920468</v>
      </c>
      <c r="H79" s="120">
        <v>2279.1999999999998</v>
      </c>
      <c r="I79" s="139" t="s">
        <v>15</v>
      </c>
      <c r="J79" s="145"/>
      <c r="K79" s="39">
        <f>L79+M79+N79</f>
        <v>6143141.2199999997</v>
      </c>
      <c r="L79" s="39">
        <v>5008251.6399999997</v>
      </c>
      <c r="M79" s="39">
        <v>806260.72</v>
      </c>
      <c r="N79" s="40">
        <v>328628.86000000004</v>
      </c>
    </row>
    <row r="80" spans="1:14" ht="15.75" thickBot="1" x14ac:dyDescent="0.3">
      <c r="A80" s="134"/>
      <c r="B80" s="141"/>
      <c r="C80" s="141"/>
      <c r="D80" s="141"/>
      <c r="E80" s="141"/>
      <c r="F80" s="143"/>
      <c r="G80" s="143"/>
      <c r="H80" s="143"/>
      <c r="I80" s="139" t="s">
        <v>16</v>
      </c>
      <c r="J80" s="145"/>
      <c r="K80" s="39">
        <v>0</v>
      </c>
      <c r="L80" s="39">
        <v>0</v>
      </c>
      <c r="M80" s="39">
        <v>0</v>
      </c>
      <c r="N80" s="40">
        <v>0</v>
      </c>
    </row>
    <row r="81" spans="1:15" ht="22.9" customHeight="1" thickBot="1" x14ac:dyDescent="0.3">
      <c r="A81" s="124"/>
      <c r="B81" s="142"/>
      <c r="C81" s="142"/>
      <c r="D81" s="142"/>
      <c r="E81" s="142"/>
      <c r="F81" s="144"/>
      <c r="G81" s="144"/>
      <c r="H81" s="144"/>
      <c r="I81" s="139" t="s">
        <v>18</v>
      </c>
      <c r="J81" s="140"/>
      <c r="K81" s="39">
        <f>E79-K79</f>
        <v>-68513.242999999784</v>
      </c>
      <c r="L81" s="39">
        <f t="shared" ref="L81:N81" si="27">F79-L79</f>
        <v>143629.1370000001</v>
      </c>
      <c r="M81" s="39">
        <f t="shared" si="27"/>
        <v>114207.28000000003</v>
      </c>
      <c r="N81" s="39">
        <f t="shared" si="27"/>
        <v>-326349.66000000003</v>
      </c>
    </row>
    <row r="82" spans="1:15" ht="15.75" thickBot="1" x14ac:dyDescent="0.3">
      <c r="A82" s="116">
        <v>18</v>
      </c>
      <c r="B82" s="116" t="s">
        <v>65</v>
      </c>
      <c r="C82" s="116" t="s">
        <v>66</v>
      </c>
      <c r="D82" s="116" t="s">
        <v>19</v>
      </c>
      <c r="E82" s="118">
        <v>13448754</v>
      </c>
      <c r="F82" s="120">
        <v>11431441</v>
      </c>
      <c r="G82" s="120">
        <v>2017313</v>
      </c>
      <c r="H82" s="147">
        <v>0</v>
      </c>
      <c r="I82" s="139" t="s">
        <v>15</v>
      </c>
      <c r="J82" s="140"/>
      <c r="K82" s="39">
        <f>L82+M82+N82</f>
        <v>10728871.799999999</v>
      </c>
      <c r="L82" s="40">
        <v>9119541.0099999998</v>
      </c>
      <c r="M82" s="40">
        <v>1360509.7</v>
      </c>
      <c r="N82" s="40">
        <v>248821.09</v>
      </c>
    </row>
    <row r="83" spans="1:15" ht="15.75" thickBot="1" x14ac:dyDescent="0.3">
      <c r="A83" s="129"/>
      <c r="B83" s="129"/>
      <c r="C83" s="129"/>
      <c r="D83" s="129"/>
      <c r="E83" s="129"/>
      <c r="F83" s="146"/>
      <c r="G83" s="146"/>
      <c r="H83" s="146"/>
      <c r="I83" s="149" t="s">
        <v>16</v>
      </c>
      <c r="J83" s="150"/>
      <c r="K83" s="33">
        <f>L83+M83</f>
        <v>3041571.9999999995</v>
      </c>
      <c r="L83" s="40">
        <f>L84+L85</f>
        <v>2585336.1999999997</v>
      </c>
      <c r="M83" s="40">
        <f>M84+M85</f>
        <v>456235.8</v>
      </c>
      <c r="N83" s="40">
        <f>N84+N85</f>
        <v>0</v>
      </c>
    </row>
    <row r="84" spans="1:15" ht="30.75" thickBot="1" x14ac:dyDescent="0.3">
      <c r="A84" s="129"/>
      <c r="B84" s="129"/>
      <c r="C84" s="129"/>
      <c r="D84" s="129"/>
      <c r="E84" s="129"/>
      <c r="F84" s="146"/>
      <c r="G84" s="146"/>
      <c r="H84" s="148"/>
      <c r="I84" s="57" t="s">
        <v>17</v>
      </c>
      <c r="J84" s="63" t="s">
        <v>39</v>
      </c>
      <c r="K84" s="64">
        <f t="shared" ref="K84" si="28">L84+M84</f>
        <v>500000</v>
      </c>
      <c r="L84" s="59">
        <v>425000</v>
      </c>
      <c r="M84" s="59">
        <v>75000</v>
      </c>
      <c r="N84" s="59">
        <v>0</v>
      </c>
    </row>
    <row r="85" spans="1:15" ht="30.75" thickBot="1" x14ac:dyDescent="0.3">
      <c r="A85" s="129"/>
      <c r="B85" s="129"/>
      <c r="C85" s="129"/>
      <c r="D85" s="129"/>
      <c r="E85" s="129"/>
      <c r="F85" s="146"/>
      <c r="G85" s="146"/>
      <c r="H85" s="148"/>
      <c r="I85" s="57" t="s">
        <v>37</v>
      </c>
      <c r="J85" s="63" t="s">
        <v>80</v>
      </c>
      <c r="K85" s="58">
        <f>L85+M85</f>
        <v>2541571.9999999995</v>
      </c>
      <c r="L85" s="59">
        <v>2160336.1999999997</v>
      </c>
      <c r="M85" s="59">
        <v>381235.8</v>
      </c>
      <c r="N85" s="59"/>
    </row>
    <row r="86" spans="1:15" ht="21.6" customHeight="1" thickBot="1" x14ac:dyDescent="0.3">
      <c r="A86" s="117"/>
      <c r="B86" s="117"/>
      <c r="C86" s="117"/>
      <c r="D86" s="117"/>
      <c r="E86" s="117"/>
      <c r="F86" s="125"/>
      <c r="G86" s="125"/>
      <c r="H86" s="125"/>
      <c r="I86" s="151" t="s">
        <v>18</v>
      </c>
      <c r="J86" s="152"/>
      <c r="K86" s="39">
        <f>E82-K82-K83</f>
        <v>-321689.79999999842</v>
      </c>
      <c r="L86" s="39">
        <f>(F82-L82)-L83</f>
        <v>-273436.2099999995</v>
      </c>
      <c r="M86" s="39">
        <f>G82-M82-M83</f>
        <v>200567.50000000006</v>
      </c>
      <c r="N86" s="49">
        <f>0-N82</f>
        <v>-248821.09</v>
      </c>
    </row>
    <row r="87" spans="1:15" ht="15.75" thickBot="1" x14ac:dyDescent="0.3">
      <c r="A87" s="116">
        <v>19</v>
      </c>
      <c r="B87" s="116" t="s">
        <v>67</v>
      </c>
      <c r="C87" s="116" t="s">
        <v>68</v>
      </c>
      <c r="D87" s="116" t="s">
        <v>69</v>
      </c>
      <c r="E87" s="118">
        <v>16440119</v>
      </c>
      <c r="F87" s="120">
        <v>13974101</v>
      </c>
      <c r="G87" s="120">
        <v>0</v>
      </c>
      <c r="H87" s="120">
        <v>2466018</v>
      </c>
      <c r="I87" s="139" t="s">
        <v>15</v>
      </c>
      <c r="J87" s="145"/>
      <c r="K87" s="39">
        <f>L87+N87</f>
        <v>12189555.364705883</v>
      </c>
      <c r="L87" s="52">
        <v>10361122.060000001</v>
      </c>
      <c r="M87" s="39">
        <v>0</v>
      </c>
      <c r="N87" s="39">
        <f>L87/0.85*0.15</f>
        <v>1828433.3047058824</v>
      </c>
    </row>
    <row r="88" spans="1:15" x14ac:dyDescent="0.25">
      <c r="A88" s="129"/>
      <c r="B88" s="129"/>
      <c r="C88" s="129"/>
      <c r="D88" s="129"/>
      <c r="E88" s="141"/>
      <c r="F88" s="143"/>
      <c r="G88" s="143"/>
      <c r="H88" s="143"/>
      <c r="I88" s="149" t="s">
        <v>16</v>
      </c>
      <c r="J88" s="150"/>
      <c r="K88" s="33">
        <f>K89+K90</f>
        <v>3403004.3294117646</v>
      </c>
      <c r="L88" s="33">
        <f t="shared" ref="L88:N88" si="29">L89+L90</f>
        <v>2892553.6799999997</v>
      </c>
      <c r="M88" s="33">
        <f t="shared" si="29"/>
        <v>0</v>
      </c>
      <c r="N88" s="33">
        <f t="shared" si="29"/>
        <v>510450.64941176481</v>
      </c>
    </row>
    <row r="89" spans="1:15" ht="25.5" x14ac:dyDescent="0.25">
      <c r="A89" s="129"/>
      <c r="B89" s="129"/>
      <c r="C89" s="129"/>
      <c r="D89" s="129"/>
      <c r="E89" s="141"/>
      <c r="F89" s="143"/>
      <c r="G89" s="143"/>
      <c r="H89" s="153"/>
      <c r="I89" s="57" t="s">
        <v>17</v>
      </c>
      <c r="J89" s="57" t="s">
        <v>39</v>
      </c>
      <c r="K89" s="60">
        <f t="shared" si="15"/>
        <v>1374476.4705882352</v>
      </c>
      <c r="L89" s="60">
        <v>1168305</v>
      </c>
      <c r="M89" s="60">
        <v>0</v>
      </c>
      <c r="N89" s="61">
        <f>L89/0.85*0.15</f>
        <v>206171.4705882353</v>
      </c>
      <c r="O89" s="8"/>
    </row>
    <row r="90" spans="1:15" ht="25.5" x14ac:dyDescent="0.25">
      <c r="A90" s="129"/>
      <c r="B90" s="129"/>
      <c r="C90" s="129"/>
      <c r="D90" s="129"/>
      <c r="E90" s="141"/>
      <c r="F90" s="143"/>
      <c r="G90" s="143"/>
      <c r="H90" s="153"/>
      <c r="I90" s="57" t="s">
        <v>37</v>
      </c>
      <c r="J90" s="57" t="s">
        <v>80</v>
      </c>
      <c r="K90" s="60">
        <f>L90+M90+N90</f>
        <v>2028527.8588235294</v>
      </c>
      <c r="L90" s="60">
        <v>1724248.68</v>
      </c>
      <c r="M90" s="60">
        <v>0</v>
      </c>
      <c r="N90" s="61">
        <v>304279.17882352951</v>
      </c>
      <c r="O90" s="8"/>
    </row>
    <row r="91" spans="1:15" ht="15.75" thickBot="1" x14ac:dyDescent="0.3">
      <c r="A91" s="117"/>
      <c r="B91" s="117"/>
      <c r="C91" s="117"/>
      <c r="D91" s="117"/>
      <c r="E91" s="142"/>
      <c r="F91" s="144"/>
      <c r="G91" s="144"/>
      <c r="H91" s="144"/>
      <c r="I91" s="151" t="s">
        <v>18</v>
      </c>
      <c r="J91" s="152"/>
      <c r="K91" s="49">
        <f>E87-K87-K88</f>
        <v>847559.3058823524</v>
      </c>
      <c r="L91" s="49">
        <f t="shared" ref="L91:N91" si="30">F87-L87-L88</f>
        <v>720425.25999999978</v>
      </c>
      <c r="M91" s="49">
        <f t="shared" si="30"/>
        <v>0</v>
      </c>
      <c r="N91" s="49">
        <f t="shared" si="30"/>
        <v>127134.04588235274</v>
      </c>
    </row>
    <row r="92" spans="1:15" ht="15.75" thickBot="1" x14ac:dyDescent="0.3">
      <c r="A92" s="116">
        <v>20</v>
      </c>
      <c r="B92" s="116" t="s">
        <v>70</v>
      </c>
      <c r="C92" s="116" t="s">
        <v>71</v>
      </c>
      <c r="D92" s="116" t="s">
        <v>19</v>
      </c>
      <c r="E92" s="118">
        <f>F92+G92</f>
        <v>9027645</v>
      </c>
      <c r="F92" s="120">
        <v>7673498</v>
      </c>
      <c r="G92" s="120">
        <v>1354147</v>
      </c>
      <c r="H92" s="147">
        <v>0</v>
      </c>
      <c r="I92" s="139" t="s">
        <v>15</v>
      </c>
      <c r="J92" s="140"/>
      <c r="K92" s="39">
        <f t="shared" si="15"/>
        <v>9027644</v>
      </c>
      <c r="L92" s="40">
        <v>7673497</v>
      </c>
      <c r="M92" s="40">
        <f>1354147-N92</f>
        <v>885572.12</v>
      </c>
      <c r="N92" s="40">
        <v>468574.88</v>
      </c>
    </row>
    <row r="93" spans="1:15" ht="15.75" thickBot="1" x14ac:dyDescent="0.3">
      <c r="A93" s="117"/>
      <c r="B93" s="117"/>
      <c r="C93" s="117"/>
      <c r="D93" s="117"/>
      <c r="E93" s="119"/>
      <c r="F93" s="121"/>
      <c r="G93" s="121"/>
      <c r="H93" s="125"/>
      <c r="I93" s="139" t="s">
        <v>18</v>
      </c>
      <c r="J93" s="140"/>
      <c r="K93" s="39">
        <f>E92-K92</f>
        <v>1</v>
      </c>
      <c r="L93" s="49">
        <f>F92-L92</f>
        <v>1</v>
      </c>
      <c r="M93" s="49">
        <v>0</v>
      </c>
      <c r="N93" s="49">
        <v>0</v>
      </c>
    </row>
    <row r="94" spans="1:15" ht="15.75" thickBot="1" x14ac:dyDescent="0.3">
      <c r="A94" s="154">
        <v>21</v>
      </c>
      <c r="B94" s="116" t="s">
        <v>72</v>
      </c>
      <c r="C94" s="116" t="s">
        <v>73</v>
      </c>
      <c r="D94" s="116" t="s">
        <v>19</v>
      </c>
      <c r="E94" s="118">
        <v>4320576.0705882357</v>
      </c>
      <c r="F94" s="120">
        <v>3672489.66</v>
      </c>
      <c r="G94" s="120">
        <v>648086.41058823536</v>
      </c>
      <c r="H94" s="147">
        <v>0</v>
      </c>
      <c r="I94" s="139" t="s">
        <v>15</v>
      </c>
      <c r="J94" s="145"/>
      <c r="K94" s="39">
        <v>3967216.85</v>
      </c>
      <c r="L94" s="40">
        <f>K94*0.85</f>
        <v>3372134.3224999998</v>
      </c>
      <c r="M94" s="40">
        <f>(K94*0.15)-N94</f>
        <v>480197.52749999997</v>
      </c>
      <c r="N94" s="40">
        <v>114885</v>
      </c>
    </row>
    <row r="95" spans="1:15" ht="15.75" thickBot="1" x14ac:dyDescent="0.3">
      <c r="A95" s="155"/>
      <c r="B95" s="142"/>
      <c r="C95" s="142"/>
      <c r="D95" s="117"/>
      <c r="E95" s="142"/>
      <c r="F95" s="144"/>
      <c r="G95" s="144"/>
      <c r="H95" s="144"/>
      <c r="I95" s="139" t="s">
        <v>18</v>
      </c>
      <c r="J95" s="145"/>
      <c r="K95" s="39">
        <f>L95+M95</f>
        <v>353359.22058823577</v>
      </c>
      <c r="L95" s="49">
        <f>F94-L94</f>
        <v>300355.33750000037</v>
      </c>
      <c r="M95" s="49">
        <f>G94-M94-N94</f>
        <v>53003.883088235394</v>
      </c>
      <c r="N95" s="49">
        <v>0</v>
      </c>
    </row>
    <row r="96" spans="1:15" ht="15.75" thickBot="1" x14ac:dyDescent="0.3">
      <c r="A96" s="116">
        <v>22</v>
      </c>
      <c r="B96" s="116" t="s">
        <v>74</v>
      </c>
      <c r="C96" s="116" t="s">
        <v>75</v>
      </c>
      <c r="D96" s="116" t="s">
        <v>19</v>
      </c>
      <c r="E96" s="118">
        <v>2706649.9411764708</v>
      </c>
      <c r="F96" s="120">
        <v>2300652.4500000002</v>
      </c>
      <c r="G96" s="120">
        <v>405997.49117647059</v>
      </c>
      <c r="H96" s="120">
        <v>0</v>
      </c>
      <c r="I96" s="156" t="s">
        <v>15</v>
      </c>
      <c r="J96" s="140"/>
      <c r="K96" s="39">
        <v>2379780.5499999998</v>
      </c>
      <c r="L96" s="40">
        <f>K96*0.85</f>
        <v>2022813.4674999998</v>
      </c>
      <c r="M96" s="40">
        <f>(K96*0.15)-N96</f>
        <v>340643.08249999996</v>
      </c>
      <c r="N96" s="40">
        <v>16324</v>
      </c>
    </row>
    <row r="97" spans="1:14" ht="15.75" thickBot="1" x14ac:dyDescent="0.3">
      <c r="A97" s="129"/>
      <c r="B97" s="129"/>
      <c r="C97" s="129"/>
      <c r="D97" s="129"/>
      <c r="E97" s="130"/>
      <c r="F97" s="131"/>
      <c r="G97" s="131"/>
      <c r="H97" s="131"/>
      <c r="I97" s="157" t="s">
        <v>16</v>
      </c>
      <c r="J97" s="158"/>
      <c r="K97" s="39">
        <v>0</v>
      </c>
      <c r="L97" s="40">
        <v>0</v>
      </c>
      <c r="M97" s="40">
        <v>0</v>
      </c>
      <c r="N97" s="40">
        <v>0</v>
      </c>
    </row>
    <row r="98" spans="1:14" ht="15.75" thickBot="1" x14ac:dyDescent="0.3">
      <c r="A98" s="117"/>
      <c r="B98" s="117"/>
      <c r="C98" s="117"/>
      <c r="D98" s="117"/>
      <c r="E98" s="119"/>
      <c r="F98" s="121"/>
      <c r="G98" s="121"/>
      <c r="H98" s="121"/>
      <c r="I98" s="139" t="s">
        <v>18</v>
      </c>
      <c r="J98" s="140"/>
      <c r="K98" s="39">
        <f>L98+M98</f>
        <v>326869.39117647102</v>
      </c>
      <c r="L98" s="49">
        <f>F96-L96-L97</f>
        <v>277838.98250000039</v>
      </c>
      <c r="M98" s="49">
        <f>G96-M96-M97-N96</f>
        <v>49030.40867647063</v>
      </c>
      <c r="N98" s="49">
        <v>0</v>
      </c>
    </row>
    <row r="99" spans="1:14" ht="15.75" thickBot="1" x14ac:dyDescent="0.3">
      <c r="A99" s="159">
        <v>23</v>
      </c>
      <c r="B99" s="116" t="s">
        <v>76</v>
      </c>
      <c r="C99" s="116" t="s">
        <v>77</v>
      </c>
      <c r="D99" s="116" t="s">
        <v>19</v>
      </c>
      <c r="E99" s="118">
        <f>F99+G99</f>
        <v>1774300</v>
      </c>
      <c r="F99" s="120">
        <v>1508155</v>
      </c>
      <c r="G99" s="120">
        <v>266145</v>
      </c>
      <c r="H99" s="120">
        <v>0</v>
      </c>
      <c r="I99" s="139" t="s">
        <v>15</v>
      </c>
      <c r="J99" s="161"/>
      <c r="K99" s="39">
        <v>1775762.48</v>
      </c>
      <c r="L99" s="39">
        <f>K99*0.85</f>
        <v>1509398.108</v>
      </c>
      <c r="M99" s="39">
        <f>(K99*0.15)-N99</f>
        <v>122747.13199999998</v>
      </c>
      <c r="N99" s="39">
        <v>143617.24</v>
      </c>
    </row>
    <row r="100" spans="1:14" ht="15.75" thickBot="1" x14ac:dyDescent="0.3">
      <c r="A100" s="160"/>
      <c r="B100" s="142"/>
      <c r="C100" s="142"/>
      <c r="D100" s="142"/>
      <c r="E100" s="142"/>
      <c r="F100" s="144"/>
      <c r="G100" s="144"/>
      <c r="H100" s="144"/>
      <c r="I100" s="162" t="s">
        <v>18</v>
      </c>
      <c r="J100" s="163"/>
      <c r="K100" s="39">
        <v>0</v>
      </c>
      <c r="L100" s="39">
        <v>0</v>
      </c>
      <c r="M100" s="39">
        <v>0</v>
      </c>
      <c r="N100" s="39">
        <v>0</v>
      </c>
    </row>
    <row r="101" spans="1:14" ht="15.75" thickBot="1" x14ac:dyDescent="0.3">
      <c r="A101" s="116">
        <v>24</v>
      </c>
      <c r="B101" s="116" t="s">
        <v>78</v>
      </c>
      <c r="C101" s="116" t="s">
        <v>79</v>
      </c>
      <c r="D101" s="116" t="s">
        <v>19</v>
      </c>
      <c r="E101" s="118">
        <v>1093463</v>
      </c>
      <c r="F101" s="120">
        <v>929443.55</v>
      </c>
      <c r="G101" s="120">
        <v>164019.44999999998</v>
      </c>
      <c r="H101" s="120">
        <v>0</v>
      </c>
      <c r="I101" s="139" t="s">
        <v>15</v>
      </c>
      <c r="J101" s="156"/>
      <c r="K101" s="39">
        <f>L101+M101+N101</f>
        <v>1093463</v>
      </c>
      <c r="L101" s="53">
        <v>1050967.27</v>
      </c>
      <c r="M101" s="54">
        <v>15258.73</v>
      </c>
      <c r="N101" s="55">
        <v>27237</v>
      </c>
    </row>
    <row r="102" spans="1:14" ht="15.75" thickBot="1" x14ac:dyDescent="0.3">
      <c r="A102" s="117"/>
      <c r="B102" s="117"/>
      <c r="C102" s="117"/>
      <c r="D102" s="117"/>
      <c r="E102" s="119"/>
      <c r="F102" s="121"/>
      <c r="G102" s="121"/>
      <c r="H102" s="121"/>
      <c r="I102" s="139" t="s">
        <v>18</v>
      </c>
      <c r="J102" s="156"/>
      <c r="K102" s="39">
        <f>E101-K101</f>
        <v>0</v>
      </c>
      <c r="L102" s="39">
        <v>0</v>
      </c>
      <c r="M102" s="39">
        <v>0</v>
      </c>
      <c r="N102" s="39">
        <v>0</v>
      </c>
    </row>
  </sheetData>
  <mergeCells count="291"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J101"/>
    <mergeCell ref="I102:J102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J99"/>
    <mergeCell ref="I100:J100"/>
    <mergeCell ref="A96:A98"/>
    <mergeCell ref="B96:B98"/>
    <mergeCell ref="C96:C98"/>
    <mergeCell ref="D96:D98"/>
    <mergeCell ref="E96:E98"/>
    <mergeCell ref="F96:F98"/>
    <mergeCell ref="G96:G98"/>
    <mergeCell ref="H96:H98"/>
    <mergeCell ref="I96:J96"/>
    <mergeCell ref="I97:J97"/>
    <mergeCell ref="I98:J98"/>
    <mergeCell ref="A94:A95"/>
    <mergeCell ref="B94:B95"/>
    <mergeCell ref="C94:C95"/>
    <mergeCell ref="D94:D95"/>
    <mergeCell ref="E94:E95"/>
    <mergeCell ref="F94:F95"/>
    <mergeCell ref="G94:G95"/>
    <mergeCell ref="H94:H95"/>
    <mergeCell ref="I94:J94"/>
    <mergeCell ref="I95:J95"/>
    <mergeCell ref="A92:A93"/>
    <mergeCell ref="B92:B93"/>
    <mergeCell ref="C92:C93"/>
    <mergeCell ref="D92:D93"/>
    <mergeCell ref="E92:E93"/>
    <mergeCell ref="F92:F93"/>
    <mergeCell ref="G92:G93"/>
    <mergeCell ref="H92:H93"/>
    <mergeCell ref="I92:J92"/>
    <mergeCell ref="I93:J93"/>
    <mergeCell ref="A87:A91"/>
    <mergeCell ref="B87:B91"/>
    <mergeCell ref="C87:C91"/>
    <mergeCell ref="D87:D91"/>
    <mergeCell ref="E87:E91"/>
    <mergeCell ref="F87:F91"/>
    <mergeCell ref="G87:G91"/>
    <mergeCell ref="H87:H91"/>
    <mergeCell ref="I87:J87"/>
    <mergeCell ref="I88:J88"/>
    <mergeCell ref="I91:J91"/>
    <mergeCell ref="A82:A86"/>
    <mergeCell ref="B82:B86"/>
    <mergeCell ref="C82:C86"/>
    <mergeCell ref="D82:D86"/>
    <mergeCell ref="E82:E86"/>
    <mergeCell ref="F82:F86"/>
    <mergeCell ref="G82:G86"/>
    <mergeCell ref="H82:H86"/>
    <mergeCell ref="I82:J82"/>
    <mergeCell ref="I83:J83"/>
    <mergeCell ref="I86:J86"/>
    <mergeCell ref="A79:A81"/>
    <mergeCell ref="B79:B81"/>
    <mergeCell ref="C79:C81"/>
    <mergeCell ref="D79:D81"/>
    <mergeCell ref="E79:E81"/>
    <mergeCell ref="F79:F81"/>
    <mergeCell ref="G79:G81"/>
    <mergeCell ref="H79:H81"/>
    <mergeCell ref="I79:J79"/>
    <mergeCell ref="I80:J80"/>
    <mergeCell ref="I81:J81"/>
    <mergeCell ref="A75:A78"/>
    <mergeCell ref="B75:B78"/>
    <mergeCell ref="C75:C78"/>
    <mergeCell ref="D75:D78"/>
    <mergeCell ref="E75:E78"/>
    <mergeCell ref="F75:F78"/>
    <mergeCell ref="G75:G78"/>
    <mergeCell ref="H75:H78"/>
    <mergeCell ref="I75:J75"/>
    <mergeCell ref="I76:J76"/>
    <mergeCell ref="I78:J78"/>
    <mergeCell ref="A71:A74"/>
    <mergeCell ref="B71:B74"/>
    <mergeCell ref="C71:C74"/>
    <mergeCell ref="D71:D74"/>
    <mergeCell ref="E71:E74"/>
    <mergeCell ref="F71:F74"/>
    <mergeCell ref="G71:G74"/>
    <mergeCell ref="H71:H74"/>
    <mergeCell ref="I71:J71"/>
    <mergeCell ref="I72:J72"/>
    <mergeCell ref="I74:J74"/>
    <mergeCell ref="A67:A70"/>
    <mergeCell ref="B67:B70"/>
    <mergeCell ref="C67:C70"/>
    <mergeCell ref="D67:D70"/>
    <mergeCell ref="E67:E70"/>
    <mergeCell ref="F67:F70"/>
    <mergeCell ref="G67:G70"/>
    <mergeCell ref="H67:H70"/>
    <mergeCell ref="I67:J67"/>
    <mergeCell ref="I68:J68"/>
    <mergeCell ref="I70:J70"/>
    <mergeCell ref="A63:A66"/>
    <mergeCell ref="B63:B66"/>
    <mergeCell ref="C63:C66"/>
    <mergeCell ref="D63:D66"/>
    <mergeCell ref="E63:E66"/>
    <mergeCell ref="F63:F66"/>
    <mergeCell ref="G63:G66"/>
    <mergeCell ref="H63:H66"/>
    <mergeCell ref="I63:J63"/>
    <mergeCell ref="I64:J64"/>
    <mergeCell ref="I66:J66"/>
    <mergeCell ref="A56:A62"/>
    <mergeCell ref="B56:B62"/>
    <mergeCell ref="C56:C62"/>
    <mergeCell ref="D56:D62"/>
    <mergeCell ref="E56:E62"/>
    <mergeCell ref="F56:F62"/>
    <mergeCell ref="G56:G62"/>
    <mergeCell ref="H56:H62"/>
    <mergeCell ref="I56:J56"/>
    <mergeCell ref="I57:J57"/>
    <mergeCell ref="I62:J62"/>
    <mergeCell ref="A54:A55"/>
    <mergeCell ref="B54:B55"/>
    <mergeCell ref="C54:C55"/>
    <mergeCell ref="D54:D55"/>
    <mergeCell ref="E54:E55"/>
    <mergeCell ref="F54:F55"/>
    <mergeCell ref="G54:G55"/>
    <mergeCell ref="H54:H55"/>
    <mergeCell ref="I54:J54"/>
    <mergeCell ref="I55:J55"/>
    <mergeCell ref="A52:A53"/>
    <mergeCell ref="B52:B53"/>
    <mergeCell ref="C52:C53"/>
    <mergeCell ref="D52:D53"/>
    <mergeCell ref="E52:E53"/>
    <mergeCell ref="F52:F53"/>
    <mergeCell ref="G52:G53"/>
    <mergeCell ref="H52:H53"/>
    <mergeCell ref="I52:J52"/>
    <mergeCell ref="I53:J53"/>
    <mergeCell ref="A50:A51"/>
    <mergeCell ref="B50:B51"/>
    <mergeCell ref="C50:C51"/>
    <mergeCell ref="D50:D51"/>
    <mergeCell ref="E50:E51"/>
    <mergeCell ref="F50:F51"/>
    <mergeCell ref="G50:G51"/>
    <mergeCell ref="H50:H51"/>
    <mergeCell ref="I50:J50"/>
    <mergeCell ref="I51:J51"/>
    <mergeCell ref="I43:J43"/>
    <mergeCell ref="I45:J45"/>
    <mergeCell ref="N14:N15"/>
    <mergeCell ref="A46:A49"/>
    <mergeCell ref="B46:B49"/>
    <mergeCell ref="C46:C49"/>
    <mergeCell ref="D46:D49"/>
    <mergeCell ref="E46:E49"/>
    <mergeCell ref="F46:F49"/>
    <mergeCell ref="G46:G49"/>
    <mergeCell ref="H46:H49"/>
    <mergeCell ref="I46:J46"/>
    <mergeCell ref="I47:J47"/>
    <mergeCell ref="I49:J49"/>
    <mergeCell ref="A42:A45"/>
    <mergeCell ref="B42:B45"/>
    <mergeCell ref="C42:C45"/>
    <mergeCell ref="D42:D45"/>
    <mergeCell ref="E42:E45"/>
    <mergeCell ref="F42:F45"/>
    <mergeCell ref="G42:G45"/>
    <mergeCell ref="H42:H45"/>
    <mergeCell ref="I42:J42"/>
    <mergeCell ref="A36:A41"/>
    <mergeCell ref="B36:B41"/>
    <mergeCell ref="C36:C41"/>
    <mergeCell ref="D36:D41"/>
    <mergeCell ref="E36:E41"/>
    <mergeCell ref="F36:F41"/>
    <mergeCell ref="G36:G41"/>
    <mergeCell ref="H36:H41"/>
    <mergeCell ref="I36:J36"/>
    <mergeCell ref="I37:J37"/>
    <mergeCell ref="I41:J41"/>
    <mergeCell ref="A32:A35"/>
    <mergeCell ref="B32:B35"/>
    <mergeCell ref="C32:C35"/>
    <mergeCell ref="D32:D35"/>
    <mergeCell ref="E32:E35"/>
    <mergeCell ref="F32:F35"/>
    <mergeCell ref="G32:G35"/>
    <mergeCell ref="H32:H35"/>
    <mergeCell ref="I32:J32"/>
    <mergeCell ref="I33:J33"/>
    <mergeCell ref="I35:J35"/>
    <mergeCell ref="A25:A31"/>
    <mergeCell ref="B25:B31"/>
    <mergeCell ref="C25:C31"/>
    <mergeCell ref="D25:D31"/>
    <mergeCell ref="E25:E31"/>
    <mergeCell ref="F25:F31"/>
    <mergeCell ref="G25:G31"/>
    <mergeCell ref="H25:H31"/>
    <mergeCell ref="I25:J25"/>
    <mergeCell ref="I26:J26"/>
    <mergeCell ref="I31:J31"/>
    <mergeCell ref="A21:A24"/>
    <mergeCell ref="B21:B24"/>
    <mergeCell ref="C21:C24"/>
    <mergeCell ref="D21:D24"/>
    <mergeCell ref="E21:E24"/>
    <mergeCell ref="F21:F24"/>
    <mergeCell ref="G21:G24"/>
    <mergeCell ref="H21:H24"/>
    <mergeCell ref="A17:A20"/>
    <mergeCell ref="B17:B20"/>
    <mergeCell ref="C17:C20"/>
    <mergeCell ref="D17:D20"/>
    <mergeCell ref="E17:E20"/>
    <mergeCell ref="F17:F20"/>
    <mergeCell ref="G17:G20"/>
    <mergeCell ref="H17:H20"/>
    <mergeCell ref="A3:A10"/>
    <mergeCell ref="B3:B10"/>
    <mergeCell ref="C3:C10"/>
    <mergeCell ref="A12:A16"/>
    <mergeCell ref="B12:B16"/>
    <mergeCell ref="C12:C16"/>
    <mergeCell ref="D12:D16"/>
    <mergeCell ref="E12:E16"/>
    <mergeCell ref="F12:F16"/>
    <mergeCell ref="E3:H3"/>
    <mergeCell ref="E4:H4"/>
    <mergeCell ref="E5:H5"/>
    <mergeCell ref="E6:H6"/>
    <mergeCell ref="E7:H7"/>
    <mergeCell ref="E8:H8"/>
    <mergeCell ref="E9:E10"/>
    <mergeCell ref="I12:J12"/>
    <mergeCell ref="F9:F10"/>
    <mergeCell ref="G9:G10"/>
    <mergeCell ref="H9:H10"/>
    <mergeCell ref="G12:G16"/>
    <mergeCell ref="H12:H16"/>
    <mergeCell ref="K9:K10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I13:J13"/>
    <mergeCell ref="I16:J16"/>
    <mergeCell ref="I14:I15"/>
    <mergeCell ref="J14:J15"/>
    <mergeCell ref="K14:K15"/>
    <mergeCell ref="L14:L15"/>
    <mergeCell ref="M14:M15"/>
    <mergeCell ref="I18:J20"/>
    <mergeCell ref="K18:K20"/>
    <mergeCell ref="L18:L20"/>
    <mergeCell ref="M18:M20"/>
    <mergeCell ref="N18:N20"/>
    <mergeCell ref="I23:J24"/>
    <mergeCell ref="K23:K24"/>
    <mergeCell ref="L23:L24"/>
    <mergeCell ref="M23:M24"/>
    <mergeCell ref="N23:N24"/>
  </mergeCells>
  <phoneticPr fontId="13" type="noConversion"/>
  <pageMargins left="0.7" right="0.7" top="0.75" bottom="0.75" header="0.3" footer="0.3"/>
  <pageSetup paperSize="9" scale="48" fitToHeight="0" orientation="portrait" verticalDpi="0" r:id="rId1"/>
  <ignoredErrors>
    <ignoredError sqref="K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m09263</cp:lastModifiedBy>
  <cp:lastPrinted>2018-07-03T11:09:05Z</cp:lastPrinted>
  <dcterms:created xsi:type="dcterms:W3CDTF">2016-04-27T10:50:15Z</dcterms:created>
  <dcterms:modified xsi:type="dcterms:W3CDTF">2019-12-30T09:47:26Z</dcterms:modified>
</cp:coreProperties>
</file>