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09263\Desktop\"/>
    </mc:Choice>
  </mc:AlternateContent>
  <bookViews>
    <workbookView xWindow="0" yWindow="0" windowWidth="15345" windowHeight="3990"/>
  </bookViews>
  <sheets>
    <sheet name="Lapas1" sheetId="1" r:id="rId1"/>
  </sheets>
  <definedNames>
    <definedName name="_Toc387396766" localSheetId="0">Lapas1!$A$1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4" i="1" l="1"/>
  <c r="K95" i="1" s="1"/>
  <c r="E92" i="1"/>
  <c r="E86" i="1"/>
  <c r="K84" i="1"/>
  <c r="N83" i="1"/>
  <c r="M83" i="1"/>
  <c r="M85" i="1" s="1"/>
  <c r="L83" i="1"/>
  <c r="K83" i="1"/>
  <c r="N82" i="1"/>
  <c r="K80" i="1"/>
  <c r="K79" i="1" s="1"/>
  <c r="N79" i="1"/>
  <c r="M79" i="1"/>
  <c r="L79" i="1"/>
  <c r="K76" i="1"/>
  <c r="E76" i="1"/>
  <c r="L74" i="1"/>
  <c r="K74" i="1"/>
  <c r="K73" i="1" s="1"/>
  <c r="N73" i="1"/>
  <c r="M73" i="1"/>
  <c r="L73" i="1"/>
  <c r="E68" i="1"/>
  <c r="L65" i="1"/>
  <c r="E64" i="1"/>
  <c r="L61" i="1"/>
  <c r="L60" i="1" s="1"/>
  <c r="N60" i="1"/>
  <c r="K60" i="1"/>
  <c r="E59" i="1"/>
  <c r="N58" i="1"/>
  <c r="K57" i="1"/>
  <c r="K56" i="1"/>
  <c r="K55" i="1"/>
  <c r="N54" i="1"/>
  <c r="M54" i="1"/>
  <c r="M58" i="1" s="1"/>
  <c r="L54" i="1"/>
  <c r="L58" i="1" s="1"/>
  <c r="K53" i="1"/>
  <c r="N52" i="1"/>
  <c r="M52" i="1"/>
  <c r="L52" i="1"/>
  <c r="K51" i="1"/>
  <c r="N50" i="1"/>
  <c r="L49" i="1"/>
  <c r="L50" i="1" s="1"/>
  <c r="K48" i="1"/>
  <c r="K47" i="1"/>
  <c r="M49" i="1" l="1"/>
  <c r="M50" i="1" s="1"/>
  <c r="K50" i="1" s="1"/>
  <c r="K54" i="1"/>
  <c r="K52" i="1"/>
  <c r="M61" i="1"/>
  <c r="M60" i="1" s="1"/>
  <c r="K58" i="1"/>
  <c r="L32" i="1" l="1"/>
  <c r="L45" i="1" l="1"/>
  <c r="M45" i="1" s="1"/>
  <c r="N45" i="1" s="1"/>
  <c r="N37" i="1"/>
  <c r="L35" i="1" l="1"/>
  <c r="M36" i="1"/>
  <c r="N36" i="1" s="1"/>
  <c r="N35" i="1" s="1"/>
  <c r="L27" i="1"/>
  <c r="L26" i="1" s="1"/>
  <c r="L29" i="1" s="1"/>
  <c r="M28" i="1"/>
  <c r="M35" i="1" l="1"/>
  <c r="M26" i="1"/>
  <c r="N27" i="1" l="1"/>
  <c r="N26" i="1" s="1"/>
  <c r="K26" i="1" s="1"/>
  <c r="M44" i="1" l="1"/>
  <c r="M46" i="1" s="1"/>
  <c r="L44" i="1"/>
  <c r="L46" i="1" s="1"/>
  <c r="M40" i="1" l="1"/>
  <c r="N40" i="1"/>
  <c r="L40" i="1"/>
  <c r="N39" i="1"/>
  <c r="K36" i="1"/>
  <c r="K37" i="1"/>
  <c r="K35" i="1" s="1"/>
  <c r="K27" i="1" l="1"/>
  <c r="K28" i="1"/>
  <c r="N23" i="1"/>
  <c r="M18" i="1"/>
  <c r="N18" i="1"/>
  <c r="L18" i="1"/>
  <c r="K12" i="1"/>
  <c r="L42" i="1" l="1"/>
  <c r="M38" i="1"/>
  <c r="N44" i="1" l="1"/>
  <c r="K44" i="1" s="1"/>
  <c r="K45" i="1"/>
  <c r="M31" i="1"/>
  <c r="M29" i="1"/>
  <c r="K30" i="1"/>
  <c r="K43" i="1" l="1"/>
  <c r="K41" i="1"/>
  <c r="K39" i="1"/>
  <c r="M23" i="1"/>
  <c r="L23" i="1"/>
  <c r="K40" i="1" l="1"/>
  <c r="K23" i="1"/>
  <c r="L13" i="1" l="1"/>
  <c r="M13" i="1"/>
  <c r="M16" i="1" s="1"/>
  <c r="N13" i="1"/>
  <c r="N16" i="1" s="1"/>
  <c r="K14" i="1"/>
  <c r="K13" i="1" s="1"/>
  <c r="N46" i="1"/>
  <c r="L16" i="1" l="1"/>
  <c r="K18" i="1" s="1"/>
  <c r="N31" i="1"/>
  <c r="L31" i="1"/>
  <c r="L33" i="1" s="1"/>
  <c r="K46" i="1" l="1"/>
  <c r="E43" i="1"/>
  <c r="N42" i="1"/>
  <c r="M42" i="1"/>
  <c r="E39" i="1"/>
  <c r="K34" i="1"/>
  <c r="E34" i="1"/>
  <c r="N33" i="1"/>
  <c r="K32" i="1"/>
  <c r="K31" i="1" s="1"/>
  <c r="E30" i="1"/>
  <c r="N29" i="1"/>
  <c r="K29" i="1" s="1"/>
  <c r="K25" i="1"/>
  <c r="E25" i="1"/>
  <c r="K21" i="1"/>
  <c r="E21" i="1"/>
  <c r="K17" i="1"/>
  <c r="E17" i="1"/>
  <c r="E12" i="1"/>
  <c r="K16" i="1" s="1"/>
  <c r="K42" i="1" l="1"/>
  <c r="K33" i="1"/>
  <c r="L38" i="1" l="1"/>
  <c r="N38" i="1"/>
  <c r="K38" i="1" l="1"/>
</calcChain>
</file>

<file path=xl/sharedStrings.xml><?xml version="1.0" encoding="utf-8"?>
<sst xmlns="http://schemas.openxmlformats.org/spreadsheetml/2006/main" count="188" uniqueCount="79">
  <si>
    <t>Vidaus reikalų ministerijos administruojamų 2014-2020 metų Europos Sąjungos fondų investicijų veiksmų programos prioritetų įgyvendinimo priemonių kvietimų skelbimo, projektų sąrašų ir finansavimo sutarčių sudarymo planas</t>
  </si>
  <si>
    <t>Eil nr.</t>
  </si>
  <si>
    <t>Veiksmų programos prioritetą įgyvendinančios priemonės kodas</t>
  </si>
  <si>
    <t>Veiksmų programos prioriteto įgyvendinimo priemonės pavadinimas</t>
  </si>
  <si>
    <t>Atrankos būdas</t>
  </si>
  <si>
    <t>Priemonei skirtas finansavimas (eurais)</t>
  </si>
  <si>
    <t>Eilės nr.</t>
  </si>
  <si>
    <r>
      <t>Planuojama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valstybės / regionų projektų sąrašo, kvietimo teikti paraiškas paskelbimo arba finansavimo sutarties data</t>
    </r>
  </si>
  <si>
    <t>Finansavimo šaltiniai (eurais)</t>
  </si>
  <si>
    <t xml:space="preserve"> Iš viso</t>
  </si>
  <si>
    <t>ES struktūrinių fondų lėšos</t>
  </si>
  <si>
    <t>Valstybės biudžeto lėšos</t>
  </si>
  <si>
    <t>Projektų vykdytojų lėšos</t>
  </si>
  <si>
    <t>5=6+7</t>
  </si>
  <si>
    <t>11=12+13+14</t>
  </si>
  <si>
    <t>Faktas</t>
  </si>
  <si>
    <t>N - N+3 metų planai:</t>
  </si>
  <si>
    <t>1.</t>
  </si>
  <si>
    <t>Nesuplanuotas likutis</t>
  </si>
  <si>
    <t xml:space="preserve">Valstybės projektų planavimas </t>
  </si>
  <si>
    <t>05.1.1-CPVA-V-901</t>
  </si>
  <si>
    <t>Gyventojų perspėjimo apie pavojus ir gelbėjimo sistemų tobulinimas ir plėtra</t>
  </si>
  <si>
    <t>07.1.1-CPVA-V-902</t>
  </si>
  <si>
    <t>Pereinamojo laikotarpio tikslinių teritorijų vystymas. I</t>
  </si>
  <si>
    <t>07.1.1-CPVA-R-903</t>
  </si>
  <si>
    <t>Pereinamojo laikotarpio tikslinių teritorijų vystymas. II</t>
  </si>
  <si>
    <t xml:space="preserve">Regionų projektų planavimas </t>
  </si>
  <si>
    <t>07.1.1-CPVA-R-904</t>
  </si>
  <si>
    <t>Didžiųjų miestų kompleksinė plėtra</t>
  </si>
  <si>
    <t>07.1.1-CPVA-R-905</t>
  </si>
  <si>
    <t>Miestų kompleksinė plėtra</t>
  </si>
  <si>
    <t>07.1.1-CPVA-V-906</t>
  </si>
  <si>
    <t>Kompleksinė paslaugų plėtra integruotų teritorijų vystymo programų tikslinėse teritorijose</t>
  </si>
  <si>
    <t>07.1.1-CPVA-V-907</t>
  </si>
  <si>
    <t>Miesto inžinerinės infrastruktūros, svarbios verslui, atnaujinimas ir plėtra</t>
  </si>
  <si>
    <t>08.2.1-CPVA-R-908</t>
  </si>
  <si>
    <t>Kaimo gyvenamųjų vietovių atnaujinimas</t>
  </si>
  <si>
    <t>2.</t>
  </si>
  <si>
    <t>2020 m. III ketv.</t>
  </si>
  <si>
    <t>2020 m. II ketv.</t>
  </si>
  <si>
    <t>2020 m. IV ketv.</t>
  </si>
  <si>
    <t>08.6.1-ESFA-T-909</t>
  </si>
  <si>
    <t>VIETOS PLĖTROS STRATEGIJŲ RENGIMAS</t>
  </si>
  <si>
    <t xml:space="preserve">Tęstinė projektų atranka </t>
  </si>
  <si>
    <t xml:space="preserve">08.6.1-ESFA-T-910 </t>
  </si>
  <si>
    <t>VIETOS PLĖTROS STRATEGIJŲ ĮGYVENDINIMO ADMINISTRAVIMAS</t>
  </si>
  <si>
    <t>08.6.1-ESFA-V-911</t>
  </si>
  <si>
    <t>VIETOS PLĖTROS STRATEGIJŲ ĮGYVENDINIMAS</t>
  </si>
  <si>
    <t>08.6.1-ESFA-T-927</t>
  </si>
  <si>
    <t>SPARTESNIS VIETOS PLĖTROS STRATEGIJŲ ĮGYVENDINIMAS</t>
  </si>
  <si>
    <t>4.</t>
  </si>
  <si>
    <t xml:space="preserve">10.1.1-ESFA-V-912 </t>
  </si>
  <si>
    <t>NACIONALINIŲ REFORMŲ SKATINIMAS IR VIEŠOJO VALDYMO INSTITUCIJŲ VEIKLOS GERINIMAS</t>
  </si>
  <si>
    <t>2021 m. III ketv.</t>
  </si>
  <si>
    <t xml:space="preserve">10.1.1-ESFA-V-913 </t>
  </si>
  <si>
    <t>VALSTYBĖS INSTITUCIJŲ IR ĮSTAIGŲ VIDAUS ADMINISTRAVIMO TOBULINIMAS</t>
  </si>
  <si>
    <t>Valstybės projektų planavimas</t>
  </si>
  <si>
    <t>10.1.2-ESFA-V-915</t>
  </si>
  <si>
    <t>VIEŠOJO VALDYMO INSTITUCIJŲ ATVIRUMO DIDINIMAS IR VISUOMENĖS ĮSITRAUKIMO Į VIEŠOJO VALDYMO PROCESUS SKATINIMAS</t>
  </si>
  <si>
    <t>10.1.2-ESFA-V-916</t>
  </si>
  <si>
    <t>NACIONALINIŲ KOVOS SU KORUPCIJA PRIEMONIŲ ĮGYVENDINIMAS</t>
  </si>
  <si>
    <t xml:space="preserve">10.1.2-ESFA-K-917 </t>
  </si>
  <si>
    <t>VISUOMENĖS NEPAKANTUMO KORUPCIJAI DIDINIMO IR DALYVAVIMO VIEŠOJO VALDYMO PROCESUOSE SKATINIMO INICIATYVOS</t>
  </si>
  <si>
    <t xml:space="preserve">Konkursas </t>
  </si>
  <si>
    <t xml:space="preserve">10.1.3-ESFA-V-918 </t>
  </si>
  <si>
    <t>VIEŠOJO ADMINISTRAVIMO SUBJEKTŲ INICIATYVOS, SKIRTOS PASLAUGŲ IR ASMENŲ APTARNAVIMO KOKYBĖS GERINIMUI</t>
  </si>
  <si>
    <t xml:space="preserve">10.1.3-ESFA-R-920 </t>
  </si>
  <si>
    <t>PASLAUGŲ IR ASMENŲ APTARNAVIMO KOKYBĖS GERINIMAS SAVIVALDYBĖSE</t>
  </si>
  <si>
    <t>Regionų projektų planavimas</t>
  </si>
  <si>
    <t xml:space="preserve">10.1.4-ESFA-V-921 </t>
  </si>
  <si>
    <t>GERESNIO REGLAMENTAVIMO DIEGIMAS IR VERSLO PRIEŽIŪROS SISTEMOS TOBULINIMAS</t>
  </si>
  <si>
    <t xml:space="preserve">10.1.4-ESFA-V-922 </t>
  </si>
  <si>
    <t>TEISINGUMO SISTEMOS VEIKSMINGUMO DIDINIMAS</t>
  </si>
  <si>
    <t>10.1.5-ESFA-V-923</t>
  </si>
  <si>
    <t>ŽMOGIŠKŲJŲ IŠTEKLIŲ VALDYMO TOBULINIMAS VALSTYBINĖJE TARNYBOJE SISTEMINIU LYGMENIU</t>
  </si>
  <si>
    <t>10.1.5-ESFA-V-924</t>
  </si>
  <si>
    <t>VALSTYBĖS IR SAVIVALDYBIŲ INSTITUCIJŲ IR ĮSTAIGŲ DIRBANČIŲJŲ STRATEGINIŲ KOMPETENCIJŲ CENTRALIZUOTAS STIPRINIMAS“</t>
  </si>
  <si>
    <t xml:space="preserve">10.1.5-ESFA-V-925 </t>
  </si>
  <si>
    <t>VALSTYBĖS ĮSTAIGŲ VADOVŲ GRANDIES STIPRINIMAS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</si>
</sst>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[$-10427]#,##0.00"/>
    <numFmt numFmtId="166" formatCode="_-* #,##0\ _€_-;\-* #,##0\ _€_-;_-* &quot;-&quot;??\ _€_-;_-@_-"/>
  </numFmts>
  <fonts count="13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6" fillId="0" borderId="0" applyFont="0" applyFill="0" applyBorder="0" applyAlignment="0" applyProtection="0"/>
  </cellStyleXfs>
  <cellXfs count="148">
    <xf numFmtId="0" fontId="0" fillId="0" borderId="0" xfId="0"/>
    <xf numFmtId="0" fontId="1" fillId="2" borderId="7" xfId="0" applyFont="1" applyFill="1" applyBorder="1" applyAlignment="1">
      <alignment vertical="center" wrapText="1"/>
    </xf>
    <xf numFmtId="14" fontId="1" fillId="2" borderId="7" xfId="0" applyNumberFormat="1" applyFont="1" applyFill="1" applyBorder="1" applyAlignment="1">
      <alignment vertical="center" wrapText="1"/>
    </xf>
    <xf numFmtId="4" fontId="1" fillId="2" borderId="0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0" fillId="2" borderId="0" xfId="0" applyFill="1" applyBorder="1"/>
    <xf numFmtId="165" fontId="5" fillId="3" borderId="0" xfId="0" applyNumberFormat="1" applyFont="1" applyFill="1" applyBorder="1" applyAlignment="1" applyProtection="1">
      <alignment horizontal="right" vertical="top" wrapText="1" readingOrder="1"/>
      <protection locked="0"/>
    </xf>
    <xf numFmtId="4" fontId="0" fillId="2" borderId="0" xfId="0" applyNumberFormat="1" applyFill="1" applyBorder="1"/>
    <xf numFmtId="4" fontId="1" fillId="2" borderId="7" xfId="0" applyNumberFormat="1" applyFont="1" applyFill="1" applyBorder="1" applyAlignment="1">
      <alignment vertical="center" wrapText="1"/>
    </xf>
    <xf numFmtId="4" fontId="1" fillId="2" borderId="14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center" wrapText="1"/>
    </xf>
    <xf numFmtId="14" fontId="1" fillId="2" borderId="14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top" wrapText="1"/>
    </xf>
    <xf numFmtId="4" fontId="1" fillId="2" borderId="4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0" fillId="2" borderId="0" xfId="0" applyNumberFormat="1" applyFill="1"/>
    <xf numFmtId="14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3" fontId="7" fillId="2" borderId="14" xfId="0" applyNumberFormat="1" applyFont="1" applyFill="1" applyBorder="1" applyAlignment="1">
      <alignment vertical="center" wrapText="1"/>
    </xf>
    <xf numFmtId="3" fontId="7" fillId="2" borderId="4" xfId="0" applyNumberFormat="1" applyFont="1" applyFill="1" applyBorder="1" applyAlignment="1">
      <alignment vertical="center" wrapText="1"/>
    </xf>
    <xf numFmtId="3" fontId="7" fillId="2" borderId="7" xfId="0" applyNumberFormat="1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3" fontId="8" fillId="2" borderId="14" xfId="0" applyNumberFormat="1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14" fontId="8" fillId="2" borderId="7" xfId="0" applyNumberFormat="1" applyFont="1" applyFill="1" applyBorder="1" applyAlignment="1">
      <alignment vertical="center" wrapText="1"/>
    </xf>
    <xf numFmtId="3" fontId="7" fillId="2" borderId="14" xfId="0" applyNumberFormat="1" applyFont="1" applyFill="1" applyBorder="1" applyAlignment="1">
      <alignment horizontal="right" vertical="center"/>
    </xf>
    <xf numFmtId="3" fontId="7" fillId="2" borderId="14" xfId="0" applyNumberFormat="1" applyFont="1" applyFill="1" applyBorder="1"/>
    <xf numFmtId="0" fontId="8" fillId="2" borderId="17" xfId="0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3" fontId="7" fillId="2" borderId="16" xfId="0" applyNumberFormat="1" applyFont="1" applyFill="1" applyBorder="1" applyAlignment="1">
      <alignment vertical="center" wrapText="1"/>
    </xf>
    <xf numFmtId="3" fontId="7" fillId="2" borderId="14" xfId="0" applyNumberFormat="1" applyFont="1" applyFill="1" applyBorder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3" fontId="7" fillId="2" borderId="24" xfId="0" applyNumberFormat="1" applyFont="1" applyFill="1" applyBorder="1" applyAlignment="1">
      <alignment vertical="center" wrapText="1"/>
    </xf>
    <xf numFmtId="3" fontId="7" fillId="2" borderId="25" xfId="0" applyNumberFormat="1" applyFont="1" applyFill="1" applyBorder="1" applyAlignment="1">
      <alignment vertical="center" wrapText="1"/>
    </xf>
    <xf numFmtId="166" fontId="7" fillId="2" borderId="24" xfId="2" applyNumberFormat="1" applyFont="1" applyFill="1" applyBorder="1" applyAlignment="1">
      <alignment horizontal="right" wrapText="1"/>
    </xf>
    <xf numFmtId="3" fontId="8" fillId="2" borderId="3" xfId="0" applyNumberFormat="1" applyFont="1" applyFill="1" applyBorder="1" applyAlignment="1">
      <alignment vertical="center" wrapText="1"/>
    </xf>
    <xf numFmtId="3" fontId="7" fillId="2" borderId="13" xfId="0" applyNumberFormat="1" applyFont="1" applyFill="1" applyBorder="1" applyAlignment="1">
      <alignment vertical="center" wrapText="1"/>
    </xf>
    <xf numFmtId="3" fontId="7" fillId="2" borderId="10" xfId="0" applyNumberFormat="1" applyFont="1" applyFill="1" applyBorder="1"/>
    <xf numFmtId="3" fontId="7" fillId="2" borderId="14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2" fontId="8" fillId="2" borderId="13" xfId="0" applyNumberFormat="1" applyFont="1" applyFill="1" applyBorder="1" applyAlignment="1">
      <alignment vertical="center" wrapText="1"/>
    </xf>
    <xf numFmtId="2" fontId="12" fillId="2" borderId="4" xfId="0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wrapText="1"/>
    </xf>
    <xf numFmtId="1" fontId="10" fillId="2" borderId="3" xfId="0" applyNumberFormat="1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3" fontId="7" fillId="2" borderId="2" xfId="0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vertical="center"/>
    </xf>
  </cellXfs>
  <cellStyles count="3">
    <cellStyle name="Įprastas" xfId="0" builtinId="0"/>
    <cellStyle name="Įprastas 2" xfId="1"/>
    <cellStyle name="Kablelis 1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5"/>
  <sheetViews>
    <sheetView tabSelected="1" workbookViewId="0"/>
  </sheetViews>
  <sheetFormatPr defaultRowHeight="15" x14ac:dyDescent="0.25"/>
  <cols>
    <col min="1" max="1" width="3.28515625" style="18" customWidth="1"/>
    <col min="2" max="2" width="17.140625" style="18" customWidth="1"/>
    <col min="3" max="3" width="16.42578125" style="18" customWidth="1"/>
    <col min="4" max="4" width="11.5703125" style="18" customWidth="1"/>
    <col min="5" max="5" width="12.7109375" style="18" customWidth="1"/>
    <col min="6" max="6" width="13" style="18" customWidth="1"/>
    <col min="7" max="7" width="11.7109375" style="18" customWidth="1"/>
    <col min="8" max="8" width="11.42578125" style="18" customWidth="1"/>
    <col min="9" max="9" width="7.5703125" style="18" customWidth="1"/>
    <col min="10" max="10" width="10.7109375" style="18" customWidth="1"/>
    <col min="11" max="11" width="12" style="18" customWidth="1"/>
    <col min="12" max="12" width="11.5703125" style="18" customWidth="1"/>
    <col min="13" max="13" width="11.85546875" style="18" customWidth="1"/>
    <col min="14" max="14" width="12.28515625" style="18" customWidth="1"/>
    <col min="15" max="15" width="12.5703125" style="18" customWidth="1"/>
    <col min="16" max="16" width="12.42578125" style="18" bestFit="1" customWidth="1"/>
    <col min="17" max="17" width="12.140625" style="18" bestFit="1" customWidth="1"/>
    <col min="18" max="19" width="11.28515625" style="18" customWidth="1"/>
    <col min="20" max="20" width="10.7109375" style="18" customWidth="1"/>
    <col min="21" max="21" width="11.42578125" style="18" customWidth="1"/>
    <col min="22" max="23" width="9.140625" style="18" customWidth="1"/>
    <col min="24" max="24" width="15.42578125" style="18" customWidth="1"/>
    <col min="25" max="25" width="12.42578125" style="18" customWidth="1"/>
    <col min="26" max="26" width="17.42578125" style="18" customWidth="1"/>
    <col min="27" max="16384" width="9.140625" style="18"/>
  </cols>
  <sheetData>
    <row r="1" spans="1:26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26" ht="15.75" thickBot="1" x14ac:dyDescent="0.3">
      <c r="A2" s="19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26" ht="24.75" customHeight="1" x14ac:dyDescent="0.25">
      <c r="A3" s="110" t="s">
        <v>1</v>
      </c>
      <c r="B3" s="110" t="s">
        <v>2</v>
      </c>
      <c r="C3" s="110" t="s">
        <v>3</v>
      </c>
      <c r="D3" s="20"/>
      <c r="E3" s="113"/>
      <c r="F3" s="114"/>
      <c r="G3" s="114"/>
      <c r="H3" s="115"/>
      <c r="I3" s="110" t="s">
        <v>6</v>
      </c>
      <c r="J3" s="110" t="s">
        <v>7</v>
      </c>
      <c r="K3" s="113"/>
      <c r="L3" s="114"/>
      <c r="M3" s="114"/>
      <c r="N3" s="115"/>
    </row>
    <row r="4" spans="1:26" x14ac:dyDescent="0.25">
      <c r="A4" s="111"/>
      <c r="B4" s="111"/>
      <c r="C4" s="111"/>
      <c r="D4" s="21"/>
      <c r="E4" s="116"/>
      <c r="F4" s="117"/>
      <c r="G4" s="117"/>
      <c r="H4" s="118"/>
      <c r="I4" s="111"/>
      <c r="J4" s="111"/>
      <c r="K4" s="116"/>
      <c r="L4" s="117"/>
      <c r="M4" s="117"/>
      <c r="N4" s="118"/>
    </row>
    <row r="5" spans="1:26" x14ac:dyDescent="0.25">
      <c r="A5" s="111"/>
      <c r="B5" s="111"/>
      <c r="C5" s="111"/>
      <c r="D5" s="21"/>
      <c r="E5" s="116"/>
      <c r="F5" s="117"/>
      <c r="G5" s="117"/>
      <c r="H5" s="118"/>
      <c r="I5" s="111"/>
      <c r="J5" s="111"/>
      <c r="K5" s="116"/>
      <c r="L5" s="117"/>
      <c r="M5" s="117"/>
      <c r="N5" s="118"/>
    </row>
    <row r="6" spans="1:26" x14ac:dyDescent="0.25">
      <c r="A6" s="111"/>
      <c r="B6" s="111"/>
      <c r="C6" s="111"/>
      <c r="D6" s="21"/>
      <c r="E6" s="116" t="s">
        <v>5</v>
      </c>
      <c r="F6" s="117"/>
      <c r="G6" s="117"/>
      <c r="H6" s="118"/>
      <c r="I6" s="111"/>
      <c r="J6" s="111"/>
      <c r="K6" s="116" t="s">
        <v>8</v>
      </c>
      <c r="L6" s="117"/>
      <c r="M6" s="117"/>
      <c r="N6" s="118"/>
    </row>
    <row r="7" spans="1:26" x14ac:dyDescent="0.25">
      <c r="A7" s="111"/>
      <c r="B7" s="111"/>
      <c r="C7" s="111"/>
      <c r="D7" s="21"/>
      <c r="E7" s="119"/>
      <c r="F7" s="120"/>
      <c r="G7" s="120"/>
      <c r="H7" s="121"/>
      <c r="I7" s="111"/>
      <c r="J7" s="111"/>
      <c r="K7" s="119"/>
      <c r="L7" s="120"/>
      <c r="M7" s="120"/>
      <c r="N7" s="121"/>
    </row>
    <row r="8" spans="1:26" ht="15.75" thickBot="1" x14ac:dyDescent="0.3">
      <c r="A8" s="111"/>
      <c r="B8" s="111"/>
      <c r="C8" s="111"/>
      <c r="D8" s="21"/>
      <c r="E8" s="122"/>
      <c r="F8" s="123"/>
      <c r="G8" s="123"/>
      <c r="H8" s="124"/>
      <c r="I8" s="111"/>
      <c r="J8" s="111"/>
      <c r="K8" s="122"/>
      <c r="L8" s="123"/>
      <c r="M8" s="123"/>
      <c r="N8" s="124"/>
    </row>
    <row r="9" spans="1:26" ht="26.25" thickBot="1" x14ac:dyDescent="0.3">
      <c r="A9" s="111"/>
      <c r="B9" s="111"/>
      <c r="C9" s="111"/>
      <c r="D9" s="21" t="s">
        <v>4</v>
      </c>
      <c r="E9" s="108" t="s">
        <v>9</v>
      </c>
      <c r="F9" s="108" t="s">
        <v>10</v>
      </c>
      <c r="G9" s="108" t="s">
        <v>11</v>
      </c>
      <c r="H9" s="108" t="s">
        <v>12</v>
      </c>
      <c r="I9" s="111"/>
      <c r="J9" s="111"/>
      <c r="K9" s="108" t="s">
        <v>9</v>
      </c>
      <c r="L9" s="108" t="s">
        <v>10</v>
      </c>
      <c r="M9" s="108" t="s">
        <v>11</v>
      </c>
      <c r="N9" s="1"/>
    </row>
    <row r="10" spans="1:26" ht="49.5" customHeight="1" thickBot="1" x14ac:dyDescent="0.3">
      <c r="A10" s="112"/>
      <c r="B10" s="112"/>
      <c r="C10" s="112"/>
      <c r="D10" s="1"/>
      <c r="E10" s="109"/>
      <c r="F10" s="109"/>
      <c r="G10" s="109"/>
      <c r="H10" s="109"/>
      <c r="I10" s="112"/>
      <c r="J10" s="112"/>
      <c r="K10" s="109"/>
      <c r="L10" s="109"/>
      <c r="M10" s="109"/>
      <c r="N10" s="1" t="s">
        <v>12</v>
      </c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thickBot="1" x14ac:dyDescent="0.3">
      <c r="A11" s="22">
        <v>1</v>
      </c>
      <c r="B11" s="1">
        <v>2</v>
      </c>
      <c r="C11" s="1">
        <v>3</v>
      </c>
      <c r="D11" s="1">
        <v>4</v>
      </c>
      <c r="E11" s="1" t="s">
        <v>13</v>
      </c>
      <c r="F11" s="1">
        <v>6</v>
      </c>
      <c r="G11" s="1">
        <v>7</v>
      </c>
      <c r="H11" s="1">
        <v>8</v>
      </c>
      <c r="I11" s="1">
        <v>9</v>
      </c>
      <c r="J11" s="1">
        <v>10</v>
      </c>
      <c r="K11" s="1" t="s">
        <v>14</v>
      </c>
      <c r="L11" s="1">
        <v>12</v>
      </c>
      <c r="M11" s="1">
        <v>13</v>
      </c>
      <c r="N11" s="1">
        <v>14</v>
      </c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thickBot="1" x14ac:dyDescent="0.3">
      <c r="A12" s="133">
        <v>1</v>
      </c>
      <c r="B12" s="133" t="s">
        <v>20</v>
      </c>
      <c r="C12" s="133" t="s">
        <v>21</v>
      </c>
      <c r="D12" s="133" t="s">
        <v>19</v>
      </c>
      <c r="E12" s="103">
        <f>+F12+G12+H12</f>
        <v>4781189</v>
      </c>
      <c r="F12" s="103">
        <v>4064010</v>
      </c>
      <c r="G12" s="103">
        <v>717179</v>
      </c>
      <c r="H12" s="103">
        <v>0</v>
      </c>
      <c r="I12" s="106" t="s">
        <v>15</v>
      </c>
      <c r="J12" s="107"/>
      <c r="K12" s="11">
        <f>L12+M12+N12</f>
        <v>4354680.25</v>
      </c>
      <c r="L12" s="11">
        <v>3701478.21</v>
      </c>
      <c r="M12" s="11">
        <v>653202.03999999992</v>
      </c>
      <c r="N12" s="11">
        <v>0</v>
      </c>
      <c r="Q12" s="8"/>
      <c r="R12" s="9"/>
      <c r="S12" s="9"/>
      <c r="T12" s="9"/>
      <c r="U12" s="9"/>
      <c r="V12" s="9"/>
      <c r="W12" s="9"/>
      <c r="X12" s="10"/>
      <c r="Y12" s="10"/>
      <c r="Z12" s="10"/>
    </row>
    <row r="13" spans="1:26" ht="15.75" thickBot="1" x14ac:dyDescent="0.3">
      <c r="A13" s="134"/>
      <c r="B13" s="134"/>
      <c r="C13" s="134"/>
      <c r="D13" s="134"/>
      <c r="E13" s="104"/>
      <c r="F13" s="104"/>
      <c r="G13" s="104"/>
      <c r="H13" s="104"/>
      <c r="I13" s="125" t="s">
        <v>16</v>
      </c>
      <c r="J13" s="126"/>
      <c r="K13" s="11">
        <f>K14</f>
        <v>20661802.75</v>
      </c>
      <c r="L13" s="11">
        <f t="shared" ref="L13:N13" si="0">L14</f>
        <v>17562532.329999998</v>
      </c>
      <c r="M13" s="11">
        <f t="shared" si="0"/>
        <v>3099270.42</v>
      </c>
      <c r="N13" s="11">
        <f t="shared" si="0"/>
        <v>0</v>
      </c>
      <c r="Q13" s="8"/>
      <c r="R13" s="9"/>
      <c r="S13" s="9"/>
      <c r="T13" s="9"/>
      <c r="U13" s="9"/>
      <c r="V13" s="9"/>
      <c r="W13" s="9"/>
      <c r="X13" s="10"/>
      <c r="Y13" s="10"/>
      <c r="Z13" s="10"/>
    </row>
    <row r="14" spans="1:26" x14ac:dyDescent="0.25">
      <c r="A14" s="134"/>
      <c r="B14" s="134"/>
      <c r="C14" s="134"/>
      <c r="D14" s="134"/>
      <c r="E14" s="104"/>
      <c r="F14" s="104"/>
      <c r="G14" s="104"/>
      <c r="H14" s="104"/>
      <c r="I14" s="127" t="s">
        <v>17</v>
      </c>
      <c r="J14" s="129" t="s">
        <v>39</v>
      </c>
      <c r="K14" s="131">
        <f>L14+M14+N14</f>
        <v>20661802.75</v>
      </c>
      <c r="L14" s="131">
        <v>17562532.329999998</v>
      </c>
      <c r="M14" s="131">
        <v>3099270.42</v>
      </c>
      <c r="N14" s="131">
        <v>0</v>
      </c>
      <c r="Q14" s="8"/>
      <c r="R14" s="9"/>
      <c r="S14" s="9"/>
      <c r="T14" s="9"/>
      <c r="U14" s="9"/>
      <c r="V14" s="9"/>
      <c r="W14" s="9"/>
      <c r="X14" s="10"/>
      <c r="Y14" s="10"/>
      <c r="Z14" s="10"/>
    </row>
    <row r="15" spans="1:26" ht="15.75" thickBot="1" x14ac:dyDescent="0.3">
      <c r="A15" s="134"/>
      <c r="B15" s="134"/>
      <c r="C15" s="134"/>
      <c r="D15" s="134"/>
      <c r="E15" s="104"/>
      <c r="F15" s="104"/>
      <c r="G15" s="104"/>
      <c r="H15" s="104"/>
      <c r="I15" s="128"/>
      <c r="J15" s="130"/>
      <c r="K15" s="132"/>
      <c r="L15" s="132"/>
      <c r="M15" s="132"/>
      <c r="N15" s="132"/>
      <c r="Q15" s="8"/>
      <c r="R15" s="9"/>
      <c r="S15" s="9"/>
      <c r="T15" s="9"/>
      <c r="U15" s="9"/>
      <c r="V15" s="9"/>
      <c r="W15" s="9"/>
      <c r="X15" s="10"/>
      <c r="Y15" s="10"/>
      <c r="Z15" s="10"/>
    </row>
    <row r="16" spans="1:26" ht="15.75" thickBot="1" x14ac:dyDescent="0.3">
      <c r="A16" s="135"/>
      <c r="B16" s="135"/>
      <c r="C16" s="135"/>
      <c r="D16" s="135"/>
      <c r="E16" s="105"/>
      <c r="F16" s="105"/>
      <c r="G16" s="105"/>
      <c r="H16" s="105"/>
      <c r="I16" s="106" t="s">
        <v>18</v>
      </c>
      <c r="J16" s="107"/>
      <c r="K16" s="11">
        <f>+E12-K12-K13</f>
        <v>-20235294</v>
      </c>
      <c r="L16" s="11">
        <f>+F12-L12-L13</f>
        <v>-17200000.539999999</v>
      </c>
      <c r="M16" s="11">
        <f t="shared" ref="M16:N16" si="1">+G12-M12-M13</f>
        <v>-3035293.46</v>
      </c>
      <c r="N16" s="12">
        <f t="shared" si="1"/>
        <v>0</v>
      </c>
      <c r="O16" s="3"/>
      <c r="P16" s="3"/>
      <c r="Q16" s="8"/>
      <c r="R16" s="9"/>
      <c r="S16" s="9"/>
      <c r="T16" s="9"/>
      <c r="U16" s="9"/>
      <c r="V16" s="9"/>
      <c r="W16" s="9"/>
      <c r="X16" s="10"/>
      <c r="Y16" s="10"/>
      <c r="Z16" s="10"/>
    </row>
    <row r="17" spans="1:26" ht="22.5" customHeight="1" thickBot="1" x14ac:dyDescent="0.3">
      <c r="A17" s="133">
        <v>2</v>
      </c>
      <c r="B17" s="133" t="s">
        <v>22</v>
      </c>
      <c r="C17" s="133" t="s">
        <v>23</v>
      </c>
      <c r="D17" s="133" t="s">
        <v>19</v>
      </c>
      <c r="E17" s="103">
        <f>+F17+G17</f>
        <v>8630108</v>
      </c>
      <c r="F17" s="103">
        <v>7930370</v>
      </c>
      <c r="G17" s="103">
        <v>699738</v>
      </c>
      <c r="H17" s="103">
        <v>699739</v>
      </c>
      <c r="I17" s="4" t="s">
        <v>15</v>
      </c>
      <c r="J17" s="5"/>
      <c r="K17" s="30">
        <f>+L17+M17+N17</f>
        <v>10135696.74</v>
      </c>
      <c r="L17" s="30">
        <v>7930370</v>
      </c>
      <c r="M17" s="30">
        <v>699738</v>
      </c>
      <c r="N17" s="30">
        <v>1505588.74</v>
      </c>
      <c r="O17" s="3"/>
      <c r="P17" s="3"/>
      <c r="Q17" s="8"/>
      <c r="R17" s="9"/>
      <c r="S17" s="9"/>
      <c r="T17" s="9"/>
      <c r="U17" s="9"/>
      <c r="V17" s="9"/>
      <c r="W17" s="9"/>
      <c r="X17" s="10"/>
      <c r="Y17" s="10"/>
      <c r="Z17" s="10"/>
    </row>
    <row r="18" spans="1:26" ht="29.25" customHeight="1" x14ac:dyDescent="0.25">
      <c r="A18" s="134"/>
      <c r="B18" s="134"/>
      <c r="C18" s="134"/>
      <c r="D18" s="134"/>
      <c r="E18" s="104"/>
      <c r="F18" s="104"/>
      <c r="G18" s="104"/>
      <c r="H18" s="104"/>
      <c r="I18" s="97" t="s">
        <v>18</v>
      </c>
      <c r="J18" s="98"/>
      <c r="K18" s="103">
        <f>L18+M18+N18</f>
        <v>-805849.74</v>
      </c>
      <c r="L18" s="103">
        <f>+F17-L17</f>
        <v>0</v>
      </c>
      <c r="M18" s="103">
        <f t="shared" ref="M18:N18" si="2">+G17-M17</f>
        <v>0</v>
      </c>
      <c r="N18" s="103">
        <f t="shared" si="2"/>
        <v>-805849.74</v>
      </c>
    </row>
    <row r="19" spans="1:26" ht="15.75" hidden="1" customHeight="1" thickBot="1" x14ac:dyDescent="0.3">
      <c r="A19" s="134"/>
      <c r="B19" s="134"/>
      <c r="C19" s="134"/>
      <c r="D19" s="134"/>
      <c r="E19" s="104"/>
      <c r="F19" s="104"/>
      <c r="G19" s="104"/>
      <c r="H19" s="104"/>
      <c r="I19" s="99"/>
      <c r="J19" s="100"/>
      <c r="K19" s="104"/>
      <c r="L19" s="104"/>
      <c r="M19" s="104"/>
      <c r="N19" s="104"/>
    </row>
    <row r="20" spans="1:26" ht="15.75" customHeight="1" thickBot="1" x14ac:dyDescent="0.3">
      <c r="A20" s="135"/>
      <c r="B20" s="135"/>
      <c r="C20" s="135"/>
      <c r="D20" s="135"/>
      <c r="E20" s="105"/>
      <c r="F20" s="105"/>
      <c r="G20" s="105"/>
      <c r="H20" s="105"/>
      <c r="I20" s="101"/>
      <c r="J20" s="102"/>
      <c r="K20" s="105"/>
      <c r="L20" s="105"/>
      <c r="M20" s="105"/>
      <c r="N20" s="105"/>
    </row>
    <row r="21" spans="1:26" x14ac:dyDescent="0.25">
      <c r="A21" s="133">
        <v>3</v>
      </c>
      <c r="B21" s="133" t="s">
        <v>24</v>
      </c>
      <c r="C21" s="133" t="s">
        <v>25</v>
      </c>
      <c r="D21" s="133" t="s">
        <v>26</v>
      </c>
      <c r="E21" s="103">
        <f>+F21+G21</f>
        <v>5622718</v>
      </c>
      <c r="F21" s="136">
        <v>5166822</v>
      </c>
      <c r="G21" s="136">
        <v>455896</v>
      </c>
      <c r="H21" s="139">
        <v>455896</v>
      </c>
      <c r="I21" s="4" t="s">
        <v>15</v>
      </c>
      <c r="J21" s="5"/>
      <c r="K21" s="23">
        <f>+L21+M21+N21</f>
        <v>7083544.0700000003</v>
      </c>
      <c r="L21" s="23">
        <v>5166822</v>
      </c>
      <c r="M21" s="23">
        <v>455896</v>
      </c>
      <c r="N21" s="23">
        <v>1460826.07</v>
      </c>
    </row>
    <row r="22" spans="1:26" ht="3" customHeight="1" thickBot="1" x14ac:dyDescent="0.3">
      <c r="A22" s="134"/>
      <c r="B22" s="134"/>
      <c r="C22" s="134"/>
      <c r="D22" s="134"/>
      <c r="E22" s="104"/>
      <c r="F22" s="137"/>
      <c r="G22" s="137"/>
      <c r="H22" s="140"/>
      <c r="I22" s="6"/>
      <c r="J22" s="7"/>
      <c r="K22" s="13"/>
      <c r="L22" s="13"/>
      <c r="M22" s="13"/>
      <c r="N22" s="13"/>
    </row>
    <row r="23" spans="1:26" ht="39" customHeight="1" x14ac:dyDescent="0.25">
      <c r="A23" s="134"/>
      <c r="B23" s="134"/>
      <c r="C23" s="134"/>
      <c r="D23" s="134"/>
      <c r="E23" s="104"/>
      <c r="F23" s="137"/>
      <c r="G23" s="137"/>
      <c r="H23" s="140"/>
      <c r="I23" s="97" t="s">
        <v>18</v>
      </c>
      <c r="J23" s="98"/>
      <c r="K23" s="103">
        <f>+L23+M23+N23</f>
        <v>-1004930.0700000001</v>
      </c>
      <c r="L23" s="103">
        <f>+F21-L21</f>
        <v>0</v>
      </c>
      <c r="M23" s="103">
        <f>+G21-M21</f>
        <v>0</v>
      </c>
      <c r="N23" s="103">
        <f>+H21-N21</f>
        <v>-1004930.0700000001</v>
      </c>
    </row>
    <row r="24" spans="1:26" ht="15.75" customHeight="1" thickBot="1" x14ac:dyDescent="0.3">
      <c r="A24" s="135"/>
      <c r="B24" s="135"/>
      <c r="C24" s="135"/>
      <c r="D24" s="135"/>
      <c r="E24" s="105"/>
      <c r="F24" s="138"/>
      <c r="G24" s="138"/>
      <c r="H24" s="141"/>
      <c r="I24" s="101"/>
      <c r="J24" s="102"/>
      <c r="K24" s="105"/>
      <c r="L24" s="105"/>
      <c r="M24" s="105"/>
      <c r="N24" s="105"/>
    </row>
    <row r="25" spans="1:26" ht="15.75" thickBot="1" x14ac:dyDescent="0.3">
      <c r="A25" s="133">
        <v>4</v>
      </c>
      <c r="B25" s="133" t="s">
        <v>27</v>
      </c>
      <c r="C25" s="133" t="s">
        <v>28</v>
      </c>
      <c r="D25" s="133" t="s">
        <v>26</v>
      </c>
      <c r="E25" s="103">
        <f>+F25+G25</f>
        <v>150653518</v>
      </c>
      <c r="F25" s="136">
        <v>138438367</v>
      </c>
      <c r="G25" s="136">
        <v>12215151</v>
      </c>
      <c r="H25" s="136">
        <v>12215151</v>
      </c>
      <c r="I25" s="106" t="s">
        <v>15</v>
      </c>
      <c r="J25" s="107"/>
      <c r="K25" s="11">
        <f t="shared" ref="K25" si="3">+L25+M25+N25</f>
        <v>169051912.84999999</v>
      </c>
      <c r="L25" s="11">
        <v>124882805.87</v>
      </c>
      <c r="M25" s="11">
        <v>11144834.98</v>
      </c>
      <c r="N25" s="11">
        <v>33024271.999999996</v>
      </c>
      <c r="O25" s="28"/>
      <c r="P25" s="28"/>
      <c r="Q25" s="28"/>
    </row>
    <row r="26" spans="1:26" ht="15.75" thickBot="1" x14ac:dyDescent="0.3">
      <c r="A26" s="134"/>
      <c r="B26" s="134"/>
      <c r="C26" s="134"/>
      <c r="D26" s="134"/>
      <c r="E26" s="104"/>
      <c r="F26" s="137"/>
      <c r="G26" s="137"/>
      <c r="H26" s="137"/>
      <c r="I26" s="125" t="s">
        <v>16</v>
      </c>
      <c r="J26" s="126"/>
      <c r="K26" s="11">
        <f>+L26+M26+N26</f>
        <v>20096972.09529411</v>
      </c>
      <c r="L26" s="11">
        <f>+L27+L28</f>
        <v>13555561.130000001</v>
      </c>
      <c r="M26" s="11">
        <f t="shared" ref="M26:N26" si="4">+M27+M28</f>
        <v>1070316.0232352905</v>
      </c>
      <c r="N26" s="11">
        <f t="shared" si="4"/>
        <v>5471094.9420588203</v>
      </c>
    </row>
    <row r="27" spans="1:26" ht="26.25" thickBot="1" x14ac:dyDescent="0.3">
      <c r="A27" s="134"/>
      <c r="B27" s="134"/>
      <c r="C27" s="134"/>
      <c r="D27" s="134"/>
      <c r="E27" s="104"/>
      <c r="F27" s="137"/>
      <c r="G27" s="137"/>
      <c r="H27" s="137"/>
      <c r="I27" s="31" t="s">
        <v>17</v>
      </c>
      <c r="J27" s="2" t="s">
        <v>39</v>
      </c>
      <c r="K27" s="11">
        <f t="shared" ref="K27:K28" si="5">+L27+M27+N27</f>
        <v>14096972.094117641</v>
      </c>
      <c r="L27" s="11">
        <f>11000000+1196223.21</f>
        <v>12196223.210000001</v>
      </c>
      <c r="M27" s="11">
        <v>950374.44205881993</v>
      </c>
      <c r="N27" s="11">
        <f>M27</f>
        <v>950374.44205881993</v>
      </c>
    </row>
    <row r="28" spans="1:26" ht="26.25" thickBot="1" x14ac:dyDescent="0.3">
      <c r="A28" s="134"/>
      <c r="B28" s="134"/>
      <c r="C28" s="134"/>
      <c r="D28" s="134"/>
      <c r="E28" s="104"/>
      <c r="F28" s="137"/>
      <c r="G28" s="137"/>
      <c r="H28" s="137"/>
      <c r="I28" s="31" t="s">
        <v>37</v>
      </c>
      <c r="J28" s="2" t="s">
        <v>38</v>
      </c>
      <c r="K28" s="11">
        <f t="shared" si="5"/>
        <v>6000000.0011764709</v>
      </c>
      <c r="L28" s="11">
        <v>1359337.92</v>
      </c>
      <c r="M28" s="11">
        <f>L28*7.5/85</f>
        <v>119941.58117647057</v>
      </c>
      <c r="N28" s="11">
        <v>4520720.5</v>
      </c>
      <c r="P28" s="28"/>
      <c r="Q28" s="28"/>
      <c r="R28" s="28"/>
    </row>
    <row r="29" spans="1:26" ht="15.75" thickBot="1" x14ac:dyDescent="0.3">
      <c r="A29" s="135"/>
      <c r="B29" s="135"/>
      <c r="C29" s="135"/>
      <c r="D29" s="135"/>
      <c r="E29" s="105"/>
      <c r="F29" s="138"/>
      <c r="G29" s="138"/>
      <c r="H29" s="138"/>
      <c r="I29" s="106" t="s">
        <v>18</v>
      </c>
      <c r="J29" s="107"/>
      <c r="K29" s="11">
        <f>+L29+M29+N29</f>
        <v>-26280215.945294108</v>
      </c>
      <c r="L29" s="11">
        <f>+F25-L25-L26</f>
        <v>0</v>
      </c>
      <c r="M29" s="11">
        <f>+G25-M25-M26</f>
        <v>-3.2352909911423922E-3</v>
      </c>
      <c r="N29" s="11">
        <f>+H25-N25-N26</f>
        <v>-26280215.942058817</v>
      </c>
    </row>
    <row r="30" spans="1:26" ht="15.75" thickBot="1" x14ac:dyDescent="0.3">
      <c r="A30" s="133">
        <v>5</v>
      </c>
      <c r="B30" s="133" t="s">
        <v>29</v>
      </c>
      <c r="C30" s="133" t="s">
        <v>30</v>
      </c>
      <c r="D30" s="133" t="s">
        <v>26</v>
      </c>
      <c r="E30" s="142">
        <f>+F30+G30</f>
        <v>107380029</v>
      </c>
      <c r="F30" s="145">
        <v>98673540</v>
      </c>
      <c r="G30" s="145">
        <v>8706489</v>
      </c>
      <c r="H30" s="145">
        <v>8706489</v>
      </c>
      <c r="I30" s="106" t="s">
        <v>15</v>
      </c>
      <c r="J30" s="107"/>
      <c r="K30" s="11">
        <f>+L30+M30+N30</f>
        <v>124287007.74000001</v>
      </c>
      <c r="L30" s="11">
        <v>94825827.930000007</v>
      </c>
      <c r="M30" s="11">
        <v>8646468.5999999996</v>
      </c>
      <c r="N30" s="11">
        <v>20814711.210000001</v>
      </c>
      <c r="O30" s="28"/>
      <c r="P30" s="28"/>
      <c r="Q30" s="28"/>
    </row>
    <row r="31" spans="1:26" ht="15.75" thickBot="1" x14ac:dyDescent="0.3">
      <c r="A31" s="134"/>
      <c r="B31" s="134"/>
      <c r="C31" s="134"/>
      <c r="D31" s="134"/>
      <c r="E31" s="143"/>
      <c r="F31" s="146"/>
      <c r="G31" s="146"/>
      <c r="H31" s="146"/>
      <c r="I31" s="125" t="s">
        <v>16</v>
      </c>
      <c r="J31" s="126"/>
      <c r="K31" s="11">
        <f>K32</f>
        <v>3965329.0111764632</v>
      </c>
      <c r="L31" s="11">
        <f>L32</f>
        <v>3847712.0699999928</v>
      </c>
      <c r="M31" s="11">
        <f>M32</f>
        <v>58808.470588235294</v>
      </c>
      <c r="N31" s="11">
        <f t="shared" ref="N31" si="6">N32</f>
        <v>58808.470588235294</v>
      </c>
      <c r="P31" s="28"/>
      <c r="Q31" s="28"/>
    </row>
    <row r="32" spans="1:26" ht="26.25" thickBot="1" x14ac:dyDescent="0.3">
      <c r="A32" s="134"/>
      <c r="B32" s="134"/>
      <c r="C32" s="134"/>
      <c r="D32" s="134"/>
      <c r="E32" s="143"/>
      <c r="F32" s="146"/>
      <c r="G32" s="146"/>
      <c r="H32" s="146"/>
      <c r="I32" s="1" t="s">
        <v>17</v>
      </c>
      <c r="J32" s="2" t="s">
        <v>39</v>
      </c>
      <c r="K32" s="11">
        <f>+L32+M32+N32</f>
        <v>3965329.0111764632</v>
      </c>
      <c r="L32" s="11">
        <f>F30-L30</f>
        <v>3847712.0699999928</v>
      </c>
      <c r="M32" s="11">
        <v>58808.470588235294</v>
      </c>
      <c r="N32" s="11">
        <v>58808.470588235294</v>
      </c>
    </row>
    <row r="33" spans="1:17" ht="15.75" thickBot="1" x14ac:dyDescent="0.3">
      <c r="A33" s="135"/>
      <c r="B33" s="135"/>
      <c r="C33" s="135"/>
      <c r="D33" s="135"/>
      <c r="E33" s="144"/>
      <c r="F33" s="147"/>
      <c r="G33" s="147"/>
      <c r="H33" s="147"/>
      <c r="I33" s="106" t="s">
        <v>18</v>
      </c>
      <c r="J33" s="107"/>
      <c r="K33" s="11">
        <f>+L33+M33+N33</f>
        <v>-12167030.680588236</v>
      </c>
      <c r="L33" s="11">
        <f>+F30-L30-L31</f>
        <v>0</v>
      </c>
      <c r="M33" s="11">
        <v>0</v>
      </c>
      <c r="N33" s="11">
        <f t="shared" ref="N33" si="7">+H30-N30-N31</f>
        <v>-12167030.680588236</v>
      </c>
    </row>
    <row r="34" spans="1:17" ht="22.5" customHeight="1" thickBot="1" x14ac:dyDescent="0.3">
      <c r="A34" s="133">
        <v>6</v>
      </c>
      <c r="B34" s="133" t="s">
        <v>31</v>
      </c>
      <c r="C34" s="133" t="s">
        <v>32</v>
      </c>
      <c r="D34" s="133" t="s">
        <v>19</v>
      </c>
      <c r="E34" s="103">
        <f>+F34+G34</f>
        <v>60267979</v>
      </c>
      <c r="F34" s="103">
        <v>55381385</v>
      </c>
      <c r="G34" s="136">
        <v>4886594</v>
      </c>
      <c r="H34" s="136">
        <v>4886592</v>
      </c>
      <c r="I34" s="106" t="s">
        <v>15</v>
      </c>
      <c r="J34" s="107"/>
      <c r="K34" s="24">
        <f>+L34+M34+N34</f>
        <v>46970066.409999996</v>
      </c>
      <c r="L34" s="24">
        <v>35066579.359999999</v>
      </c>
      <c r="M34" s="24">
        <v>3094110.07</v>
      </c>
      <c r="N34" s="24">
        <v>8809376.9800000004</v>
      </c>
    </row>
    <row r="35" spans="1:17" ht="15.75" thickBot="1" x14ac:dyDescent="0.3">
      <c r="A35" s="134"/>
      <c r="B35" s="134"/>
      <c r="C35" s="134"/>
      <c r="D35" s="134"/>
      <c r="E35" s="104"/>
      <c r="F35" s="137"/>
      <c r="G35" s="137"/>
      <c r="H35" s="137"/>
      <c r="I35" s="125" t="s">
        <v>16</v>
      </c>
      <c r="J35" s="126"/>
      <c r="K35" s="11">
        <f>+K36+K37</f>
        <v>15664479.383529412</v>
      </c>
      <c r="L35" s="11">
        <f>+L36+L37</f>
        <v>13314805.640000001</v>
      </c>
      <c r="M35" s="11">
        <f t="shared" ref="M35:N35" si="8">+M36+M37</f>
        <v>1174836.871764706</v>
      </c>
      <c r="N35" s="11">
        <f t="shared" si="8"/>
        <v>1174836.871764706</v>
      </c>
    </row>
    <row r="36" spans="1:17" ht="26.25" thickBot="1" x14ac:dyDescent="0.3">
      <c r="A36" s="134"/>
      <c r="B36" s="134"/>
      <c r="C36" s="134"/>
      <c r="D36" s="134"/>
      <c r="E36" s="104"/>
      <c r="F36" s="137"/>
      <c r="G36" s="137"/>
      <c r="H36" s="137"/>
      <c r="I36" s="14" t="s">
        <v>17</v>
      </c>
      <c r="J36" s="15" t="s">
        <v>39</v>
      </c>
      <c r="K36" s="11">
        <f t="shared" ref="K36:K46" si="9">+L36+M36+N36</f>
        <v>13837818.823529411</v>
      </c>
      <c r="L36" s="11">
        <v>11762146</v>
      </c>
      <c r="M36" s="11">
        <f>L36*7.5/85</f>
        <v>1037836.4117647059</v>
      </c>
      <c r="N36" s="11">
        <f>M36</f>
        <v>1037836.4117647059</v>
      </c>
    </row>
    <row r="37" spans="1:17" ht="26.25" thickBot="1" x14ac:dyDescent="0.3">
      <c r="A37" s="134"/>
      <c r="B37" s="134"/>
      <c r="C37" s="134"/>
      <c r="D37" s="134"/>
      <c r="E37" s="104"/>
      <c r="F37" s="137"/>
      <c r="G37" s="137"/>
      <c r="H37" s="137"/>
      <c r="I37" s="26" t="s">
        <v>37</v>
      </c>
      <c r="J37" s="15" t="s">
        <v>40</v>
      </c>
      <c r="K37" s="11">
        <f t="shared" si="9"/>
        <v>1826660.5599999998</v>
      </c>
      <c r="L37" s="11">
        <v>1552659.64</v>
      </c>
      <c r="M37" s="11">
        <v>137000.46</v>
      </c>
      <c r="N37" s="11">
        <f>M37</f>
        <v>137000.46</v>
      </c>
    </row>
    <row r="38" spans="1:17" ht="15.75" thickBot="1" x14ac:dyDescent="0.3">
      <c r="A38" s="135"/>
      <c r="B38" s="135"/>
      <c r="C38" s="135"/>
      <c r="D38" s="135"/>
      <c r="E38" s="105"/>
      <c r="F38" s="138"/>
      <c r="G38" s="138"/>
      <c r="H38" s="138"/>
      <c r="I38" s="106" t="s">
        <v>18</v>
      </c>
      <c r="J38" s="107"/>
      <c r="K38" s="11">
        <f t="shared" si="9"/>
        <v>2520025.2064705873</v>
      </c>
      <c r="L38" s="11">
        <f>+F34-L34-L35</f>
        <v>7000000</v>
      </c>
      <c r="M38" s="11">
        <f>+G34-M34-M35</f>
        <v>617647.05823529419</v>
      </c>
      <c r="N38" s="11">
        <f>+H34-N34-N35</f>
        <v>-5097621.8517647069</v>
      </c>
    </row>
    <row r="39" spans="1:17" ht="15.75" thickBot="1" x14ac:dyDescent="0.3">
      <c r="A39" s="134">
        <v>7</v>
      </c>
      <c r="B39" s="134" t="s">
        <v>33</v>
      </c>
      <c r="C39" s="134" t="s">
        <v>34</v>
      </c>
      <c r="D39" s="134" t="s">
        <v>19</v>
      </c>
      <c r="E39" s="103">
        <f>+F39+G39</f>
        <v>10882352</v>
      </c>
      <c r="F39" s="136">
        <v>10000000</v>
      </c>
      <c r="G39" s="136">
        <v>882352</v>
      </c>
      <c r="H39" s="136">
        <v>882352</v>
      </c>
      <c r="I39" s="106" t="s">
        <v>15</v>
      </c>
      <c r="J39" s="107"/>
      <c r="K39" s="11">
        <f t="shared" si="9"/>
        <v>63162</v>
      </c>
      <c r="L39" s="11">
        <v>53687.7</v>
      </c>
      <c r="M39" s="11">
        <v>4737.1499999999996</v>
      </c>
      <c r="N39" s="11">
        <f>M39</f>
        <v>4737.1499999999996</v>
      </c>
    </row>
    <row r="40" spans="1:17" ht="15.75" thickBot="1" x14ac:dyDescent="0.3">
      <c r="A40" s="134"/>
      <c r="B40" s="134"/>
      <c r="C40" s="134"/>
      <c r="D40" s="134"/>
      <c r="E40" s="104"/>
      <c r="F40" s="137"/>
      <c r="G40" s="137"/>
      <c r="H40" s="137"/>
      <c r="I40" s="125" t="s">
        <v>16</v>
      </c>
      <c r="J40" s="126"/>
      <c r="K40" s="11">
        <f t="shared" si="9"/>
        <v>11401542</v>
      </c>
      <c r="L40" s="11">
        <f>+L41</f>
        <v>9691312.3000000007</v>
      </c>
      <c r="M40" s="11">
        <f t="shared" ref="M40:N40" si="10">+M41</f>
        <v>855114.85</v>
      </c>
      <c r="N40" s="11">
        <f t="shared" si="10"/>
        <v>855114.85</v>
      </c>
    </row>
    <row r="41" spans="1:17" ht="26.25" thickBot="1" x14ac:dyDescent="0.3">
      <c r="A41" s="134"/>
      <c r="B41" s="134"/>
      <c r="C41" s="134"/>
      <c r="D41" s="134"/>
      <c r="E41" s="104"/>
      <c r="F41" s="137"/>
      <c r="G41" s="137"/>
      <c r="H41" s="137"/>
      <c r="I41" s="1" t="s">
        <v>17</v>
      </c>
      <c r="J41" s="2" t="s">
        <v>38</v>
      </c>
      <c r="K41" s="11">
        <f t="shared" si="9"/>
        <v>11401542</v>
      </c>
      <c r="L41" s="11">
        <v>9691312.3000000007</v>
      </c>
      <c r="M41" s="11">
        <v>855114.85</v>
      </c>
      <c r="N41" s="11">
        <v>855114.85</v>
      </c>
    </row>
    <row r="42" spans="1:17" ht="15.75" thickBot="1" x14ac:dyDescent="0.3">
      <c r="A42" s="135"/>
      <c r="B42" s="135"/>
      <c r="C42" s="135"/>
      <c r="D42" s="135"/>
      <c r="E42" s="105"/>
      <c r="F42" s="138"/>
      <c r="G42" s="138"/>
      <c r="H42" s="138"/>
      <c r="I42" s="106" t="s">
        <v>18</v>
      </c>
      <c r="J42" s="107"/>
      <c r="K42" s="11">
        <f t="shared" si="9"/>
        <v>300000</v>
      </c>
      <c r="L42" s="11">
        <f>+F39-L39-L40</f>
        <v>255000</v>
      </c>
      <c r="M42" s="11">
        <f>+G39-M39-M40</f>
        <v>22500</v>
      </c>
      <c r="N42" s="11">
        <f>+H39-N39-N40</f>
        <v>22500</v>
      </c>
    </row>
    <row r="43" spans="1:17" ht="15.75" customHeight="1" thickBot="1" x14ac:dyDescent="0.3">
      <c r="A43" s="134">
        <v>8</v>
      </c>
      <c r="B43" s="134" t="s">
        <v>35</v>
      </c>
      <c r="C43" s="133" t="s">
        <v>36</v>
      </c>
      <c r="D43" s="133" t="s">
        <v>26</v>
      </c>
      <c r="E43" s="103">
        <f>+F43+G43</f>
        <v>52003830</v>
      </c>
      <c r="F43" s="136">
        <v>47787303</v>
      </c>
      <c r="G43" s="136">
        <v>4216527</v>
      </c>
      <c r="H43" s="136">
        <v>4216527</v>
      </c>
      <c r="I43" s="106" t="s">
        <v>15</v>
      </c>
      <c r="J43" s="107"/>
      <c r="K43" s="11">
        <f t="shared" si="9"/>
        <v>56077620.849999994</v>
      </c>
      <c r="L43" s="11">
        <v>44822645.5</v>
      </c>
      <c r="M43" s="11">
        <v>4040276.4</v>
      </c>
      <c r="N43" s="11">
        <v>7214698.9499999993</v>
      </c>
      <c r="O43" s="28"/>
      <c r="P43" s="28"/>
      <c r="Q43" s="28"/>
    </row>
    <row r="44" spans="1:17" ht="15.75" thickBot="1" x14ac:dyDescent="0.3">
      <c r="A44" s="134"/>
      <c r="B44" s="134"/>
      <c r="C44" s="134"/>
      <c r="D44" s="134"/>
      <c r="E44" s="104"/>
      <c r="F44" s="137"/>
      <c r="G44" s="137"/>
      <c r="H44" s="137"/>
      <c r="I44" s="125" t="s">
        <v>16</v>
      </c>
      <c r="J44" s="126"/>
      <c r="K44" s="11">
        <f t="shared" si="9"/>
        <v>3134891.176470588</v>
      </c>
      <c r="L44" s="11">
        <f>L45</f>
        <v>2664657.5</v>
      </c>
      <c r="M44" s="11">
        <f t="shared" ref="M44:N44" si="11">M45</f>
        <v>235116.83823529413</v>
      </c>
      <c r="N44" s="11">
        <f t="shared" si="11"/>
        <v>235116.83823529413</v>
      </c>
    </row>
    <row r="45" spans="1:17" ht="26.25" customHeight="1" thickBot="1" x14ac:dyDescent="0.3">
      <c r="A45" s="134"/>
      <c r="B45" s="134"/>
      <c r="C45" s="134"/>
      <c r="D45" s="134"/>
      <c r="E45" s="104"/>
      <c r="F45" s="137"/>
      <c r="G45" s="137"/>
      <c r="H45" s="137"/>
      <c r="I45" s="27" t="s">
        <v>17</v>
      </c>
      <c r="J45" s="29" t="s">
        <v>39</v>
      </c>
      <c r="K45" s="11">
        <f t="shared" si="9"/>
        <v>3134891.176470588</v>
      </c>
      <c r="L45" s="25">
        <f>3066273.17-101615.67-300000</f>
        <v>2664657.5</v>
      </c>
      <c r="M45" s="25">
        <f>L45*7.5/85</f>
        <v>235116.83823529413</v>
      </c>
      <c r="N45" s="25">
        <f>M45</f>
        <v>235116.83823529413</v>
      </c>
    </row>
    <row r="46" spans="1:17" ht="25.5" customHeight="1" thickBot="1" x14ac:dyDescent="0.3">
      <c r="A46" s="135"/>
      <c r="B46" s="135"/>
      <c r="C46" s="135"/>
      <c r="D46" s="135"/>
      <c r="E46" s="105"/>
      <c r="F46" s="138"/>
      <c r="G46" s="138"/>
      <c r="H46" s="138"/>
      <c r="I46" s="106" t="s">
        <v>18</v>
      </c>
      <c r="J46" s="107"/>
      <c r="K46" s="11">
        <f t="shared" si="9"/>
        <v>-2992155.0264705871</v>
      </c>
      <c r="L46" s="12">
        <f t="shared" ref="L46:M46" si="12">+F43-L43-L44</f>
        <v>300000</v>
      </c>
      <c r="M46" s="12">
        <f t="shared" si="12"/>
        <v>-58866.238235294033</v>
      </c>
      <c r="N46" s="12">
        <f>+H43-N43-N44</f>
        <v>-3233288.7882352932</v>
      </c>
    </row>
    <row r="47" spans="1:17" ht="15.75" thickBot="1" x14ac:dyDescent="0.3">
      <c r="A47" s="62">
        <v>1</v>
      </c>
      <c r="B47" s="62" t="s">
        <v>41</v>
      </c>
      <c r="C47" s="62" t="s">
        <v>42</v>
      </c>
      <c r="D47" s="62" t="s">
        <v>43</v>
      </c>
      <c r="E47" s="64">
        <v>241363</v>
      </c>
      <c r="F47" s="64">
        <v>205157</v>
      </c>
      <c r="G47" s="64">
        <v>18103</v>
      </c>
      <c r="H47" s="64">
        <v>18103</v>
      </c>
      <c r="I47" s="66" t="s">
        <v>15</v>
      </c>
      <c r="J47" s="74"/>
      <c r="K47" s="32">
        <f>L47+M47+N47</f>
        <v>241363</v>
      </c>
      <c r="L47" s="33">
        <v>205157</v>
      </c>
      <c r="M47" s="33">
        <v>18103</v>
      </c>
      <c r="N47" s="33">
        <v>18103</v>
      </c>
    </row>
    <row r="48" spans="1:17" ht="15.75" thickBot="1" x14ac:dyDescent="0.3">
      <c r="A48" s="63"/>
      <c r="B48" s="63"/>
      <c r="C48" s="63"/>
      <c r="D48" s="63"/>
      <c r="E48" s="65"/>
      <c r="F48" s="65"/>
      <c r="G48" s="65"/>
      <c r="H48" s="65"/>
      <c r="I48" s="66" t="s">
        <v>18</v>
      </c>
      <c r="J48" s="74"/>
      <c r="K48" s="32">
        <f t="shared" ref="K48:K53" si="13">L48+M48+N48</f>
        <v>0</v>
      </c>
      <c r="L48" s="34">
        <v>0</v>
      </c>
      <c r="M48" s="34">
        <v>0</v>
      </c>
      <c r="N48" s="34">
        <v>0</v>
      </c>
    </row>
    <row r="49" spans="1:14" ht="15.75" thickBot="1" x14ac:dyDescent="0.3">
      <c r="A49" s="62">
        <v>2</v>
      </c>
      <c r="B49" s="62" t="s">
        <v>44</v>
      </c>
      <c r="C49" s="62" t="s">
        <v>45</v>
      </c>
      <c r="D49" s="62" t="s">
        <v>43</v>
      </c>
      <c r="E49" s="64">
        <v>3184095</v>
      </c>
      <c r="F49" s="64">
        <v>2706481</v>
      </c>
      <c r="G49" s="64">
        <v>238807</v>
      </c>
      <c r="H49" s="64">
        <v>238807</v>
      </c>
      <c r="I49" s="66" t="s">
        <v>15</v>
      </c>
      <c r="J49" s="96"/>
      <c r="K49" s="32">
        <v>3319465.92</v>
      </c>
      <c r="L49" s="34">
        <f>K49*0.85</f>
        <v>2821546.0319999997</v>
      </c>
      <c r="M49" s="34">
        <f>K49-L49-N49</f>
        <v>32951.498000000138</v>
      </c>
      <c r="N49" s="34">
        <v>464968.39000000013</v>
      </c>
    </row>
    <row r="50" spans="1:14" ht="15.75" thickBot="1" x14ac:dyDescent="0.3">
      <c r="A50" s="88"/>
      <c r="B50" s="63"/>
      <c r="C50" s="63"/>
      <c r="D50" s="63"/>
      <c r="E50" s="65"/>
      <c r="F50" s="63"/>
      <c r="G50" s="63"/>
      <c r="H50" s="63"/>
      <c r="I50" s="66" t="s">
        <v>18</v>
      </c>
      <c r="J50" s="96"/>
      <c r="K50" s="32">
        <f t="shared" si="13"/>
        <v>-135370.91999999993</v>
      </c>
      <c r="L50" s="32">
        <f>F49-L49</f>
        <v>-115065.03199999966</v>
      </c>
      <c r="M50" s="32">
        <f>G49-M49</f>
        <v>205855.50199999986</v>
      </c>
      <c r="N50" s="32">
        <f>H49-N49</f>
        <v>-226161.39000000013</v>
      </c>
    </row>
    <row r="51" spans="1:14" ht="15.75" thickBot="1" x14ac:dyDescent="0.3">
      <c r="A51" s="95">
        <v>3</v>
      </c>
      <c r="B51" s="62" t="s">
        <v>46</v>
      </c>
      <c r="C51" s="62" t="s">
        <v>47</v>
      </c>
      <c r="D51" s="62" t="s">
        <v>19</v>
      </c>
      <c r="E51" s="64">
        <v>8108108</v>
      </c>
      <c r="F51" s="64">
        <v>6891892</v>
      </c>
      <c r="G51" s="64">
        <v>608108</v>
      </c>
      <c r="H51" s="64">
        <v>608108</v>
      </c>
      <c r="I51" s="67" t="s">
        <v>15</v>
      </c>
      <c r="J51" s="96"/>
      <c r="K51" s="32">
        <f t="shared" si="13"/>
        <v>6720722.2400000012</v>
      </c>
      <c r="L51" s="34">
        <v>4960011.870000001</v>
      </c>
      <c r="M51" s="34">
        <v>416588.62000000005</v>
      </c>
      <c r="N51" s="34">
        <v>1344121.7500000002</v>
      </c>
    </row>
    <row r="52" spans="1:14" ht="15.75" thickBot="1" x14ac:dyDescent="0.3">
      <c r="A52" s="88"/>
      <c r="B52" s="63"/>
      <c r="C52" s="63"/>
      <c r="D52" s="63"/>
      <c r="E52" s="65"/>
      <c r="F52" s="63"/>
      <c r="G52" s="63"/>
      <c r="H52" s="63"/>
      <c r="I52" s="66" t="s">
        <v>18</v>
      </c>
      <c r="J52" s="96"/>
      <c r="K52" s="32">
        <f t="shared" si="13"/>
        <v>1387385.7599999986</v>
      </c>
      <c r="L52" s="32">
        <f>F51-L51</f>
        <v>1931880.129999999</v>
      </c>
      <c r="M52" s="32">
        <f>G51-M51</f>
        <v>191519.37999999995</v>
      </c>
      <c r="N52" s="32">
        <f t="shared" ref="N52" si="14">H51-N51</f>
        <v>-736013.75000000023</v>
      </c>
    </row>
    <row r="53" spans="1:14" ht="15.75" thickBot="1" x14ac:dyDescent="0.3">
      <c r="A53" s="62">
        <v>4</v>
      </c>
      <c r="B53" s="62" t="s">
        <v>48</v>
      </c>
      <c r="C53" s="62" t="s">
        <v>49</v>
      </c>
      <c r="D53" s="62" t="s">
        <v>43</v>
      </c>
      <c r="E53" s="64">
        <v>11690083</v>
      </c>
      <c r="F53" s="64">
        <v>9936572</v>
      </c>
      <c r="G53" s="64">
        <v>876755</v>
      </c>
      <c r="H53" s="64">
        <v>876756</v>
      </c>
      <c r="I53" s="66" t="s">
        <v>15</v>
      </c>
      <c r="J53" s="74"/>
      <c r="K53" s="32">
        <f t="shared" si="13"/>
        <v>5154727.4200000009</v>
      </c>
      <c r="L53" s="33">
        <v>4065641.2100000004</v>
      </c>
      <c r="M53" s="33">
        <v>358933.21</v>
      </c>
      <c r="N53" s="33">
        <v>730153.00000000012</v>
      </c>
    </row>
    <row r="54" spans="1:14" ht="15.75" thickBot="1" x14ac:dyDescent="0.3">
      <c r="A54" s="78"/>
      <c r="B54" s="78"/>
      <c r="C54" s="78"/>
      <c r="D54" s="78"/>
      <c r="E54" s="89"/>
      <c r="F54" s="89"/>
      <c r="G54" s="89"/>
      <c r="H54" s="89"/>
      <c r="I54" s="66" t="s">
        <v>16</v>
      </c>
      <c r="J54" s="74"/>
      <c r="K54" s="32">
        <f>+K56+K57+K55</f>
        <v>9179777.5529411733</v>
      </c>
      <c r="L54" s="32">
        <f t="shared" ref="L54:N54" si="15">+L56+L57+L55</f>
        <v>7802810.9199999981</v>
      </c>
      <c r="M54" s="32">
        <f t="shared" si="15"/>
        <v>688483.31647058809</v>
      </c>
      <c r="N54" s="32">
        <f t="shared" si="15"/>
        <v>688483.31647058809</v>
      </c>
    </row>
    <row r="55" spans="1:14" ht="26.25" thickBot="1" x14ac:dyDescent="0.3">
      <c r="A55" s="78"/>
      <c r="B55" s="78"/>
      <c r="C55" s="78"/>
      <c r="D55" s="78"/>
      <c r="E55" s="89"/>
      <c r="F55" s="89"/>
      <c r="G55" s="89"/>
      <c r="H55" s="89"/>
      <c r="I55" s="35" t="s">
        <v>17</v>
      </c>
      <c r="J55" s="36" t="s">
        <v>39</v>
      </c>
      <c r="K55" s="32">
        <f>L55/0.85</f>
        <v>3455881.908339099</v>
      </c>
      <c r="L55" s="32">
        <v>2937499.6220882339</v>
      </c>
      <c r="M55" s="32">
        <v>259191.14312543243</v>
      </c>
      <c r="N55" s="32">
        <v>259191.14312543243</v>
      </c>
    </row>
    <row r="56" spans="1:14" ht="26.25" thickBot="1" x14ac:dyDescent="0.3">
      <c r="A56" s="78"/>
      <c r="B56" s="78"/>
      <c r="C56" s="78"/>
      <c r="D56" s="78"/>
      <c r="E56" s="89"/>
      <c r="F56" s="89"/>
      <c r="G56" s="89"/>
      <c r="H56" s="89"/>
      <c r="I56" s="35" t="s">
        <v>37</v>
      </c>
      <c r="J56" s="36" t="s">
        <v>38</v>
      </c>
      <c r="K56" s="32">
        <f t="shared" ref="K56:K57" si="16">L56/0.85</f>
        <v>2634390.7168166121</v>
      </c>
      <c r="L56" s="32">
        <v>2239232.1092941202</v>
      </c>
      <c r="M56" s="32">
        <v>197579.30376124589</v>
      </c>
      <c r="N56" s="32">
        <v>197579.30376124589</v>
      </c>
    </row>
    <row r="57" spans="1:14" ht="26.25" thickBot="1" x14ac:dyDescent="0.3">
      <c r="A57" s="78"/>
      <c r="B57" s="78"/>
      <c r="C57" s="78"/>
      <c r="D57" s="78"/>
      <c r="E57" s="89"/>
      <c r="F57" s="89"/>
      <c r="G57" s="89"/>
      <c r="H57" s="89"/>
      <c r="I57" s="37" t="s">
        <v>50</v>
      </c>
      <c r="J57" s="36" t="s">
        <v>40</v>
      </c>
      <c r="K57" s="32">
        <f t="shared" si="16"/>
        <v>3089504.9277854636</v>
      </c>
      <c r="L57" s="32">
        <v>2626079.1886176439</v>
      </c>
      <c r="M57" s="32">
        <v>231712.86958390978</v>
      </c>
      <c r="N57" s="32">
        <v>231712.86958390978</v>
      </c>
    </row>
    <row r="58" spans="1:14" ht="15.75" thickBot="1" x14ac:dyDescent="0.3">
      <c r="A58" s="63"/>
      <c r="B58" s="63"/>
      <c r="C58" s="63"/>
      <c r="D58" s="63"/>
      <c r="E58" s="65"/>
      <c r="F58" s="65"/>
      <c r="G58" s="65"/>
      <c r="H58" s="65"/>
      <c r="I58" s="66" t="s">
        <v>18</v>
      </c>
      <c r="J58" s="74"/>
      <c r="K58" s="32">
        <f>E53-K53-K54</f>
        <v>-2644421.9729411742</v>
      </c>
      <c r="L58" s="32">
        <f t="shared" ref="L58:N58" si="17">F53-L53-L54</f>
        <v>-1931880.129999999</v>
      </c>
      <c r="M58" s="32">
        <f t="shared" si="17"/>
        <v>-170661.52647058811</v>
      </c>
      <c r="N58" s="32">
        <f t="shared" si="17"/>
        <v>-541880.31647058821</v>
      </c>
    </row>
    <row r="59" spans="1:14" ht="15.75" thickBot="1" x14ac:dyDescent="0.3">
      <c r="A59" s="62">
        <v>5</v>
      </c>
      <c r="B59" s="62" t="s">
        <v>51</v>
      </c>
      <c r="C59" s="62" t="s">
        <v>52</v>
      </c>
      <c r="D59" s="62" t="s">
        <v>19</v>
      </c>
      <c r="E59" s="64">
        <f>F59+G59+H59</f>
        <v>48006564.799999997</v>
      </c>
      <c r="F59" s="64">
        <v>40726998</v>
      </c>
      <c r="G59" s="64">
        <v>7190673</v>
      </c>
      <c r="H59" s="64">
        <v>88893.8</v>
      </c>
      <c r="I59" s="67" t="s">
        <v>15</v>
      </c>
      <c r="J59" s="74"/>
      <c r="K59" s="32">
        <v>37429487.579999998</v>
      </c>
      <c r="L59" s="34">
        <v>35784635.920000002</v>
      </c>
      <c r="M59" s="34">
        <v>1281001.77</v>
      </c>
      <c r="N59" s="34">
        <v>363849.89</v>
      </c>
    </row>
    <row r="60" spans="1:14" ht="15.75" thickBot="1" x14ac:dyDescent="0.3">
      <c r="A60" s="78"/>
      <c r="B60" s="78"/>
      <c r="C60" s="78"/>
      <c r="D60" s="78"/>
      <c r="E60" s="89"/>
      <c r="F60" s="89"/>
      <c r="G60" s="89"/>
      <c r="H60" s="89"/>
      <c r="I60" s="93" t="s">
        <v>16</v>
      </c>
      <c r="J60" s="94"/>
      <c r="K60" s="32">
        <f>K61+K62</f>
        <v>10223751.129999999</v>
      </c>
      <c r="L60" s="32">
        <f t="shared" ref="L60:N60" si="18">L61+L62</f>
        <v>10222751.129999999</v>
      </c>
      <c r="M60" s="32">
        <f t="shared" si="18"/>
        <v>0</v>
      </c>
      <c r="N60" s="32">
        <f t="shared" si="18"/>
        <v>1000</v>
      </c>
    </row>
    <row r="61" spans="1:14" ht="26.25" thickBot="1" x14ac:dyDescent="0.3">
      <c r="A61" s="78"/>
      <c r="B61" s="78"/>
      <c r="C61" s="78"/>
      <c r="D61" s="78"/>
      <c r="E61" s="89"/>
      <c r="F61" s="89"/>
      <c r="G61" s="89"/>
      <c r="H61" s="89"/>
      <c r="I61" s="38" t="s">
        <v>17</v>
      </c>
      <c r="J61" s="39" t="s">
        <v>39</v>
      </c>
      <c r="K61" s="33">
        <v>1330651.1299999999</v>
      </c>
      <c r="L61" s="32">
        <f>K61-N61</f>
        <v>1329651.1299999999</v>
      </c>
      <c r="M61" s="32">
        <f>K61-L61-N61</f>
        <v>0</v>
      </c>
      <c r="N61" s="32">
        <v>1000</v>
      </c>
    </row>
    <row r="62" spans="1:14" ht="26.25" thickBot="1" x14ac:dyDescent="0.3">
      <c r="A62" s="78"/>
      <c r="B62" s="78"/>
      <c r="C62" s="78"/>
      <c r="D62" s="78"/>
      <c r="E62" s="89"/>
      <c r="F62" s="89"/>
      <c r="G62" s="89"/>
      <c r="H62" s="89"/>
      <c r="I62" s="40" t="s">
        <v>37</v>
      </c>
      <c r="J62" s="39" t="s">
        <v>53</v>
      </c>
      <c r="K62" s="33">
        <v>8893100</v>
      </c>
      <c r="L62" s="32">
        <v>8893100</v>
      </c>
      <c r="M62" s="32">
        <v>0</v>
      </c>
      <c r="N62" s="32">
        <v>0</v>
      </c>
    </row>
    <row r="63" spans="1:14" ht="15.75" thickBot="1" x14ac:dyDescent="0.3">
      <c r="A63" s="63"/>
      <c r="B63" s="63"/>
      <c r="C63" s="63"/>
      <c r="D63" s="63"/>
      <c r="E63" s="65"/>
      <c r="F63" s="65"/>
      <c r="G63" s="65"/>
      <c r="H63" s="65"/>
      <c r="I63" s="67" t="s">
        <v>18</v>
      </c>
      <c r="J63" s="74"/>
      <c r="K63" s="41">
        <v>0</v>
      </c>
      <c r="L63" s="41">
        <v>0</v>
      </c>
      <c r="M63" s="41">
        <v>0</v>
      </c>
      <c r="N63" s="41">
        <v>0</v>
      </c>
    </row>
    <row r="64" spans="1:14" ht="15.75" thickBot="1" x14ac:dyDescent="0.3">
      <c r="A64" s="62">
        <v>6</v>
      </c>
      <c r="B64" s="62" t="s">
        <v>54</v>
      </c>
      <c r="C64" s="62" t="s">
        <v>55</v>
      </c>
      <c r="D64" s="62" t="s">
        <v>56</v>
      </c>
      <c r="E64" s="64">
        <f t="shared" ref="E64" si="19">F64+G64+H64</f>
        <v>19290536.8915</v>
      </c>
      <c r="F64" s="64">
        <v>16408509.8915</v>
      </c>
      <c r="G64" s="64">
        <v>2882027</v>
      </c>
      <c r="H64" s="64">
        <v>0</v>
      </c>
      <c r="I64" s="66" t="s">
        <v>15</v>
      </c>
      <c r="J64" s="74"/>
      <c r="K64" s="32">
        <v>11729345.51</v>
      </c>
      <c r="L64" s="34">
        <v>11698659.67</v>
      </c>
      <c r="M64" s="34">
        <v>0</v>
      </c>
      <c r="N64" s="34">
        <v>30685.84</v>
      </c>
    </row>
    <row r="65" spans="1:14" ht="15.75" thickBot="1" x14ac:dyDescent="0.3">
      <c r="A65" s="90"/>
      <c r="B65" s="90"/>
      <c r="C65" s="90"/>
      <c r="D65" s="78"/>
      <c r="E65" s="89"/>
      <c r="F65" s="90"/>
      <c r="G65" s="90"/>
      <c r="H65" s="90"/>
      <c r="I65" s="91" t="s">
        <v>16</v>
      </c>
      <c r="J65" s="91"/>
      <c r="K65" s="32">
        <v>4992048</v>
      </c>
      <c r="L65" s="32">
        <f>L66</f>
        <v>4992048</v>
      </c>
      <c r="M65" s="32">
        <v>0</v>
      </c>
      <c r="N65" s="32">
        <v>0</v>
      </c>
    </row>
    <row r="66" spans="1:14" ht="26.25" thickBot="1" x14ac:dyDescent="0.3">
      <c r="A66" s="90"/>
      <c r="B66" s="90"/>
      <c r="C66" s="90"/>
      <c r="D66" s="78"/>
      <c r="E66" s="89"/>
      <c r="F66" s="90"/>
      <c r="G66" s="90"/>
      <c r="H66" s="90"/>
      <c r="I66" s="36" t="s">
        <v>17</v>
      </c>
      <c r="J66" s="36" t="s">
        <v>39</v>
      </c>
      <c r="K66" s="32">
        <v>4992048</v>
      </c>
      <c r="L66" s="34">
        <v>4992048</v>
      </c>
      <c r="M66" s="34">
        <v>0</v>
      </c>
      <c r="N66" s="34">
        <v>0</v>
      </c>
    </row>
    <row r="67" spans="1:14" ht="15.75" thickBot="1" x14ac:dyDescent="0.3">
      <c r="A67" s="88"/>
      <c r="B67" s="88"/>
      <c r="C67" s="88"/>
      <c r="D67" s="63"/>
      <c r="E67" s="65"/>
      <c r="F67" s="88"/>
      <c r="G67" s="88"/>
      <c r="H67" s="88"/>
      <c r="I67" s="91" t="s">
        <v>18</v>
      </c>
      <c r="J67" s="92"/>
      <c r="K67" s="41">
        <v>0</v>
      </c>
      <c r="L67" s="41">
        <v>0</v>
      </c>
      <c r="M67" s="41">
        <v>0</v>
      </c>
      <c r="N67" s="41">
        <v>0</v>
      </c>
    </row>
    <row r="68" spans="1:14" ht="15.75" thickBot="1" x14ac:dyDescent="0.3">
      <c r="A68" s="62">
        <v>7</v>
      </c>
      <c r="B68" s="62" t="s">
        <v>57</v>
      </c>
      <c r="C68" s="62" t="s">
        <v>58</v>
      </c>
      <c r="D68" s="62" t="s">
        <v>19</v>
      </c>
      <c r="E68" s="64">
        <f t="shared" ref="E68" si="20">F68+G68+H68</f>
        <v>4533316</v>
      </c>
      <c r="F68" s="64">
        <v>3853319</v>
      </c>
      <c r="G68" s="64">
        <v>679997</v>
      </c>
      <c r="H68" s="64">
        <v>0</v>
      </c>
      <c r="I68" s="66" t="s">
        <v>15</v>
      </c>
      <c r="J68" s="74"/>
      <c r="K68" s="32">
        <v>3722676.05</v>
      </c>
      <c r="L68" s="34">
        <v>3437988.13</v>
      </c>
      <c r="M68" s="34">
        <v>271295.92</v>
      </c>
      <c r="N68" s="34">
        <v>13392</v>
      </c>
    </row>
    <row r="69" spans="1:14" ht="15.75" thickBot="1" x14ac:dyDescent="0.3">
      <c r="A69" s="78"/>
      <c r="B69" s="78"/>
      <c r="C69" s="78"/>
      <c r="D69" s="78"/>
      <c r="E69" s="89"/>
      <c r="F69" s="89"/>
      <c r="G69" s="89"/>
      <c r="H69" s="89"/>
      <c r="I69" s="66" t="s">
        <v>16</v>
      </c>
      <c r="J69" s="74"/>
      <c r="K69" s="32">
        <v>639494.40000000002</v>
      </c>
      <c r="L69" s="32">
        <v>610378.9</v>
      </c>
      <c r="M69" s="32">
        <v>0</v>
      </c>
      <c r="N69" s="34">
        <v>29115.5</v>
      </c>
    </row>
    <row r="70" spans="1:14" ht="26.25" thickBot="1" x14ac:dyDescent="0.3">
      <c r="A70" s="78"/>
      <c r="B70" s="78"/>
      <c r="C70" s="78"/>
      <c r="D70" s="78"/>
      <c r="E70" s="89"/>
      <c r="F70" s="89"/>
      <c r="G70" s="89"/>
      <c r="H70" s="89"/>
      <c r="I70" s="42" t="s">
        <v>17</v>
      </c>
      <c r="J70" s="43" t="s">
        <v>39</v>
      </c>
      <c r="K70" s="32">
        <v>639494.40000000002</v>
      </c>
      <c r="L70" s="44">
        <v>610378.9</v>
      </c>
      <c r="M70" s="44">
        <v>0</v>
      </c>
      <c r="N70" s="44">
        <v>29115.5</v>
      </c>
    </row>
    <row r="71" spans="1:14" ht="15.75" thickBot="1" x14ac:dyDescent="0.3">
      <c r="A71" s="63"/>
      <c r="B71" s="63"/>
      <c r="C71" s="63"/>
      <c r="D71" s="63"/>
      <c r="E71" s="65"/>
      <c r="F71" s="65"/>
      <c r="G71" s="65"/>
      <c r="H71" s="65"/>
      <c r="I71" s="66" t="s">
        <v>18</v>
      </c>
      <c r="J71" s="74"/>
      <c r="K71" s="41">
        <v>0</v>
      </c>
      <c r="L71" s="41">
        <v>0</v>
      </c>
      <c r="M71" s="41">
        <v>0</v>
      </c>
      <c r="N71" s="41">
        <v>0</v>
      </c>
    </row>
    <row r="72" spans="1:14" ht="15.75" thickBot="1" x14ac:dyDescent="0.3">
      <c r="A72" s="62">
        <v>8</v>
      </c>
      <c r="B72" s="62" t="s">
        <v>59</v>
      </c>
      <c r="C72" s="62" t="s">
        <v>60</v>
      </c>
      <c r="D72" s="62" t="s">
        <v>19</v>
      </c>
      <c r="E72" s="64">
        <v>18033760.176470593</v>
      </c>
      <c r="F72" s="64">
        <v>15328696.150000002</v>
      </c>
      <c r="G72" s="64">
        <v>2705064.026470589</v>
      </c>
      <c r="H72" s="64">
        <v>0</v>
      </c>
      <c r="I72" s="66" t="s">
        <v>15</v>
      </c>
      <c r="J72" s="74"/>
      <c r="K72" s="32">
        <v>16318034.18</v>
      </c>
      <c r="L72" s="45">
        <v>15661174.740000002</v>
      </c>
      <c r="M72" s="32">
        <v>197018.65999999997</v>
      </c>
      <c r="N72" s="32">
        <v>459840.77999999997</v>
      </c>
    </row>
    <row r="73" spans="1:14" ht="15.75" thickBot="1" x14ac:dyDescent="0.3">
      <c r="A73" s="78"/>
      <c r="B73" s="78"/>
      <c r="C73" s="78"/>
      <c r="D73" s="78"/>
      <c r="E73" s="89"/>
      <c r="F73" s="89"/>
      <c r="G73" s="89"/>
      <c r="H73" s="89"/>
      <c r="I73" s="66" t="s">
        <v>16</v>
      </c>
      <c r="J73" s="74"/>
      <c r="K73" s="32">
        <f>K74</f>
        <v>917595</v>
      </c>
      <c r="L73" s="32">
        <f t="shared" ref="L73:N73" si="21">L74</f>
        <v>917595</v>
      </c>
      <c r="M73" s="32">
        <f t="shared" si="21"/>
        <v>0</v>
      </c>
      <c r="N73" s="32">
        <f t="shared" si="21"/>
        <v>0</v>
      </c>
    </row>
    <row r="74" spans="1:14" ht="26.25" thickBot="1" x14ac:dyDescent="0.3">
      <c r="A74" s="78"/>
      <c r="B74" s="78"/>
      <c r="C74" s="78"/>
      <c r="D74" s="78"/>
      <c r="E74" s="89"/>
      <c r="F74" s="89"/>
      <c r="G74" s="89"/>
      <c r="H74" s="89"/>
      <c r="I74" s="46" t="s">
        <v>37</v>
      </c>
      <c r="J74" s="38" t="s">
        <v>38</v>
      </c>
      <c r="K74" s="32">
        <f>L74+M74</f>
        <v>917595</v>
      </c>
      <c r="L74" s="32">
        <f>917595</f>
        <v>917595</v>
      </c>
      <c r="M74" s="32">
        <v>0</v>
      </c>
      <c r="N74" s="47">
        <v>0</v>
      </c>
    </row>
    <row r="75" spans="1:14" ht="15.75" thickBot="1" x14ac:dyDescent="0.3">
      <c r="A75" s="63"/>
      <c r="B75" s="63"/>
      <c r="C75" s="63"/>
      <c r="D75" s="63"/>
      <c r="E75" s="65"/>
      <c r="F75" s="65"/>
      <c r="G75" s="65"/>
      <c r="H75" s="65"/>
      <c r="I75" s="66" t="s">
        <v>18</v>
      </c>
      <c r="J75" s="74"/>
      <c r="K75" s="41">
        <v>0</v>
      </c>
      <c r="L75" s="41">
        <v>0</v>
      </c>
      <c r="M75" s="41">
        <v>0</v>
      </c>
      <c r="N75" s="41">
        <v>0</v>
      </c>
    </row>
    <row r="76" spans="1:14" ht="15.75" thickBot="1" x14ac:dyDescent="0.3">
      <c r="A76" s="62">
        <v>9</v>
      </c>
      <c r="B76" s="62" t="s">
        <v>61</v>
      </c>
      <c r="C76" s="62" t="s">
        <v>62</v>
      </c>
      <c r="D76" s="62" t="s">
        <v>63</v>
      </c>
      <c r="E76" s="64">
        <f>F76+G76+H76</f>
        <v>6074627.977</v>
      </c>
      <c r="F76" s="64">
        <v>5151880.7769999998</v>
      </c>
      <c r="G76" s="64">
        <v>920468</v>
      </c>
      <c r="H76" s="64">
        <v>2279.1999999999998</v>
      </c>
      <c r="I76" s="66" t="s">
        <v>15</v>
      </c>
      <c r="J76" s="77"/>
      <c r="K76" s="32">
        <f>L76+M76+N76</f>
        <v>6053570.3500000006</v>
      </c>
      <c r="L76" s="32">
        <v>4933122.8</v>
      </c>
      <c r="M76" s="32">
        <v>793002.69</v>
      </c>
      <c r="N76" s="34">
        <v>327444.86000000004</v>
      </c>
    </row>
    <row r="77" spans="1:14" ht="15.75" thickBot="1" x14ac:dyDescent="0.3">
      <c r="A77" s="88"/>
      <c r="B77" s="70"/>
      <c r="C77" s="70"/>
      <c r="D77" s="70"/>
      <c r="E77" s="70"/>
      <c r="F77" s="70"/>
      <c r="G77" s="70"/>
      <c r="H77" s="70"/>
      <c r="I77" s="66" t="s">
        <v>18</v>
      </c>
      <c r="J77" s="74"/>
      <c r="K77" s="41">
        <v>0</v>
      </c>
      <c r="L77" s="41">
        <v>0</v>
      </c>
      <c r="M77" s="41">
        <v>0</v>
      </c>
      <c r="N77" s="41">
        <v>0</v>
      </c>
    </row>
    <row r="78" spans="1:14" ht="15.75" thickBot="1" x14ac:dyDescent="0.3">
      <c r="A78" s="62">
        <v>10</v>
      </c>
      <c r="B78" s="62" t="s">
        <v>64</v>
      </c>
      <c r="C78" s="62" t="s">
        <v>65</v>
      </c>
      <c r="D78" s="62" t="s">
        <v>19</v>
      </c>
      <c r="E78" s="64">
        <v>13448754</v>
      </c>
      <c r="F78" s="64">
        <v>11431441</v>
      </c>
      <c r="G78" s="64">
        <v>2017313</v>
      </c>
      <c r="H78" s="62">
        <v>0</v>
      </c>
      <c r="I78" s="66" t="s">
        <v>15</v>
      </c>
      <c r="J78" s="74"/>
      <c r="K78" s="32">
        <v>10949675.5</v>
      </c>
      <c r="L78" s="34">
        <v>10558206.41</v>
      </c>
      <c r="M78" s="34">
        <v>189322.59</v>
      </c>
      <c r="N78" s="34">
        <v>202146.5</v>
      </c>
    </row>
    <row r="79" spans="1:14" x14ac:dyDescent="0.25">
      <c r="A79" s="78"/>
      <c r="B79" s="78"/>
      <c r="C79" s="78"/>
      <c r="D79" s="78"/>
      <c r="E79" s="78"/>
      <c r="F79" s="78"/>
      <c r="G79" s="78"/>
      <c r="H79" s="78"/>
      <c r="I79" s="86" t="s">
        <v>16</v>
      </c>
      <c r="J79" s="87"/>
      <c r="K79" s="48">
        <f>K80</f>
        <v>1257292</v>
      </c>
      <c r="L79" s="48">
        <f t="shared" ref="L79:N79" si="22">L80</f>
        <v>1257292</v>
      </c>
      <c r="M79" s="48">
        <f t="shared" si="22"/>
        <v>0</v>
      </c>
      <c r="N79" s="48">
        <f t="shared" si="22"/>
        <v>0</v>
      </c>
    </row>
    <row r="80" spans="1:14" ht="30.75" thickBot="1" x14ac:dyDescent="0.3">
      <c r="A80" s="78"/>
      <c r="B80" s="78"/>
      <c r="C80" s="78"/>
      <c r="D80" s="78"/>
      <c r="E80" s="78"/>
      <c r="F80" s="78"/>
      <c r="G80" s="78"/>
      <c r="H80" s="85"/>
      <c r="I80" s="49" t="s">
        <v>17</v>
      </c>
      <c r="J80" s="50" t="s">
        <v>38</v>
      </c>
      <c r="K80" s="51">
        <f>L80+M80</f>
        <v>1257292</v>
      </c>
      <c r="L80" s="51">
        <v>1257292</v>
      </c>
      <c r="M80" s="51">
        <v>0</v>
      </c>
      <c r="N80" s="51">
        <v>0</v>
      </c>
    </row>
    <row r="81" spans="1:14" ht="15.75" thickBot="1" x14ac:dyDescent="0.3">
      <c r="A81" s="63"/>
      <c r="B81" s="63"/>
      <c r="C81" s="63"/>
      <c r="D81" s="63"/>
      <c r="E81" s="63"/>
      <c r="F81" s="63"/>
      <c r="G81" s="63"/>
      <c r="H81" s="63"/>
      <c r="I81" s="83" t="s">
        <v>18</v>
      </c>
      <c r="J81" s="84"/>
      <c r="K81" s="41">
        <v>0</v>
      </c>
      <c r="L81" s="41">
        <v>0</v>
      </c>
      <c r="M81" s="41">
        <v>0</v>
      </c>
      <c r="N81" s="41">
        <v>0</v>
      </c>
    </row>
    <row r="82" spans="1:14" ht="15.75" thickBot="1" x14ac:dyDescent="0.3">
      <c r="A82" s="62">
        <v>11</v>
      </c>
      <c r="B82" s="62" t="s">
        <v>66</v>
      </c>
      <c r="C82" s="62" t="s">
        <v>67</v>
      </c>
      <c r="D82" s="62" t="s">
        <v>68</v>
      </c>
      <c r="E82" s="64">
        <v>16440119</v>
      </c>
      <c r="F82" s="64">
        <v>13974101</v>
      </c>
      <c r="G82" s="64">
        <v>0</v>
      </c>
      <c r="H82" s="64">
        <v>2466018</v>
      </c>
      <c r="I82" s="66" t="s">
        <v>15</v>
      </c>
      <c r="J82" s="77"/>
      <c r="K82" s="32">
        <v>11592130.93</v>
      </c>
      <c r="L82" s="52">
        <v>9850607.7899999991</v>
      </c>
      <c r="M82" s="32">
        <v>0</v>
      </c>
      <c r="N82" s="32">
        <f>K82-L82</f>
        <v>1741523.1400000006</v>
      </c>
    </row>
    <row r="83" spans="1:14" x14ac:dyDescent="0.25">
      <c r="A83" s="78"/>
      <c r="B83" s="78"/>
      <c r="C83" s="78"/>
      <c r="D83" s="78"/>
      <c r="E83" s="79"/>
      <c r="F83" s="79"/>
      <c r="G83" s="79"/>
      <c r="H83" s="79"/>
      <c r="I83" s="81" t="s">
        <v>16</v>
      </c>
      <c r="J83" s="82"/>
      <c r="K83" s="48">
        <f>K84</f>
        <v>246735.54000000004</v>
      </c>
      <c r="L83" s="48">
        <f>L84</f>
        <v>214552.64</v>
      </c>
      <c r="M83" s="48">
        <f>M84</f>
        <v>0</v>
      </c>
      <c r="N83" s="48">
        <f>N84</f>
        <v>32182.900000000023</v>
      </c>
    </row>
    <row r="84" spans="1:14" ht="25.5" x14ac:dyDescent="0.25">
      <c r="A84" s="78"/>
      <c r="B84" s="78"/>
      <c r="C84" s="78"/>
      <c r="D84" s="78"/>
      <c r="E84" s="79"/>
      <c r="F84" s="79"/>
      <c r="G84" s="79"/>
      <c r="H84" s="80"/>
      <c r="I84" s="53" t="s">
        <v>17</v>
      </c>
      <c r="J84" s="54" t="s">
        <v>39</v>
      </c>
      <c r="K84" s="55">
        <f t="shared" ref="K84" si="23">L84+M84+N84</f>
        <v>246735.54000000004</v>
      </c>
      <c r="L84" s="55">
        <v>214552.64</v>
      </c>
      <c r="M84" s="56">
        <v>0</v>
      </c>
      <c r="N84" s="57">
        <v>32182.900000000023</v>
      </c>
    </row>
    <row r="85" spans="1:14" ht="15.75" thickBot="1" x14ac:dyDescent="0.3">
      <c r="A85" s="63"/>
      <c r="B85" s="63"/>
      <c r="C85" s="63"/>
      <c r="D85" s="63"/>
      <c r="E85" s="70"/>
      <c r="F85" s="70"/>
      <c r="G85" s="70"/>
      <c r="H85" s="70"/>
      <c r="I85" s="83" t="s">
        <v>18</v>
      </c>
      <c r="J85" s="84"/>
      <c r="K85" s="58">
        <v>0</v>
      </c>
      <c r="L85" s="58">
        <v>0</v>
      </c>
      <c r="M85" s="58">
        <f t="shared" ref="M85" si="24">G82-M82-M83</f>
        <v>0</v>
      </c>
      <c r="N85" s="58">
        <v>0</v>
      </c>
    </row>
    <row r="86" spans="1:14" ht="15.75" thickBot="1" x14ac:dyDescent="0.3">
      <c r="A86" s="62">
        <v>12</v>
      </c>
      <c r="B86" s="62" t="s">
        <v>69</v>
      </c>
      <c r="C86" s="62" t="s">
        <v>70</v>
      </c>
      <c r="D86" s="62" t="s">
        <v>19</v>
      </c>
      <c r="E86" s="64">
        <f>F86+G86</f>
        <v>9027645</v>
      </c>
      <c r="F86" s="64">
        <v>7673498</v>
      </c>
      <c r="G86" s="64">
        <v>1354147</v>
      </c>
      <c r="H86" s="62">
        <v>0</v>
      </c>
      <c r="I86" s="66" t="s">
        <v>15</v>
      </c>
      <c r="J86" s="74"/>
      <c r="K86" s="32">
        <v>8849500.5399999991</v>
      </c>
      <c r="L86" s="34">
        <v>8286725.7699999996</v>
      </c>
      <c r="M86" s="34">
        <v>94199.89</v>
      </c>
      <c r="N86" s="34">
        <v>468574.88</v>
      </c>
    </row>
    <row r="87" spans="1:14" ht="15.75" thickBot="1" x14ac:dyDescent="0.3">
      <c r="A87" s="63"/>
      <c r="B87" s="63"/>
      <c r="C87" s="63"/>
      <c r="D87" s="63"/>
      <c r="E87" s="65"/>
      <c r="F87" s="65"/>
      <c r="G87" s="65"/>
      <c r="H87" s="63"/>
      <c r="I87" s="66" t="s">
        <v>18</v>
      </c>
      <c r="J87" s="74"/>
      <c r="K87" s="32">
        <v>0</v>
      </c>
      <c r="L87" s="47">
        <v>0</v>
      </c>
      <c r="M87" s="47">
        <v>0</v>
      </c>
      <c r="N87" s="47">
        <v>0</v>
      </c>
    </row>
    <row r="88" spans="1:14" ht="15.75" thickBot="1" x14ac:dyDescent="0.3">
      <c r="A88" s="75">
        <v>13</v>
      </c>
      <c r="B88" s="62" t="s">
        <v>71</v>
      </c>
      <c r="C88" s="62" t="s">
        <v>72</v>
      </c>
      <c r="D88" s="62" t="s">
        <v>19</v>
      </c>
      <c r="E88" s="64">
        <v>4320576.0705882357</v>
      </c>
      <c r="F88" s="64">
        <v>3672489.66</v>
      </c>
      <c r="G88" s="64">
        <v>648086.41058823536</v>
      </c>
      <c r="H88" s="62">
        <v>0</v>
      </c>
      <c r="I88" s="66" t="s">
        <v>15</v>
      </c>
      <c r="J88" s="77"/>
      <c r="K88" s="32">
        <v>3967216.85</v>
      </c>
      <c r="L88" s="34">
        <v>3820559.5300000003</v>
      </c>
      <c r="M88" s="34">
        <v>31772.320000000003</v>
      </c>
      <c r="N88" s="34">
        <v>114885</v>
      </c>
    </row>
    <row r="89" spans="1:14" ht="15.75" thickBot="1" x14ac:dyDescent="0.3">
      <c r="A89" s="76"/>
      <c r="B89" s="70"/>
      <c r="C89" s="70"/>
      <c r="D89" s="63"/>
      <c r="E89" s="70"/>
      <c r="F89" s="70"/>
      <c r="G89" s="70"/>
      <c r="H89" s="70"/>
      <c r="I89" s="66" t="s">
        <v>18</v>
      </c>
      <c r="J89" s="77"/>
      <c r="K89" s="32">
        <v>0</v>
      </c>
      <c r="L89" s="47">
        <v>0</v>
      </c>
      <c r="M89" s="47">
        <v>0</v>
      </c>
      <c r="N89" s="47">
        <v>0</v>
      </c>
    </row>
    <row r="90" spans="1:14" ht="15.75" thickBot="1" x14ac:dyDescent="0.3">
      <c r="A90" s="62">
        <v>14</v>
      </c>
      <c r="B90" s="62" t="s">
        <v>73</v>
      </c>
      <c r="C90" s="62" t="s">
        <v>74</v>
      </c>
      <c r="D90" s="62" t="s">
        <v>19</v>
      </c>
      <c r="E90" s="64">
        <v>2706649.9411764708</v>
      </c>
      <c r="F90" s="64">
        <v>2300652.4500000002</v>
      </c>
      <c r="G90" s="64">
        <v>405997.49117647059</v>
      </c>
      <c r="H90" s="64">
        <v>0</v>
      </c>
      <c r="I90" s="67" t="s">
        <v>15</v>
      </c>
      <c r="J90" s="74"/>
      <c r="K90" s="32">
        <v>2379780.5499999998</v>
      </c>
      <c r="L90" s="34">
        <v>2363456.5499999998</v>
      </c>
      <c r="M90" s="34">
        <v>0</v>
      </c>
      <c r="N90" s="34">
        <v>16324</v>
      </c>
    </row>
    <row r="91" spans="1:14" ht="15.75" thickBot="1" x14ac:dyDescent="0.3">
      <c r="A91" s="63"/>
      <c r="B91" s="63"/>
      <c r="C91" s="63"/>
      <c r="D91" s="63"/>
      <c r="E91" s="65"/>
      <c r="F91" s="65"/>
      <c r="G91" s="65"/>
      <c r="H91" s="65"/>
      <c r="I91" s="66" t="s">
        <v>18</v>
      </c>
      <c r="J91" s="74"/>
      <c r="K91" s="32">
        <v>0</v>
      </c>
      <c r="L91" s="47">
        <v>0</v>
      </c>
      <c r="M91" s="47">
        <v>0</v>
      </c>
      <c r="N91" s="47">
        <v>0</v>
      </c>
    </row>
    <row r="92" spans="1:14" ht="15.75" thickBot="1" x14ac:dyDescent="0.3">
      <c r="A92" s="68">
        <v>15</v>
      </c>
      <c r="B92" s="62" t="s">
        <v>75</v>
      </c>
      <c r="C92" s="62" t="s">
        <v>76</v>
      </c>
      <c r="D92" s="62" t="s">
        <v>19</v>
      </c>
      <c r="E92" s="64">
        <f>F92+G92</f>
        <v>1774300</v>
      </c>
      <c r="F92" s="64">
        <v>1508155</v>
      </c>
      <c r="G92" s="64">
        <v>266145</v>
      </c>
      <c r="H92" s="64">
        <v>0</v>
      </c>
      <c r="I92" s="66" t="s">
        <v>15</v>
      </c>
      <c r="J92" s="71"/>
      <c r="K92" s="32">
        <v>1775762.48</v>
      </c>
      <c r="L92" s="32">
        <v>1625398.1</v>
      </c>
      <c r="M92" s="32">
        <v>6747.14</v>
      </c>
      <c r="N92" s="32">
        <v>143617.24</v>
      </c>
    </row>
    <row r="93" spans="1:14" ht="15.75" thickBot="1" x14ac:dyDescent="0.3">
      <c r="A93" s="69"/>
      <c r="B93" s="70"/>
      <c r="C93" s="70"/>
      <c r="D93" s="70"/>
      <c r="E93" s="70"/>
      <c r="F93" s="70"/>
      <c r="G93" s="70"/>
      <c r="H93" s="70"/>
      <c r="I93" s="72" t="s">
        <v>18</v>
      </c>
      <c r="J93" s="73"/>
      <c r="K93" s="32">
        <v>0</v>
      </c>
      <c r="L93" s="32">
        <v>0</v>
      </c>
      <c r="M93" s="32">
        <v>0</v>
      </c>
      <c r="N93" s="32">
        <v>0</v>
      </c>
    </row>
    <row r="94" spans="1:14" ht="15.75" thickBot="1" x14ac:dyDescent="0.3">
      <c r="A94" s="62">
        <v>16</v>
      </c>
      <c r="B94" s="62" t="s">
        <v>77</v>
      </c>
      <c r="C94" s="62" t="s">
        <v>78</v>
      </c>
      <c r="D94" s="62" t="s">
        <v>19</v>
      </c>
      <c r="E94" s="64">
        <v>1093463</v>
      </c>
      <c r="F94" s="64">
        <v>929443.55</v>
      </c>
      <c r="G94" s="64">
        <v>164019.44999999998</v>
      </c>
      <c r="H94" s="64">
        <v>0</v>
      </c>
      <c r="I94" s="66" t="s">
        <v>15</v>
      </c>
      <c r="J94" s="67"/>
      <c r="K94" s="32">
        <f>L94+M94+N94</f>
        <v>1093463</v>
      </c>
      <c r="L94" s="59">
        <v>1050967.27</v>
      </c>
      <c r="M94" s="60">
        <v>15258.73</v>
      </c>
      <c r="N94" s="61">
        <v>27237</v>
      </c>
    </row>
    <row r="95" spans="1:14" ht="15.75" thickBot="1" x14ac:dyDescent="0.3">
      <c r="A95" s="63"/>
      <c r="B95" s="63"/>
      <c r="C95" s="63"/>
      <c r="D95" s="63"/>
      <c r="E95" s="65"/>
      <c r="F95" s="65"/>
      <c r="G95" s="65"/>
      <c r="H95" s="65"/>
      <c r="I95" s="66" t="s">
        <v>18</v>
      </c>
      <c r="J95" s="67"/>
      <c r="K95" s="32">
        <f>E94-K94</f>
        <v>0</v>
      </c>
      <c r="L95" s="32">
        <v>0</v>
      </c>
      <c r="M95" s="32">
        <v>0</v>
      </c>
      <c r="N95" s="32">
        <v>0</v>
      </c>
    </row>
  </sheetData>
  <mergeCells count="289">
    <mergeCell ref="I40:J40"/>
    <mergeCell ref="I42:J42"/>
    <mergeCell ref="N14:N15"/>
    <mergeCell ref="A43:A46"/>
    <mergeCell ref="B43:B46"/>
    <mergeCell ref="C43:C46"/>
    <mergeCell ref="D43:D46"/>
    <mergeCell ref="E43:E46"/>
    <mergeCell ref="F43:F46"/>
    <mergeCell ref="G43:G46"/>
    <mergeCell ref="H43:H46"/>
    <mergeCell ref="I43:J43"/>
    <mergeCell ref="I44:J44"/>
    <mergeCell ref="I46:J46"/>
    <mergeCell ref="A39:A42"/>
    <mergeCell ref="B39:B42"/>
    <mergeCell ref="C39:C42"/>
    <mergeCell ref="D39:D42"/>
    <mergeCell ref="E39:E42"/>
    <mergeCell ref="F39:F42"/>
    <mergeCell ref="G39:G42"/>
    <mergeCell ref="H39:H42"/>
    <mergeCell ref="I39:J39"/>
    <mergeCell ref="A34:A38"/>
    <mergeCell ref="B34:B38"/>
    <mergeCell ref="C34:C38"/>
    <mergeCell ref="D34:D38"/>
    <mergeCell ref="E34:E38"/>
    <mergeCell ref="F34:F38"/>
    <mergeCell ref="G34:G38"/>
    <mergeCell ref="H34:H38"/>
    <mergeCell ref="I34:J34"/>
    <mergeCell ref="I35:J35"/>
    <mergeCell ref="I38:J38"/>
    <mergeCell ref="A30:A33"/>
    <mergeCell ref="B30:B33"/>
    <mergeCell ref="C30:C33"/>
    <mergeCell ref="D30:D33"/>
    <mergeCell ref="E30:E33"/>
    <mergeCell ref="F30:F33"/>
    <mergeCell ref="G30:G33"/>
    <mergeCell ref="H30:H33"/>
    <mergeCell ref="I30:J30"/>
    <mergeCell ref="I31:J31"/>
    <mergeCell ref="I33:J33"/>
    <mergeCell ref="A25:A29"/>
    <mergeCell ref="B25:B29"/>
    <mergeCell ref="C25:C29"/>
    <mergeCell ref="D25:D29"/>
    <mergeCell ref="E25:E29"/>
    <mergeCell ref="F25:F29"/>
    <mergeCell ref="G25:G29"/>
    <mergeCell ref="H25:H29"/>
    <mergeCell ref="I25:J25"/>
    <mergeCell ref="I26:J26"/>
    <mergeCell ref="I29:J29"/>
    <mergeCell ref="A21:A24"/>
    <mergeCell ref="B21:B24"/>
    <mergeCell ref="C21:C24"/>
    <mergeCell ref="D21:D24"/>
    <mergeCell ref="E21:E24"/>
    <mergeCell ref="F21:F24"/>
    <mergeCell ref="G21:G24"/>
    <mergeCell ref="H21:H24"/>
    <mergeCell ref="A17:A20"/>
    <mergeCell ref="B17:B20"/>
    <mergeCell ref="C17:C20"/>
    <mergeCell ref="D17:D20"/>
    <mergeCell ref="E17:E20"/>
    <mergeCell ref="F17:F20"/>
    <mergeCell ref="G17:G20"/>
    <mergeCell ref="H17:H20"/>
    <mergeCell ref="A3:A10"/>
    <mergeCell ref="B3:B10"/>
    <mergeCell ref="C3:C10"/>
    <mergeCell ref="A12:A16"/>
    <mergeCell ref="B12:B16"/>
    <mergeCell ref="C12:C16"/>
    <mergeCell ref="D12:D16"/>
    <mergeCell ref="E12:E16"/>
    <mergeCell ref="F12:F16"/>
    <mergeCell ref="E3:H3"/>
    <mergeCell ref="E4:H4"/>
    <mergeCell ref="E5:H5"/>
    <mergeCell ref="E6:H6"/>
    <mergeCell ref="E7:H7"/>
    <mergeCell ref="E8:H8"/>
    <mergeCell ref="E9:E10"/>
    <mergeCell ref="I12:J12"/>
    <mergeCell ref="F9:F10"/>
    <mergeCell ref="G9:G10"/>
    <mergeCell ref="H9:H10"/>
    <mergeCell ref="G12:G16"/>
    <mergeCell ref="H12:H16"/>
    <mergeCell ref="K9:K10"/>
    <mergeCell ref="L9:L10"/>
    <mergeCell ref="M9:M10"/>
    <mergeCell ref="I3:I10"/>
    <mergeCell ref="J3:J10"/>
    <mergeCell ref="K3:N3"/>
    <mergeCell ref="K4:N4"/>
    <mergeCell ref="K5:N5"/>
    <mergeCell ref="K6:N6"/>
    <mergeCell ref="K7:N7"/>
    <mergeCell ref="K8:N8"/>
    <mergeCell ref="I13:J13"/>
    <mergeCell ref="I16:J16"/>
    <mergeCell ref="I14:I15"/>
    <mergeCell ref="J14:J15"/>
    <mergeCell ref="K14:K15"/>
    <mergeCell ref="L14:L15"/>
    <mergeCell ref="M14:M15"/>
    <mergeCell ref="I18:J20"/>
    <mergeCell ref="K18:K20"/>
    <mergeCell ref="L18:L20"/>
    <mergeCell ref="M18:M20"/>
    <mergeCell ref="N18:N20"/>
    <mergeCell ref="I23:J24"/>
    <mergeCell ref="K23:K24"/>
    <mergeCell ref="L23:L24"/>
    <mergeCell ref="M23:M24"/>
    <mergeCell ref="N23:N24"/>
    <mergeCell ref="A47:A48"/>
    <mergeCell ref="B47:B48"/>
    <mergeCell ref="C47:C48"/>
    <mergeCell ref="D47:D48"/>
    <mergeCell ref="E47:E48"/>
    <mergeCell ref="F47:F48"/>
    <mergeCell ref="G47:G48"/>
    <mergeCell ref="H47:H48"/>
    <mergeCell ref="I47:J47"/>
    <mergeCell ref="I48:J48"/>
    <mergeCell ref="A49:A50"/>
    <mergeCell ref="B49:B50"/>
    <mergeCell ref="C49:C50"/>
    <mergeCell ref="D49:D50"/>
    <mergeCell ref="E49:E50"/>
    <mergeCell ref="F49:F50"/>
    <mergeCell ref="G49:G50"/>
    <mergeCell ref="H49:H50"/>
    <mergeCell ref="I49:J49"/>
    <mergeCell ref="I50:J50"/>
    <mergeCell ref="A51:A52"/>
    <mergeCell ref="B51:B52"/>
    <mergeCell ref="C51:C52"/>
    <mergeCell ref="D51:D52"/>
    <mergeCell ref="E51:E52"/>
    <mergeCell ref="F51:F52"/>
    <mergeCell ref="G51:G52"/>
    <mergeCell ref="H51:H52"/>
    <mergeCell ref="I51:J51"/>
    <mergeCell ref="I52:J52"/>
    <mergeCell ref="A53:A58"/>
    <mergeCell ref="B53:B58"/>
    <mergeCell ref="C53:C58"/>
    <mergeCell ref="D53:D58"/>
    <mergeCell ref="E53:E58"/>
    <mergeCell ref="F53:F58"/>
    <mergeCell ref="G53:G58"/>
    <mergeCell ref="H53:H58"/>
    <mergeCell ref="I53:J53"/>
    <mergeCell ref="I54:J54"/>
    <mergeCell ref="I58:J58"/>
    <mergeCell ref="A59:A63"/>
    <mergeCell ref="B59:B63"/>
    <mergeCell ref="C59:C63"/>
    <mergeCell ref="D59:D63"/>
    <mergeCell ref="E59:E63"/>
    <mergeCell ref="F59:F63"/>
    <mergeCell ref="G59:G63"/>
    <mergeCell ref="H59:H63"/>
    <mergeCell ref="I59:J59"/>
    <mergeCell ref="I60:J60"/>
    <mergeCell ref="I63:J63"/>
    <mergeCell ref="A64:A67"/>
    <mergeCell ref="B64:B67"/>
    <mergeCell ref="C64:C67"/>
    <mergeCell ref="D64:D67"/>
    <mergeCell ref="E64:E67"/>
    <mergeCell ref="F64:F67"/>
    <mergeCell ref="G64:G67"/>
    <mergeCell ref="H64:H67"/>
    <mergeCell ref="I64:J64"/>
    <mergeCell ref="I65:J65"/>
    <mergeCell ref="I67:J67"/>
    <mergeCell ref="A68:A71"/>
    <mergeCell ref="B68:B71"/>
    <mergeCell ref="C68:C71"/>
    <mergeCell ref="D68:D71"/>
    <mergeCell ref="E68:E71"/>
    <mergeCell ref="F68:F71"/>
    <mergeCell ref="G68:G71"/>
    <mergeCell ref="H68:H71"/>
    <mergeCell ref="I68:J68"/>
    <mergeCell ref="I69:J69"/>
    <mergeCell ref="I71:J71"/>
    <mergeCell ref="A72:A75"/>
    <mergeCell ref="B72:B75"/>
    <mergeCell ref="C72:C75"/>
    <mergeCell ref="D72:D75"/>
    <mergeCell ref="E72:E75"/>
    <mergeCell ref="F72:F75"/>
    <mergeCell ref="G72:G75"/>
    <mergeCell ref="H72:H75"/>
    <mergeCell ref="I72:J72"/>
    <mergeCell ref="I73:J73"/>
    <mergeCell ref="I75:J75"/>
    <mergeCell ref="A76:A77"/>
    <mergeCell ref="B76:B77"/>
    <mergeCell ref="C76:C77"/>
    <mergeCell ref="D76:D77"/>
    <mergeCell ref="E76:E77"/>
    <mergeCell ref="F76:F77"/>
    <mergeCell ref="G76:G77"/>
    <mergeCell ref="H76:H77"/>
    <mergeCell ref="I76:J76"/>
    <mergeCell ref="I77:J77"/>
    <mergeCell ref="A78:A81"/>
    <mergeCell ref="B78:B81"/>
    <mergeCell ref="C78:C81"/>
    <mergeCell ref="D78:D81"/>
    <mergeCell ref="E78:E81"/>
    <mergeCell ref="F78:F81"/>
    <mergeCell ref="G78:G81"/>
    <mergeCell ref="H78:H81"/>
    <mergeCell ref="I78:J78"/>
    <mergeCell ref="I79:J79"/>
    <mergeCell ref="I81:J81"/>
    <mergeCell ref="A82:A85"/>
    <mergeCell ref="B82:B85"/>
    <mergeCell ref="C82:C85"/>
    <mergeCell ref="D82:D85"/>
    <mergeCell ref="E82:E85"/>
    <mergeCell ref="F82:F85"/>
    <mergeCell ref="G82:G85"/>
    <mergeCell ref="H82:H85"/>
    <mergeCell ref="I82:J82"/>
    <mergeCell ref="I83:J83"/>
    <mergeCell ref="I85:J85"/>
    <mergeCell ref="A86:A87"/>
    <mergeCell ref="B86:B87"/>
    <mergeCell ref="C86:C87"/>
    <mergeCell ref="D86:D87"/>
    <mergeCell ref="E86:E87"/>
    <mergeCell ref="F86:F87"/>
    <mergeCell ref="G86:G87"/>
    <mergeCell ref="H86:H87"/>
    <mergeCell ref="I86:J86"/>
    <mergeCell ref="I87:J87"/>
    <mergeCell ref="A88:A89"/>
    <mergeCell ref="B88:B89"/>
    <mergeCell ref="C88:C89"/>
    <mergeCell ref="D88:D89"/>
    <mergeCell ref="E88:E89"/>
    <mergeCell ref="F88:F89"/>
    <mergeCell ref="G88:G89"/>
    <mergeCell ref="H88:H89"/>
    <mergeCell ref="I88:J88"/>
    <mergeCell ref="I89:J89"/>
    <mergeCell ref="A90:A91"/>
    <mergeCell ref="B90:B91"/>
    <mergeCell ref="C90:C91"/>
    <mergeCell ref="D90:D91"/>
    <mergeCell ref="E90:E91"/>
    <mergeCell ref="F90:F91"/>
    <mergeCell ref="G90:G91"/>
    <mergeCell ref="H90:H91"/>
    <mergeCell ref="I90:J90"/>
    <mergeCell ref="I91:J91"/>
    <mergeCell ref="A92:A93"/>
    <mergeCell ref="B92:B93"/>
    <mergeCell ref="C92:C93"/>
    <mergeCell ref="D92:D93"/>
    <mergeCell ref="E92:E93"/>
    <mergeCell ref="F92:F93"/>
    <mergeCell ref="G92:G93"/>
    <mergeCell ref="H92:H93"/>
    <mergeCell ref="I92:J92"/>
    <mergeCell ref="I93:J93"/>
    <mergeCell ref="A94:A95"/>
    <mergeCell ref="B94:B95"/>
    <mergeCell ref="C94:C95"/>
    <mergeCell ref="D94:D95"/>
    <mergeCell ref="E94:E95"/>
    <mergeCell ref="F94:F95"/>
    <mergeCell ref="G94:G95"/>
    <mergeCell ref="H94:H95"/>
    <mergeCell ref="I94:J94"/>
    <mergeCell ref="I95:J95"/>
  </mergeCells>
  <pageMargins left="0.7" right="0.7" top="0.75" bottom="0.75" header="0.3" footer="0.3"/>
  <pageSetup paperSize="9" scale="48" fitToHeight="0" orientation="portrait" verticalDpi="0" r:id="rId1"/>
  <ignoredErrors>
    <ignoredError sqref="K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</vt:lpstr>
      <vt:lpstr>Lapas1!_Toc387396766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Kajutienė</dc:creator>
  <cp:lastModifiedBy>Silvestra Miškinienė</cp:lastModifiedBy>
  <cp:lastPrinted>2018-07-03T11:09:05Z</cp:lastPrinted>
  <dcterms:created xsi:type="dcterms:W3CDTF">2016-04-27T10:50:15Z</dcterms:created>
  <dcterms:modified xsi:type="dcterms:W3CDTF">2020-03-30T08:49:25Z</dcterms:modified>
</cp:coreProperties>
</file>