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43 ŠMM pavaldžių tyrimas+\FĮ-043-04\"/>
    </mc:Choice>
  </mc:AlternateContent>
  <xr:revisionPtr revIDLastSave="0" documentId="13_ncr:1_{79035CC9-1EB2-447B-9B9F-19A88E93D4C3}" xr6:coauthVersionLast="47" xr6:coauthVersionMax="47" xr10:uidLastSave="{00000000-0000-0000-0000-000000000000}"/>
  <bookViews>
    <workbookView xWindow="28680" yWindow="-3750" windowWidth="29040" windowHeight="17790" tabRatio="570" firstSheet="2" activeTab="4" xr2:uid="{00000000-000D-0000-FFFF-FFFF00000000}"/>
  </bookViews>
  <sheets>
    <sheet name="DU iki 2017.06.30" sheetId="6" r:id="rId1"/>
    <sheet name="DU nuo 2017.07.01" sheetId="9" r:id="rId2"/>
    <sheet name="DU nuo 2018.01.01" sheetId="11" r:id="rId3"/>
    <sheet name="DU nuo 2021-01-01" sheetId="12" r:id="rId4"/>
    <sheet name="DU nuo 2022-01-01" sheetId="13" r:id="rId5"/>
    <sheet name="Pildymo pavyzdys" sheetId="10" r:id="rId6"/>
    <sheet name="Papildomas" sheetId="7" state="hidden" r:id="rId7"/>
  </sheets>
  <externalReferences>
    <externalReference r:id="rId8"/>
  </externalReferences>
  <definedNames>
    <definedName name="_xlnm.Print_Area" localSheetId="0">'DU iki 2017.06.30'!$A$1:$S$64</definedName>
    <definedName name="_xlnm.Print_Area" localSheetId="1">'DU nuo 2017.07.01'!$A$1:$S$70</definedName>
    <definedName name="_xlnm.Print_Area" localSheetId="2">'DU nuo 2018.01.01'!$A$1:$S$70</definedName>
    <definedName name="_xlnm.Print_Area" localSheetId="5">'Pildymo pavyzdys'!$A$1:$S$70</definedName>
    <definedName name="_xlnm.Print_Titles" localSheetId="0">'DU iki 2017.06.30'!$A:$B</definedName>
    <definedName name="_xlnm.Print_Titles" localSheetId="1">'DU nuo 2017.07.01'!$A:$B</definedName>
    <definedName name="_xlnm.Print_Titles" localSheetId="2">'DU nuo 2018.01.01'!$A:$B</definedName>
    <definedName name="_xlnm.Print_Titles" localSheetId="5">'Pildymo pavyzdys'!$A:$B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3" l="1"/>
  <c r="J24" i="13"/>
  <c r="J25" i="13"/>
  <c r="J26" i="13"/>
  <c r="J27" i="13"/>
  <c r="J28" i="13"/>
  <c r="J29" i="13"/>
  <c r="J30" i="13"/>
  <c r="E23" i="13"/>
  <c r="E24" i="13"/>
  <c r="E25" i="13"/>
  <c r="E26" i="13"/>
  <c r="E27" i="13"/>
  <c r="E28" i="13"/>
  <c r="E29" i="13"/>
  <c r="E30" i="13"/>
  <c r="E22" i="13"/>
  <c r="N120" i="7"/>
  <c r="O120" i="7" s="1"/>
  <c r="P120" i="7" s="1"/>
  <c r="E120" i="7"/>
  <c r="F120" i="7" s="1"/>
  <c r="G120" i="7" s="1"/>
  <c r="N119" i="7"/>
  <c r="O119" i="7" s="1"/>
  <c r="P119" i="7" s="1"/>
  <c r="E119" i="7"/>
  <c r="F119" i="7" s="1"/>
  <c r="G119" i="7" s="1"/>
  <c r="R59" i="13" l="1"/>
  <c r="Q59" i="13"/>
  <c r="N59" i="13"/>
  <c r="O59" i="13" s="1"/>
  <c r="K59" i="13"/>
  <c r="R58" i="13"/>
  <c r="Q58" i="13"/>
  <c r="N58" i="13"/>
  <c r="O58" i="13" s="1"/>
  <c r="K58" i="13"/>
  <c r="Q57" i="13"/>
  <c r="R57" i="13" s="1"/>
  <c r="O57" i="13"/>
  <c r="N57" i="13"/>
  <c r="K57" i="13"/>
  <c r="Q56" i="13"/>
  <c r="R56" i="13" s="1"/>
  <c r="N56" i="13"/>
  <c r="O56" i="13" s="1"/>
  <c r="K56" i="13"/>
  <c r="R55" i="13"/>
  <c r="Q55" i="13"/>
  <c r="N55" i="13"/>
  <c r="O55" i="13" s="1"/>
  <c r="K55" i="13"/>
  <c r="Q54" i="13"/>
  <c r="R54" i="13" s="1"/>
  <c r="N54" i="13"/>
  <c r="O54" i="13" s="1"/>
  <c r="K54" i="13"/>
  <c r="Q53" i="13"/>
  <c r="R53" i="13" s="1"/>
  <c r="O53" i="13"/>
  <c r="N53" i="13"/>
  <c r="K53" i="13"/>
  <c r="Q52" i="13"/>
  <c r="R52" i="13" s="1"/>
  <c r="O52" i="13"/>
  <c r="N52" i="13"/>
  <c r="K52" i="13"/>
  <c r="R51" i="13"/>
  <c r="Q51" i="13"/>
  <c r="N51" i="13"/>
  <c r="O51" i="13" s="1"/>
  <c r="K51" i="13"/>
  <c r="R50" i="13"/>
  <c r="Q50" i="13"/>
  <c r="N50" i="13"/>
  <c r="O50" i="13" s="1"/>
  <c r="K50" i="13"/>
  <c r="Q49" i="13"/>
  <c r="R49" i="13" s="1"/>
  <c r="O49" i="13"/>
  <c r="N49" i="13"/>
  <c r="K49" i="13"/>
  <c r="Q48" i="13"/>
  <c r="R48" i="13" s="1"/>
  <c r="N48" i="13"/>
  <c r="O48" i="13" s="1"/>
  <c r="K48" i="13"/>
  <c r="R47" i="13"/>
  <c r="Q47" i="13"/>
  <c r="N47" i="13"/>
  <c r="O47" i="13" s="1"/>
  <c r="K47" i="13"/>
  <c r="Q46" i="13"/>
  <c r="R46" i="13" s="1"/>
  <c r="N46" i="13"/>
  <c r="O46" i="13" s="1"/>
  <c r="K46" i="13"/>
  <c r="Q45" i="13"/>
  <c r="R45" i="13" s="1"/>
  <c r="O45" i="13"/>
  <c r="N45" i="13"/>
  <c r="K45" i="13"/>
  <c r="Q44" i="13"/>
  <c r="R44" i="13" s="1"/>
  <c r="O44" i="13"/>
  <c r="N44" i="13"/>
  <c r="K44" i="13"/>
  <c r="R43" i="13"/>
  <c r="Q43" i="13"/>
  <c r="N43" i="13"/>
  <c r="O43" i="13" s="1"/>
  <c r="K43" i="13"/>
  <c r="R42" i="13"/>
  <c r="Q42" i="13"/>
  <c r="N42" i="13"/>
  <c r="O42" i="13" s="1"/>
  <c r="K42" i="13"/>
  <c r="Q41" i="13"/>
  <c r="R41" i="13" s="1"/>
  <c r="O41" i="13"/>
  <c r="N41" i="13"/>
  <c r="K41" i="13"/>
  <c r="Q40" i="13"/>
  <c r="R40" i="13" s="1"/>
  <c r="N40" i="13"/>
  <c r="O40" i="13" s="1"/>
  <c r="K40" i="13"/>
  <c r="R39" i="13"/>
  <c r="Q39" i="13"/>
  <c r="N39" i="13"/>
  <c r="O39" i="13" s="1"/>
  <c r="K39" i="13"/>
  <c r="Q38" i="13"/>
  <c r="R38" i="13" s="1"/>
  <c r="N38" i="13"/>
  <c r="O38" i="13" s="1"/>
  <c r="K38" i="13"/>
  <c r="Q37" i="13"/>
  <c r="R37" i="13" s="1"/>
  <c r="O37" i="13"/>
  <c r="N37" i="13"/>
  <c r="K37" i="13"/>
  <c r="Q36" i="13"/>
  <c r="R36" i="13" s="1"/>
  <c r="O36" i="13"/>
  <c r="N36" i="13"/>
  <c r="K36" i="13"/>
  <c r="R35" i="13"/>
  <c r="Q35" i="13"/>
  <c r="N35" i="13"/>
  <c r="O35" i="13" s="1"/>
  <c r="K35" i="13"/>
  <c r="R34" i="13"/>
  <c r="Q34" i="13"/>
  <c r="N34" i="13"/>
  <c r="O34" i="13" s="1"/>
  <c r="K34" i="13"/>
  <c r="Q33" i="13"/>
  <c r="R33" i="13" s="1"/>
  <c r="O33" i="13"/>
  <c r="N33" i="13"/>
  <c r="K33" i="13"/>
  <c r="Q32" i="13"/>
  <c r="R32" i="13" s="1"/>
  <c r="N32" i="13"/>
  <c r="O32" i="13" s="1"/>
  <c r="K32" i="13"/>
  <c r="R31" i="13"/>
  <c r="Q31" i="13"/>
  <c r="N31" i="13"/>
  <c r="O31" i="13" s="1"/>
  <c r="K31" i="13"/>
  <c r="Q30" i="13"/>
  <c r="R30" i="13" s="1"/>
  <c r="N30" i="13"/>
  <c r="O30" i="13" s="1"/>
  <c r="K30" i="13"/>
  <c r="Q29" i="13"/>
  <c r="R29" i="13" s="1"/>
  <c r="O29" i="13"/>
  <c r="N29" i="13"/>
  <c r="K29" i="13"/>
  <c r="R28" i="13"/>
  <c r="Q28" i="13"/>
  <c r="N28" i="13"/>
  <c r="O28" i="13" s="1"/>
  <c r="K28" i="13"/>
  <c r="Q27" i="13"/>
  <c r="R27" i="13" s="1"/>
  <c r="O27" i="13"/>
  <c r="N27" i="13"/>
  <c r="K27" i="13"/>
  <c r="R26" i="13"/>
  <c r="Q26" i="13"/>
  <c r="N26" i="13"/>
  <c r="O26" i="13" s="1"/>
  <c r="K26" i="13"/>
  <c r="Q25" i="13"/>
  <c r="R25" i="13" s="1"/>
  <c r="O25" i="13"/>
  <c r="N25" i="13"/>
  <c r="K25" i="13"/>
  <c r="R24" i="13"/>
  <c r="Q24" i="13"/>
  <c r="N24" i="13"/>
  <c r="O24" i="13" s="1"/>
  <c r="K24" i="13"/>
  <c r="Q23" i="13"/>
  <c r="R23" i="13" s="1"/>
  <c r="O23" i="13"/>
  <c r="N23" i="13"/>
  <c r="K23" i="13"/>
  <c r="R22" i="13"/>
  <c r="Q22" i="13"/>
  <c r="N22" i="13"/>
  <c r="O22" i="13" s="1"/>
  <c r="J22" i="13"/>
  <c r="K22" i="13" s="1"/>
  <c r="N23" i="12"/>
  <c r="N24" i="12"/>
  <c r="N25" i="12"/>
  <c r="N26" i="12"/>
  <c r="N27" i="12"/>
  <c r="N28" i="12"/>
  <c r="N29" i="12"/>
  <c r="N30" i="12"/>
  <c r="N31" i="12"/>
  <c r="N32" i="12"/>
  <c r="Q23" i="12"/>
  <c r="Q24" i="12"/>
  <c r="Q25" i="12"/>
  <c r="Q26" i="12"/>
  <c r="Q27" i="12"/>
  <c r="Q28" i="12"/>
  <c r="Q29" i="12"/>
  <c r="Q30" i="12"/>
  <c r="Q31" i="12"/>
  <c r="Q22" i="12"/>
  <c r="R22" i="12" s="1"/>
  <c r="N22" i="12"/>
  <c r="O22" i="12" s="1"/>
  <c r="E23" i="12"/>
  <c r="E24" i="12"/>
  <c r="E25" i="12"/>
  <c r="E26" i="12"/>
  <c r="E27" i="12"/>
  <c r="E28" i="12"/>
  <c r="E29" i="12"/>
  <c r="E22" i="12"/>
  <c r="J22" i="12"/>
  <c r="G97" i="7"/>
  <c r="F97" i="7"/>
  <c r="E97" i="7"/>
  <c r="R60" i="13" l="1"/>
  <c r="K60" i="13"/>
  <c r="O60" i="13"/>
  <c r="J26" i="10"/>
  <c r="K22" i="12"/>
  <c r="P96" i="7" l="1"/>
  <c r="P97" i="7"/>
  <c r="G96" i="7"/>
  <c r="N96" i="7"/>
  <c r="E96" i="7"/>
  <c r="F96" i="7" s="1"/>
  <c r="N97" i="7"/>
  <c r="E76" i="7" l="1"/>
  <c r="O96" i="7" l="1"/>
  <c r="O97" i="7"/>
  <c r="Q59" i="12"/>
  <c r="R59" i="12" s="1"/>
  <c r="N59" i="12"/>
  <c r="O59" i="12" s="1"/>
  <c r="K59" i="12"/>
  <c r="Q58" i="12"/>
  <c r="R58" i="12" s="1"/>
  <c r="N58" i="12"/>
  <c r="O58" i="12" s="1"/>
  <c r="K58" i="12"/>
  <c r="Q57" i="12"/>
  <c r="R57" i="12" s="1"/>
  <c r="N57" i="12"/>
  <c r="O57" i="12" s="1"/>
  <c r="Q56" i="12"/>
  <c r="R56" i="12" s="1"/>
  <c r="N56" i="12"/>
  <c r="O56" i="12" s="1"/>
  <c r="K56" i="12"/>
  <c r="Q55" i="12"/>
  <c r="R55" i="12" s="1"/>
  <c r="N55" i="12"/>
  <c r="O55" i="12" s="1"/>
  <c r="K55" i="12"/>
  <c r="Q54" i="12"/>
  <c r="R54" i="12" s="1"/>
  <c r="N54" i="12"/>
  <c r="O54" i="12" s="1"/>
  <c r="K54" i="12"/>
  <c r="Q53" i="12"/>
  <c r="R53" i="12" s="1"/>
  <c r="N53" i="12"/>
  <c r="O53" i="12" s="1"/>
  <c r="Q52" i="12"/>
  <c r="R52" i="12" s="1"/>
  <c r="N52" i="12"/>
  <c r="O52" i="12" s="1"/>
  <c r="K52" i="12"/>
  <c r="Q51" i="12"/>
  <c r="R51" i="12" s="1"/>
  <c r="N51" i="12"/>
  <c r="O51" i="12" s="1"/>
  <c r="K51" i="12"/>
  <c r="Q50" i="12"/>
  <c r="R50" i="12" s="1"/>
  <c r="N50" i="12"/>
  <c r="O50" i="12" s="1"/>
  <c r="K50" i="12"/>
  <c r="Q49" i="12"/>
  <c r="R49" i="12" s="1"/>
  <c r="N49" i="12"/>
  <c r="O49" i="12" s="1"/>
  <c r="Q48" i="12"/>
  <c r="R48" i="12" s="1"/>
  <c r="N48" i="12"/>
  <c r="O48" i="12" s="1"/>
  <c r="K48" i="12"/>
  <c r="Q47" i="12"/>
  <c r="R47" i="12" s="1"/>
  <c r="N47" i="12"/>
  <c r="O47" i="12" s="1"/>
  <c r="K47" i="12"/>
  <c r="Q46" i="12"/>
  <c r="R46" i="12" s="1"/>
  <c r="N46" i="12"/>
  <c r="O46" i="12" s="1"/>
  <c r="K46" i="12"/>
  <c r="Q45" i="12"/>
  <c r="R45" i="12" s="1"/>
  <c r="N45" i="12"/>
  <c r="O45" i="12" s="1"/>
  <c r="Q44" i="12"/>
  <c r="R44" i="12" s="1"/>
  <c r="N44" i="12"/>
  <c r="O44" i="12" s="1"/>
  <c r="K44" i="12"/>
  <c r="Q43" i="12"/>
  <c r="R43" i="12" s="1"/>
  <c r="N43" i="12"/>
  <c r="O43" i="12" s="1"/>
  <c r="K43" i="12"/>
  <c r="Q42" i="12"/>
  <c r="R42" i="12" s="1"/>
  <c r="N42" i="12"/>
  <c r="O42" i="12" s="1"/>
  <c r="K42" i="12"/>
  <c r="Q41" i="12"/>
  <c r="R41" i="12" s="1"/>
  <c r="N41" i="12"/>
  <c r="O41" i="12" s="1"/>
  <c r="Q40" i="12"/>
  <c r="R40" i="12" s="1"/>
  <c r="N40" i="12"/>
  <c r="O40" i="12" s="1"/>
  <c r="K40" i="12"/>
  <c r="Q39" i="12"/>
  <c r="R39" i="12" s="1"/>
  <c r="N39" i="12"/>
  <c r="O39" i="12" s="1"/>
  <c r="K39" i="12"/>
  <c r="Q38" i="12"/>
  <c r="R38" i="12" s="1"/>
  <c r="N38" i="12"/>
  <c r="O38" i="12" s="1"/>
  <c r="K38" i="12"/>
  <c r="Q37" i="12"/>
  <c r="R37" i="12" s="1"/>
  <c r="N37" i="12"/>
  <c r="O37" i="12" s="1"/>
  <c r="Q36" i="12"/>
  <c r="R36" i="12" s="1"/>
  <c r="N36" i="12"/>
  <c r="O36" i="12" s="1"/>
  <c r="K36" i="12"/>
  <c r="Q35" i="12"/>
  <c r="R35" i="12" s="1"/>
  <c r="N35" i="12"/>
  <c r="O35" i="12" s="1"/>
  <c r="K35" i="12"/>
  <c r="Q34" i="12"/>
  <c r="R34" i="12" s="1"/>
  <c r="N34" i="12"/>
  <c r="O34" i="12" s="1"/>
  <c r="K34" i="12"/>
  <c r="Q33" i="12"/>
  <c r="R33" i="12" s="1"/>
  <c r="N33" i="12"/>
  <c r="O33" i="12" s="1"/>
  <c r="K33" i="12"/>
  <c r="Q32" i="12"/>
  <c r="R32" i="12" s="1"/>
  <c r="O32" i="12"/>
  <c r="K32" i="12"/>
  <c r="R31" i="12"/>
  <c r="O31" i="12"/>
  <c r="K31" i="12"/>
  <c r="R30" i="12"/>
  <c r="O30" i="12"/>
  <c r="K30" i="12"/>
  <c r="R29" i="12"/>
  <c r="O29" i="12"/>
  <c r="R28" i="12"/>
  <c r="O28" i="12"/>
  <c r="K28" i="12"/>
  <c r="R27" i="12"/>
  <c r="O27" i="12"/>
  <c r="K27" i="12"/>
  <c r="R26" i="12"/>
  <c r="O26" i="12"/>
  <c r="K26" i="12"/>
  <c r="R25" i="12"/>
  <c r="O25" i="12"/>
  <c r="K25" i="12"/>
  <c r="R24" i="12"/>
  <c r="O24" i="12"/>
  <c r="K24" i="12"/>
  <c r="R23" i="12"/>
  <c r="O23" i="12"/>
  <c r="K23" i="12"/>
  <c r="E22" i="6"/>
  <c r="E23" i="6"/>
  <c r="E24" i="6"/>
  <c r="E22" i="9"/>
  <c r="E22" i="11"/>
  <c r="J22" i="11"/>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29" i="10"/>
  <c r="J23" i="10"/>
  <c r="J24" i="10"/>
  <c r="J25" i="10"/>
  <c r="J27" i="10"/>
  <c r="J28" i="10"/>
  <c r="J22" i="10"/>
  <c r="K37" i="12" l="1"/>
  <c r="K41" i="12"/>
  <c r="K45" i="12"/>
  <c r="K53" i="12"/>
  <c r="K29" i="12"/>
  <c r="K49" i="12"/>
  <c r="K57" i="12"/>
  <c r="O60" i="12"/>
  <c r="R60" i="12"/>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22" i="6"/>
  <c r="E23" i="11"/>
  <c r="E24" i="11"/>
  <c r="E25" i="11"/>
  <c r="E26" i="11"/>
  <c r="E27" i="11"/>
  <c r="E28" i="11"/>
  <c r="E29" i="11"/>
  <c r="K29" i="11" s="1"/>
  <c r="E30" i="11"/>
  <c r="E31" i="11"/>
  <c r="E32" i="11"/>
  <c r="E33" i="11"/>
  <c r="E34" i="11"/>
  <c r="E35" i="11"/>
  <c r="E36" i="11"/>
  <c r="E37" i="11"/>
  <c r="K37" i="11" s="1"/>
  <c r="E38" i="11"/>
  <c r="E39" i="11"/>
  <c r="E40" i="11"/>
  <c r="K40" i="11" s="1"/>
  <c r="E41" i="11"/>
  <c r="E42" i="11"/>
  <c r="E43" i="11"/>
  <c r="E44" i="11"/>
  <c r="E45" i="11"/>
  <c r="E46" i="11"/>
  <c r="E47" i="11"/>
  <c r="K47" i="11" s="1"/>
  <c r="E48" i="11"/>
  <c r="K48" i="11" s="1"/>
  <c r="E49" i="11"/>
  <c r="E50" i="11"/>
  <c r="K50" i="11" s="1"/>
  <c r="E51" i="11"/>
  <c r="E52" i="11"/>
  <c r="E53" i="11"/>
  <c r="K53" i="11" s="1"/>
  <c r="E54" i="11"/>
  <c r="E55" i="11"/>
  <c r="E56" i="11"/>
  <c r="K56" i="11" s="1"/>
  <c r="E57" i="11"/>
  <c r="E58" i="11"/>
  <c r="E59" i="11"/>
  <c r="N77" i="7"/>
  <c r="O77" i="7" s="1"/>
  <c r="N76" i="7"/>
  <c r="O76" i="7" s="1"/>
  <c r="N68" i="7"/>
  <c r="O68" i="7" s="1"/>
  <c r="N67" i="7"/>
  <c r="O67" i="7" s="1"/>
  <c r="E77" i="7"/>
  <c r="F77" i="7" s="1"/>
  <c r="F76" i="7"/>
  <c r="E68" i="7"/>
  <c r="F68" i="7" s="1"/>
  <c r="E67" i="7"/>
  <c r="F67" i="7" s="1"/>
  <c r="Q59" i="11"/>
  <c r="R59" i="11" s="1"/>
  <c r="N59" i="11"/>
  <c r="O59" i="11" s="1"/>
  <c r="K59" i="11"/>
  <c r="Q58" i="11"/>
  <c r="R58" i="11" s="1"/>
  <c r="N58" i="11"/>
  <c r="O58" i="11" s="1"/>
  <c r="Q57" i="11"/>
  <c r="R57" i="11" s="1"/>
  <c r="N57" i="11"/>
  <c r="O57" i="11" s="1"/>
  <c r="Q56" i="11"/>
  <c r="R56" i="11" s="1"/>
  <c r="N56" i="11"/>
  <c r="O56" i="11" s="1"/>
  <c r="Q55" i="11"/>
  <c r="R55" i="11" s="1"/>
  <c r="N55" i="11"/>
  <c r="O55" i="11" s="1"/>
  <c r="Q54" i="11"/>
  <c r="R54" i="11" s="1"/>
  <c r="N54" i="11"/>
  <c r="O54" i="11" s="1"/>
  <c r="Q53" i="11"/>
  <c r="R53" i="11" s="1"/>
  <c r="N53" i="11"/>
  <c r="O53" i="11" s="1"/>
  <c r="Q52" i="11"/>
  <c r="R52" i="11" s="1"/>
  <c r="N52" i="11"/>
  <c r="O52" i="11" s="1"/>
  <c r="Q51" i="11"/>
  <c r="R51" i="11" s="1"/>
  <c r="N51" i="11"/>
  <c r="O51" i="11" s="1"/>
  <c r="K51" i="11"/>
  <c r="Q50" i="11"/>
  <c r="R50" i="11" s="1"/>
  <c r="N50" i="11"/>
  <c r="O50" i="11" s="1"/>
  <c r="Q49" i="11"/>
  <c r="R49" i="11" s="1"/>
  <c r="N49" i="11"/>
  <c r="O49" i="11" s="1"/>
  <c r="Q48" i="11"/>
  <c r="R48" i="11" s="1"/>
  <c r="N48" i="11"/>
  <c r="O48" i="11" s="1"/>
  <c r="Q47" i="11"/>
  <c r="R47" i="11" s="1"/>
  <c r="N47" i="11"/>
  <c r="O47" i="11" s="1"/>
  <c r="Q46" i="11"/>
  <c r="R46" i="11" s="1"/>
  <c r="N46" i="11"/>
  <c r="O46" i="11" s="1"/>
  <c r="Q45" i="11"/>
  <c r="R45" i="11" s="1"/>
  <c r="N45" i="11"/>
  <c r="O45" i="11" s="1"/>
  <c r="Q44" i="11"/>
  <c r="R44" i="11" s="1"/>
  <c r="N44" i="11"/>
  <c r="O44" i="11" s="1"/>
  <c r="Q43" i="11"/>
  <c r="R43" i="11" s="1"/>
  <c r="N43" i="11"/>
  <c r="O43" i="11" s="1"/>
  <c r="K43" i="11"/>
  <c r="Q42" i="11"/>
  <c r="R42" i="11" s="1"/>
  <c r="N42" i="11"/>
  <c r="O42" i="11" s="1"/>
  <c r="Q41" i="11"/>
  <c r="R41" i="11" s="1"/>
  <c r="N41" i="11"/>
  <c r="O41" i="11" s="1"/>
  <c r="Q40" i="11"/>
  <c r="R40" i="11" s="1"/>
  <c r="N40" i="11"/>
  <c r="O40" i="11" s="1"/>
  <c r="Q39" i="11"/>
  <c r="R39" i="11" s="1"/>
  <c r="N39" i="11"/>
  <c r="O39" i="11" s="1"/>
  <c r="Q38" i="11"/>
  <c r="R38" i="11" s="1"/>
  <c r="N38" i="11"/>
  <c r="O38" i="11" s="1"/>
  <c r="Q37" i="11"/>
  <c r="R37" i="11" s="1"/>
  <c r="N37" i="11"/>
  <c r="O37" i="11" s="1"/>
  <c r="Q36" i="11"/>
  <c r="R36" i="11" s="1"/>
  <c r="N36" i="11"/>
  <c r="O36" i="11" s="1"/>
  <c r="Q35" i="11"/>
  <c r="R35" i="11" s="1"/>
  <c r="N35" i="11"/>
  <c r="O35" i="11" s="1"/>
  <c r="K35" i="11"/>
  <c r="Q34" i="11"/>
  <c r="R34" i="11" s="1"/>
  <c r="N34" i="11"/>
  <c r="O34" i="11" s="1"/>
  <c r="Q33" i="11"/>
  <c r="R33" i="11" s="1"/>
  <c r="N33" i="11"/>
  <c r="O33" i="11" s="1"/>
  <c r="Q32" i="11"/>
  <c r="R32" i="11" s="1"/>
  <c r="N32" i="11"/>
  <c r="O32" i="11" s="1"/>
  <c r="K32" i="11"/>
  <c r="Q31" i="11"/>
  <c r="R31" i="11" s="1"/>
  <c r="N31" i="11"/>
  <c r="O31" i="11" s="1"/>
  <c r="Q30" i="11"/>
  <c r="R30" i="11" s="1"/>
  <c r="N30" i="11"/>
  <c r="O30" i="11" s="1"/>
  <c r="Q29" i="11"/>
  <c r="R29" i="11" s="1"/>
  <c r="N29" i="11"/>
  <c r="O29" i="11" s="1"/>
  <c r="Q28" i="11"/>
  <c r="R28" i="11" s="1"/>
  <c r="N28" i="11"/>
  <c r="O28" i="11" s="1"/>
  <c r="Q27" i="11"/>
  <c r="R27" i="11" s="1"/>
  <c r="N27" i="11"/>
  <c r="O27" i="11" s="1"/>
  <c r="K27" i="11"/>
  <c r="Q26" i="11"/>
  <c r="R26" i="11" s="1"/>
  <c r="N26" i="11"/>
  <c r="O26" i="11" s="1"/>
  <c r="Q25" i="11"/>
  <c r="R25" i="11" s="1"/>
  <c r="N25" i="11"/>
  <c r="O25" i="11" s="1"/>
  <c r="Q24" i="11"/>
  <c r="R24" i="11" s="1"/>
  <c r="N24" i="11"/>
  <c r="O24" i="11" s="1"/>
  <c r="Q23" i="11"/>
  <c r="R23" i="11" s="1"/>
  <c r="N23" i="11"/>
  <c r="O23" i="11" s="1"/>
  <c r="Q22" i="11"/>
  <c r="R22" i="11" s="1"/>
  <c r="N22" i="11"/>
  <c r="O22" i="11" s="1"/>
  <c r="K60" i="12" l="1"/>
  <c r="K57" i="11"/>
  <c r="K41" i="11"/>
  <c r="K55" i="11"/>
  <c r="K39" i="11"/>
  <c r="K31" i="11"/>
  <c r="K52" i="11"/>
  <c r="K44" i="11"/>
  <c r="K36" i="11"/>
  <c r="K28" i="11"/>
  <c r="K24" i="11"/>
  <c r="K25" i="11"/>
  <c r="K23" i="11"/>
  <c r="K45" i="11"/>
  <c r="K49" i="11"/>
  <c r="K33" i="11"/>
  <c r="K34" i="11"/>
  <c r="K26" i="11"/>
  <c r="K42" i="11"/>
  <c r="K58" i="11"/>
  <c r="K38" i="11"/>
  <c r="K54" i="11"/>
  <c r="R60" i="11"/>
  <c r="K30" i="11"/>
  <c r="K46" i="11"/>
  <c r="O60" i="11"/>
  <c r="Q59" i="10"/>
  <c r="R59" i="10" s="1"/>
  <c r="N59" i="10"/>
  <c r="O59" i="10" s="1"/>
  <c r="Q58" i="10"/>
  <c r="R58" i="10" s="1"/>
  <c r="N58" i="10"/>
  <c r="O58" i="10" s="1"/>
  <c r="Q57" i="10"/>
  <c r="R57" i="10" s="1"/>
  <c r="N57" i="10"/>
  <c r="O57" i="10" s="1"/>
  <c r="K57" i="10"/>
  <c r="Q56" i="10"/>
  <c r="R56" i="10" s="1"/>
  <c r="N56" i="10"/>
  <c r="O56" i="10" s="1"/>
  <c r="K56" i="10"/>
  <c r="Q55" i="10"/>
  <c r="R55" i="10" s="1"/>
  <c r="N55" i="10"/>
  <c r="O55" i="10" s="1"/>
  <c r="K55" i="10"/>
  <c r="Q54" i="10"/>
  <c r="R54" i="10" s="1"/>
  <c r="N54" i="10"/>
  <c r="O54" i="10" s="1"/>
  <c r="K54" i="10"/>
  <c r="Q53" i="10"/>
  <c r="R53" i="10" s="1"/>
  <c r="N53" i="10"/>
  <c r="O53" i="10" s="1"/>
  <c r="K53" i="10"/>
  <c r="Q52" i="10"/>
  <c r="R52" i="10" s="1"/>
  <c r="N52" i="10"/>
  <c r="O52" i="10" s="1"/>
  <c r="Q51" i="10"/>
  <c r="R51" i="10" s="1"/>
  <c r="N51" i="10"/>
  <c r="O51" i="10" s="1"/>
  <c r="Q50" i="10"/>
  <c r="R50" i="10" s="1"/>
  <c r="N50" i="10"/>
  <c r="O50" i="10" s="1"/>
  <c r="K50" i="10"/>
  <c r="Q49" i="10"/>
  <c r="R49" i="10" s="1"/>
  <c r="N49" i="10"/>
  <c r="O49" i="10" s="1"/>
  <c r="K49" i="10"/>
  <c r="Q48" i="10"/>
  <c r="R48" i="10" s="1"/>
  <c r="N48" i="10"/>
  <c r="O48" i="10" s="1"/>
  <c r="Q47" i="10"/>
  <c r="R47" i="10" s="1"/>
  <c r="N47" i="10"/>
  <c r="O47" i="10" s="1"/>
  <c r="Q46" i="10"/>
  <c r="R46" i="10" s="1"/>
  <c r="N46" i="10"/>
  <c r="O46" i="10" s="1"/>
  <c r="Q45" i="10"/>
  <c r="R45" i="10" s="1"/>
  <c r="N45" i="10"/>
  <c r="O45" i="10" s="1"/>
  <c r="K45" i="10"/>
  <c r="Q44" i="10"/>
  <c r="R44" i="10" s="1"/>
  <c r="N44" i="10"/>
  <c r="O44" i="10" s="1"/>
  <c r="K44" i="10"/>
  <c r="Q43" i="10"/>
  <c r="R43" i="10" s="1"/>
  <c r="N43" i="10"/>
  <c r="O43" i="10" s="1"/>
  <c r="Q42" i="10"/>
  <c r="R42" i="10" s="1"/>
  <c r="N42" i="10"/>
  <c r="O42" i="10" s="1"/>
  <c r="Q41" i="10"/>
  <c r="R41" i="10" s="1"/>
  <c r="N41" i="10"/>
  <c r="O41" i="10" s="1"/>
  <c r="Q40" i="10"/>
  <c r="R40" i="10" s="1"/>
  <c r="N40" i="10"/>
  <c r="O40" i="10" s="1"/>
  <c r="Q39" i="10"/>
  <c r="R39" i="10" s="1"/>
  <c r="N39" i="10"/>
  <c r="O39" i="10" s="1"/>
  <c r="Q38" i="10"/>
  <c r="R38" i="10" s="1"/>
  <c r="N38" i="10"/>
  <c r="O38" i="10" s="1"/>
  <c r="K38" i="10"/>
  <c r="Q37" i="10"/>
  <c r="R37" i="10" s="1"/>
  <c r="N37" i="10"/>
  <c r="O37" i="10" s="1"/>
  <c r="K37" i="10"/>
  <c r="Q36" i="10"/>
  <c r="R36" i="10" s="1"/>
  <c r="N36" i="10"/>
  <c r="O36" i="10" s="1"/>
  <c r="Q35" i="10"/>
  <c r="R35" i="10" s="1"/>
  <c r="N35" i="10"/>
  <c r="O35" i="10" s="1"/>
  <c r="Q34" i="10"/>
  <c r="R34" i="10" s="1"/>
  <c r="N34" i="10"/>
  <c r="O34" i="10" s="1"/>
  <c r="Q33" i="10"/>
  <c r="R33" i="10" s="1"/>
  <c r="N33" i="10"/>
  <c r="O33" i="10" s="1"/>
  <c r="K33" i="10"/>
  <c r="Q32" i="10"/>
  <c r="R32" i="10" s="1"/>
  <c r="N32" i="10"/>
  <c r="O32" i="10" s="1"/>
  <c r="Q31" i="10"/>
  <c r="R31" i="10" s="1"/>
  <c r="N31" i="10"/>
  <c r="O31" i="10" s="1"/>
  <c r="K31" i="10"/>
  <c r="Q30" i="10"/>
  <c r="R30" i="10" s="1"/>
  <c r="N30" i="10"/>
  <c r="O30" i="10" s="1"/>
  <c r="Q29" i="10"/>
  <c r="R29" i="10" s="1"/>
  <c r="N29" i="10"/>
  <c r="Q28" i="10"/>
  <c r="N28" i="10"/>
  <c r="Q27" i="10"/>
  <c r="R27" i="10" s="1"/>
  <c r="N27" i="10"/>
  <c r="Q26" i="10"/>
  <c r="N26" i="10"/>
  <c r="Q25" i="10"/>
  <c r="N25" i="10"/>
  <c r="Q24" i="10"/>
  <c r="R24" i="10" s="1"/>
  <c r="N24" i="10"/>
  <c r="Q23" i="10"/>
  <c r="R23" i="10" s="1"/>
  <c r="N23" i="10"/>
  <c r="Q22" i="10"/>
  <c r="R22" i="10" s="1"/>
  <c r="N22" i="10"/>
  <c r="K36" i="10" l="1"/>
  <c r="K52" i="10"/>
  <c r="K32" i="10"/>
  <c r="K39" i="10"/>
  <c r="K41" i="10"/>
  <c r="K34" i="10"/>
  <c r="K60" i="11"/>
  <c r="K30" i="10"/>
  <c r="K35" i="10"/>
  <c r="K51" i="10"/>
  <c r="K42" i="10"/>
  <c r="K43" i="10"/>
  <c r="K48" i="10"/>
  <c r="K58" i="10"/>
  <c r="K59" i="10"/>
  <c r="K46" i="10"/>
  <c r="K47" i="10"/>
  <c r="K40" i="10"/>
  <c r="Q22" i="9" l="1"/>
  <c r="E25" i="9" l="1"/>
  <c r="E26" i="9"/>
  <c r="E27" i="9"/>
  <c r="E28" i="9"/>
  <c r="E29" i="9"/>
  <c r="E30" i="9"/>
  <c r="E31" i="9"/>
  <c r="E32" i="9"/>
  <c r="E33" i="9"/>
  <c r="E34" i="9"/>
  <c r="E35" i="9"/>
  <c r="E36" i="9"/>
  <c r="E37" i="9"/>
  <c r="E38" i="9"/>
  <c r="K38" i="9" s="1"/>
  <c r="E39" i="9"/>
  <c r="E40" i="9"/>
  <c r="E41" i="9"/>
  <c r="E42" i="9"/>
  <c r="E43" i="9"/>
  <c r="E44" i="9"/>
  <c r="E45" i="9"/>
  <c r="E46" i="9"/>
  <c r="E47" i="9"/>
  <c r="E48" i="9"/>
  <c r="E49" i="9"/>
  <c r="E50" i="9"/>
  <c r="E51" i="9"/>
  <c r="E52" i="9"/>
  <c r="E53" i="9"/>
  <c r="E54" i="9"/>
  <c r="E55" i="9"/>
  <c r="E56" i="9"/>
  <c r="E57" i="9"/>
  <c r="E58" i="9"/>
  <c r="E59" i="9"/>
  <c r="Q41" i="9"/>
  <c r="R41" i="9" s="1"/>
  <c r="N41" i="9"/>
  <c r="O41" i="9" s="1"/>
  <c r="Q40" i="9"/>
  <c r="R40" i="9" s="1"/>
  <c r="N40" i="9"/>
  <c r="O40" i="9" s="1"/>
  <c r="Q39" i="9"/>
  <c r="R39" i="9" s="1"/>
  <c r="N39" i="9"/>
  <c r="O39" i="9" s="1"/>
  <c r="Q38" i="9"/>
  <c r="R38" i="9" s="1"/>
  <c r="N38" i="9"/>
  <c r="O38" i="9" s="1"/>
  <c r="Q37" i="9"/>
  <c r="R37" i="9" s="1"/>
  <c r="N37" i="9"/>
  <c r="O37" i="9" s="1"/>
  <c r="Q36" i="9"/>
  <c r="R36" i="9" s="1"/>
  <c r="N36" i="9"/>
  <c r="O36" i="9" s="1"/>
  <c r="K40" i="9" l="1"/>
  <c r="K36" i="9"/>
  <c r="K39" i="9"/>
  <c r="K37" i="9"/>
  <c r="K41" i="9"/>
  <c r="Q23" i="9"/>
  <c r="Q24" i="9"/>
  <c r="Q25" i="9"/>
  <c r="Q26" i="9"/>
  <c r="Q27" i="9"/>
  <c r="Q28" i="9"/>
  <c r="Q29" i="9"/>
  <c r="Q30" i="9"/>
  <c r="Q31" i="9"/>
  <c r="Q32" i="9"/>
  <c r="Q33" i="9"/>
  <c r="Q34" i="9"/>
  <c r="Q35" i="9"/>
  <c r="Q42" i="9"/>
  <c r="Q43" i="9"/>
  <c r="Q44" i="9"/>
  <c r="Q45" i="9"/>
  <c r="Q46" i="9"/>
  <c r="Q47" i="9"/>
  <c r="Q48" i="9"/>
  <c r="Q49" i="9"/>
  <c r="Q50" i="9"/>
  <c r="Q51" i="9"/>
  <c r="Q52" i="9"/>
  <c r="Q53" i="9"/>
  <c r="Q54" i="9"/>
  <c r="Q55" i="9"/>
  <c r="Q56" i="9"/>
  <c r="Q57" i="9"/>
  <c r="Q58" i="9"/>
  <c r="Q59" i="9"/>
  <c r="N23" i="9" l="1"/>
  <c r="O23" i="9" s="1"/>
  <c r="N24" i="9"/>
  <c r="O24" i="9" s="1"/>
  <c r="N25" i="9"/>
  <c r="O25" i="9" s="1"/>
  <c r="N26" i="9"/>
  <c r="O26" i="9" s="1"/>
  <c r="N27" i="9"/>
  <c r="O27" i="9" s="1"/>
  <c r="N28" i="9"/>
  <c r="O28" i="9" s="1"/>
  <c r="N29" i="9"/>
  <c r="O29" i="9" s="1"/>
  <c r="N30" i="9"/>
  <c r="O30" i="9" s="1"/>
  <c r="N31" i="9"/>
  <c r="O31" i="9" s="1"/>
  <c r="N32" i="9"/>
  <c r="O32" i="9" s="1"/>
  <c r="N33" i="9"/>
  <c r="O33" i="9" s="1"/>
  <c r="N34" i="9"/>
  <c r="O34" i="9" s="1"/>
  <c r="N35" i="9"/>
  <c r="O35" i="9" s="1"/>
  <c r="N42" i="9"/>
  <c r="O42" i="9" s="1"/>
  <c r="N43" i="9"/>
  <c r="O43" i="9" s="1"/>
  <c r="N44" i="9"/>
  <c r="O44" i="9" s="1"/>
  <c r="N45" i="9"/>
  <c r="O45" i="9" s="1"/>
  <c r="N46" i="9"/>
  <c r="O46" i="9" s="1"/>
  <c r="N47" i="9"/>
  <c r="O47" i="9" s="1"/>
  <c r="N48" i="9"/>
  <c r="O48" i="9" s="1"/>
  <c r="N49" i="9"/>
  <c r="O49" i="9" s="1"/>
  <c r="N50" i="9"/>
  <c r="O50" i="9" s="1"/>
  <c r="N51" i="9"/>
  <c r="O51" i="9" s="1"/>
  <c r="N52" i="9"/>
  <c r="O52" i="9" s="1"/>
  <c r="N53" i="9"/>
  <c r="O53" i="9" s="1"/>
  <c r="N54" i="9"/>
  <c r="O54" i="9" s="1"/>
  <c r="N55" i="9"/>
  <c r="O55" i="9" s="1"/>
  <c r="N56" i="9"/>
  <c r="O56" i="9" s="1"/>
  <c r="N57" i="9"/>
  <c r="O57" i="9" s="1"/>
  <c r="N58" i="9"/>
  <c r="O58" i="9" s="1"/>
  <c r="N59" i="9"/>
  <c r="O59" i="9" s="1"/>
  <c r="N22" i="9"/>
  <c r="N22" i="6"/>
  <c r="O22" i="6" s="1"/>
  <c r="N23" i="6"/>
  <c r="O23" i="6" s="1"/>
  <c r="N24" i="6"/>
  <c r="O24" i="6" s="1"/>
  <c r="N25" i="6"/>
  <c r="O25" i="6" s="1"/>
  <c r="N26" i="6"/>
  <c r="N27" i="6"/>
  <c r="O27" i="6" s="1"/>
  <c r="N28" i="6"/>
  <c r="O28" i="6" s="1"/>
  <c r="N29" i="6"/>
  <c r="O29" i="6" s="1"/>
  <c r="N30" i="6"/>
  <c r="O30" i="6" s="1"/>
  <c r="N31" i="6"/>
  <c r="O31" i="6" s="1"/>
  <c r="N32" i="6"/>
  <c r="O32" i="6" s="1"/>
  <c r="N33" i="6"/>
  <c r="O33" i="6" s="1"/>
  <c r="N34" i="6"/>
  <c r="O34" i="6" s="1"/>
  <c r="N35" i="6"/>
  <c r="O35" i="6" s="1"/>
  <c r="N36" i="6"/>
  <c r="O36" i="6" s="1"/>
  <c r="N37" i="6"/>
  <c r="O37" i="6" s="1"/>
  <c r="N38" i="6"/>
  <c r="O38" i="6" s="1"/>
  <c r="N39" i="6"/>
  <c r="O39" i="6" s="1"/>
  <c r="N40" i="6"/>
  <c r="O40" i="6" s="1"/>
  <c r="N41" i="6"/>
  <c r="O41" i="6" s="1"/>
  <c r="N42" i="6"/>
  <c r="O42" i="6" s="1"/>
  <c r="N43" i="6"/>
  <c r="O43" i="6" s="1"/>
  <c r="N44" i="6"/>
  <c r="O44" i="6" s="1"/>
  <c r="N45" i="6"/>
  <c r="O45" i="6" s="1"/>
  <c r="N46" i="6"/>
  <c r="O46" i="6" s="1"/>
  <c r="N47" i="6"/>
  <c r="O47" i="6" s="1"/>
  <c r="N48" i="6"/>
  <c r="O48" i="6" s="1"/>
  <c r="N49" i="6"/>
  <c r="O49" i="6" s="1"/>
  <c r="N50" i="6"/>
  <c r="O50" i="6" s="1"/>
  <c r="N51" i="6"/>
  <c r="O51" i="6" s="1"/>
  <c r="N52" i="6"/>
  <c r="O52" i="6" s="1"/>
  <c r="N53" i="6"/>
  <c r="O53" i="6" s="1"/>
  <c r="Q22" i="6"/>
  <c r="Q23" i="6"/>
  <c r="Q24" i="6"/>
  <c r="Q25" i="6"/>
  <c r="O26"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E25" i="6" l="1"/>
  <c r="E26" i="6"/>
  <c r="E27" i="6"/>
  <c r="E28" i="6"/>
  <c r="E29" i="6"/>
  <c r="E30" i="6"/>
  <c r="E31" i="6"/>
  <c r="E32" i="6"/>
  <c r="E33" i="6"/>
  <c r="E34" i="6"/>
  <c r="E35" i="6"/>
  <c r="E36" i="6"/>
  <c r="E37" i="6"/>
  <c r="E38" i="6"/>
  <c r="E39" i="6"/>
  <c r="E40" i="6"/>
  <c r="E23" i="9"/>
  <c r="E24" i="9"/>
  <c r="N48" i="7" l="1"/>
  <c r="N47" i="7"/>
  <c r="N39" i="7"/>
  <c r="N38" i="7"/>
  <c r="E48" i="7"/>
  <c r="E47" i="7"/>
  <c r="E39" i="7"/>
  <c r="E38" i="7"/>
  <c r="O48" i="7" l="1"/>
  <c r="E29" i="10" s="1"/>
  <c r="O47" i="7"/>
  <c r="E25" i="10" s="1"/>
  <c r="F48" i="7"/>
  <c r="E27" i="10" s="1"/>
  <c r="F47" i="7"/>
  <c r="E23" i="10" s="1"/>
  <c r="O39" i="7"/>
  <c r="E28" i="10" s="1"/>
  <c r="O38" i="7"/>
  <c r="E24" i="10" s="1"/>
  <c r="F39" i="7"/>
  <c r="E26" i="10" s="1"/>
  <c r="F38" i="7"/>
  <c r="O23" i="10" l="1"/>
  <c r="K23" i="10"/>
  <c r="R26" i="10"/>
  <c r="K26" i="10"/>
  <c r="O26" i="10"/>
  <c r="K27" i="10"/>
  <c r="O27" i="10"/>
  <c r="K24" i="10"/>
  <c r="O24" i="10"/>
  <c r="K25" i="10"/>
  <c r="O25" i="10"/>
  <c r="R25" i="10"/>
  <c r="O22" i="9"/>
  <c r="E22" i="10"/>
  <c r="K22" i="10" s="1"/>
  <c r="K28" i="10"/>
  <c r="O28" i="10"/>
  <c r="R28" i="10"/>
  <c r="K29" i="10"/>
  <c r="O29" i="10"/>
  <c r="R59" i="9"/>
  <c r="K59" i="9"/>
  <c r="R58" i="9"/>
  <c r="R57" i="9"/>
  <c r="K57" i="9"/>
  <c r="R56" i="9"/>
  <c r="K56" i="9"/>
  <c r="R55" i="9"/>
  <c r="K55" i="9"/>
  <c r="R54" i="9"/>
  <c r="R53" i="9"/>
  <c r="K53" i="9"/>
  <c r="R52" i="9"/>
  <c r="K52" i="9"/>
  <c r="R51" i="9"/>
  <c r="K51" i="9"/>
  <c r="R50" i="9"/>
  <c r="R49" i="9"/>
  <c r="K49" i="9"/>
  <c r="R48" i="9"/>
  <c r="K48" i="9"/>
  <c r="R47" i="9"/>
  <c r="R46" i="9"/>
  <c r="R45" i="9"/>
  <c r="R44" i="9"/>
  <c r="R43" i="9"/>
  <c r="R42" i="9"/>
  <c r="R35" i="9"/>
  <c r="R34" i="9"/>
  <c r="R33" i="9"/>
  <c r="R32" i="9"/>
  <c r="R31" i="9"/>
  <c r="R30" i="9"/>
  <c r="R29" i="9"/>
  <c r="R28" i="9"/>
  <c r="R27" i="9"/>
  <c r="K27" i="9"/>
  <c r="R26" i="9"/>
  <c r="K26" i="9"/>
  <c r="R25" i="9"/>
  <c r="K25" i="9"/>
  <c r="R24" i="9"/>
  <c r="R23" i="9"/>
  <c r="K23" i="9"/>
  <c r="R22" i="9"/>
  <c r="R60" i="10" l="1"/>
  <c r="K22" i="9"/>
  <c r="K60" i="10"/>
  <c r="O22" i="10"/>
  <c r="O60" i="10" s="1"/>
  <c r="K24" i="9"/>
  <c r="K29" i="9"/>
  <c r="K30" i="9"/>
  <c r="K31" i="9"/>
  <c r="K33" i="9"/>
  <c r="K34" i="9"/>
  <c r="K35" i="9"/>
  <c r="K43" i="9"/>
  <c r="K44" i="9"/>
  <c r="K45" i="9"/>
  <c r="K47" i="9"/>
  <c r="K58" i="9"/>
  <c r="K46" i="9"/>
  <c r="K28" i="9"/>
  <c r="K50" i="9"/>
  <c r="K42" i="9"/>
  <c r="K32" i="9"/>
  <c r="K54" i="9"/>
  <c r="O60" i="9"/>
  <c r="R60" i="9"/>
  <c r="K60" i="9" l="1"/>
  <c r="E41" i="6"/>
  <c r="E42" i="6"/>
  <c r="E43" i="6"/>
  <c r="E44" i="6"/>
  <c r="E45" i="6"/>
  <c r="E46" i="6"/>
  <c r="E47" i="6"/>
  <c r="E48" i="6"/>
  <c r="E49" i="6"/>
  <c r="E50" i="6"/>
  <c r="E51" i="6"/>
  <c r="E52" i="6"/>
  <c r="E53" i="6"/>
  <c r="R28" i="6"/>
  <c r="R27" i="6"/>
  <c r="R26" i="6"/>
  <c r="R25" i="6"/>
  <c r="R32" i="6"/>
  <c r="K32" i="6"/>
  <c r="R31" i="6"/>
  <c r="K31" i="6"/>
  <c r="R30" i="6"/>
  <c r="R29" i="6"/>
  <c r="K29" i="6"/>
  <c r="R36" i="6"/>
  <c r="K36" i="6"/>
  <c r="R35" i="6"/>
  <c r="K35" i="6"/>
  <c r="R34" i="6"/>
  <c r="R33" i="6"/>
  <c r="K33" i="6"/>
  <c r="R40" i="6"/>
  <c r="K40" i="6"/>
  <c r="R39" i="6"/>
  <c r="K39" i="6"/>
  <c r="R38" i="6"/>
  <c r="K38" i="6"/>
  <c r="R37" i="6"/>
  <c r="R44" i="6"/>
  <c r="R43" i="6"/>
  <c r="R42" i="6"/>
  <c r="R41" i="6"/>
  <c r="R48" i="6"/>
  <c r="R47" i="6"/>
  <c r="R46" i="6"/>
  <c r="R45" i="6"/>
  <c r="K45" i="6" l="1"/>
  <c r="K41" i="6"/>
  <c r="K47" i="6"/>
  <c r="K43" i="6"/>
  <c r="K46" i="6"/>
  <c r="K42" i="6"/>
  <c r="K48" i="6"/>
  <c r="K44" i="6"/>
  <c r="K28" i="6"/>
  <c r="K27" i="6"/>
  <c r="K25" i="6"/>
  <c r="K34" i="6"/>
  <c r="K30" i="6"/>
  <c r="K26" i="6"/>
  <c r="K37" i="6"/>
  <c r="K23" i="6" l="1"/>
  <c r="K24" i="6"/>
  <c r="K49" i="6"/>
  <c r="K50" i="6"/>
  <c r="K51" i="6"/>
  <c r="K52" i="6"/>
  <c r="K53" i="6"/>
  <c r="R53" i="6" l="1"/>
  <c r="R52" i="6"/>
  <c r="R51" i="6"/>
  <c r="R50" i="6"/>
  <c r="R49" i="6"/>
  <c r="R24" i="6"/>
  <c r="R23" i="6"/>
  <c r="R22" i="6"/>
  <c r="K22" i="6"/>
  <c r="R54" i="6" l="1"/>
  <c r="O54" i="6"/>
  <c r="K54" i="6" l="1"/>
</calcChain>
</file>

<file path=xl/sharedStrings.xml><?xml version="1.0" encoding="utf-8"?>
<sst xmlns="http://schemas.openxmlformats.org/spreadsheetml/2006/main" count="485" uniqueCount="118">
  <si>
    <t>Vardas, pavardė</t>
  </si>
  <si>
    <t>Iš viso:</t>
  </si>
  <si>
    <t>Etato dydis (dalis) projekte*</t>
  </si>
  <si>
    <t>* Pildomas stulpelis, kai pasirenkamas etato fiksuotasis įkainis</t>
  </si>
  <si>
    <t>** įrašomas pilnų d.d./val. skaičius, kuris turėjo būti dirbtas prie projekto</t>
  </si>
  <si>
    <t>Darbo savaitės trukmė darbo dienomis</t>
  </si>
  <si>
    <t>Kasmetinių atostogų kalendorinių dienų skaičius</t>
  </si>
  <si>
    <t>Nustatyta kasmetinių atostogų išmokų fiksuotoji norma</t>
  </si>
  <si>
    <t>Kasmetinių atostogų apskaičiavimas</t>
  </si>
  <si>
    <t>*** skaičiuojamos tik pilnos dirbtos darbo dienos ar valandos, t.y. jei asmuo dirba 0,5 etatu 16 darbo dienų, tai iš viso jis dirba tik 8 pilnas darbo dienas.</t>
  </si>
  <si>
    <t>Pastabos****</t>
  </si>
  <si>
    <r>
      <t>3. DEKLARACIJA</t>
    </r>
    <r>
      <rPr>
        <sz val="12"/>
        <rFont val="Times New Roman"/>
        <family val="1"/>
        <charset val="186"/>
      </rPr>
      <t xml:space="preserve">              </t>
    </r>
  </si>
  <si>
    <t xml:space="preserve"> (parašas) </t>
  </si>
  <si>
    <t xml:space="preserve"> (vardas, pavardė) </t>
  </si>
  <si>
    <t xml:space="preserve">**** įrašoma pastaba, jei prašoma apmokėti suma yra mažesnė. </t>
  </si>
  <si>
    <t>Personalas (pedagoginis / švietimo)</t>
  </si>
  <si>
    <t>Darbo užmokesčio fiksuotasis įkainis (1 etatui / 1 valandai), Eur</t>
  </si>
  <si>
    <t>Darbo laiko mato vnt. (d.d. / val.)</t>
  </si>
  <si>
    <t>Bendras mėnesio d.d. / val. skaičius</t>
  </si>
  <si>
    <t>Pilnų d.d. / val. skaičius, už kurias darbdavys mokėjo nedarbingumo pašalpą**</t>
  </si>
  <si>
    <t>Projekto vykdytojo pavadinimas</t>
  </si>
  <si>
    <t>Projekto kodas</t>
  </si>
  <si>
    <t>Deklaruojama  kasmetinių  atostogų išmokų suma su darbdavio socialinio draudimo ir garantinio fondo įmokomis, apskaičiuota taikant fiksuotąją normą, Eur</t>
  </si>
  <si>
    <t>Deklaruojama darbo užmokesčio išlaidų suma, apskaičiuota taikant fiksuotuosius įkainius, Eur</t>
  </si>
  <si>
    <t>Papildomų poilsio dienų skaičius per ataskaitinį mėnesį</t>
  </si>
  <si>
    <t>Nustatyta papildomų poilsio dienų išmokų fiksuotoji norma</t>
  </si>
  <si>
    <t>Deklaruojamos papildomų poilsio dienų sąnaudos (įskaitant darbdavio mokesčius), Eur</t>
  </si>
  <si>
    <t>Papildomų poilsio dienų sąnaudos</t>
  </si>
  <si>
    <t>Personalas</t>
  </si>
  <si>
    <t>Švietimo personalas</t>
  </si>
  <si>
    <t>Pedagoginis personalas</t>
  </si>
  <si>
    <t>Etatiniai darbo užmokesčio fiksuotieji įkainiai</t>
  </si>
  <si>
    <t>Valandiniai darbo užmokesčio fiksuotieji įkainiai</t>
  </si>
  <si>
    <t>KASMETINIŲ ATOSTOGŲ IŠMOKŲ FIKSUOTŲJŲ NORMŲ NUSTATYMO TYRIMO ATASKAITOS</t>
  </si>
  <si>
    <t>2  priedas.  Kasmetinių atostogų išmokų fiksuotosios normos</t>
  </si>
  <si>
    <t>Darbo savaitės trukmė</t>
  </si>
  <si>
    <t>Metinis darbo dienų koeficientas</t>
  </si>
  <si>
    <t>Vidutinis metinis darbo dienų skaičius</t>
  </si>
  <si>
    <t>Kasmetinių atostogų išmokų fiksuotosios normos nuo tinkamų finansuoti darbo užmokesčio išlaidų, kai kasmetinių atostogų kalendorinių dienų skaičius yra:</t>
  </si>
  <si>
    <t>5 dienų darbo savaitė</t>
  </si>
  <si>
    <t>6 dienų darbo savaitė</t>
  </si>
  <si>
    <t>Kasmetinių atostogų išmokų fiksuotosios normos apskaičiuojamos pagal formulę:</t>
  </si>
  <si>
    <t>Kasmetinių atostogų išmokų fiksuotoji norma = kasmetinių atostogų kalendorinių dienų skaičius x metinis darbo dienų koeficientas / (vidutinis metinis darbo dienų skaičius - kasmetinių atostogų kalendorinių dienų skaičius x metinis darbo dienų koeficientas) x 100</t>
  </si>
  <si>
    <r>
      <t>ŠMM pavaldžių biudžetinių</t>
    </r>
    <r>
      <rPr>
        <sz val="9"/>
        <rFont val="Calibri"/>
        <family val="2"/>
        <charset val="186"/>
      </rPr>
      <t xml:space="preserve"> </t>
    </r>
    <r>
      <rPr>
        <b/>
        <sz val="9"/>
        <rFont val="Calibri"/>
        <family val="2"/>
        <charset val="186"/>
      </rPr>
      <t>įstaigų darbuotojų  darbo užmokesčio fiksuotieji įkainiai</t>
    </r>
  </si>
  <si>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</si>
  <si>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</si>
  <si>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</si>
  <si>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</si>
  <si>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Papildomo poilsio dienų išmokų fiksuotosios normos apskaičiuojamos pagal formulę:</t>
  </si>
  <si>
    <t>Papildomo poilsio dienų išmokos  fiksuotoji norma = papildomų poilsio dienų skaičius per mėnesį x 8 (darbo valandų skaičius per dieną) / (vidutinis mėnesio darbo valandų skaičius ) x 100</t>
  </si>
  <si>
    <t>Fizinio veiklos įgyvendinimo rodiklio Nr.</t>
  </si>
  <si>
    <t>Už</t>
  </si>
  <si>
    <t>mėn.</t>
  </si>
  <si>
    <t>m.</t>
  </si>
  <si>
    <r>
      <t>Dirbta prie projekto d.d. / val.</t>
    </r>
    <r>
      <rPr>
        <b/>
        <sz val="10"/>
        <color rgb="FFFF0000"/>
        <rFont val="Times New Roman"/>
        <family val="1"/>
        <charset val="186"/>
      </rPr>
      <t/>
    </r>
  </si>
  <si>
    <t xml:space="preserve">PAŽYMA DĖL LIETUVOS RESPUBLIKOS ŠVIETIMO IR MOKSLO MINISTERIJOS PAVALDŽIŲ BIUDŽETINIŲ ĮSTAIGŲ DARBUOTOJŲ 
DARBO UŽMOKESČIO APSKAIČIAVIMO TAIKANT FIKSUOTUOSIUS ĮKAINIUS </t>
  </si>
  <si>
    <r>
      <t xml:space="preserve">1. BENDROJI DALIS  </t>
    </r>
    <r>
      <rPr>
        <sz val="10"/>
        <rFont val="Times New Roman"/>
        <family val="1"/>
        <charset val="186"/>
      </rPr>
      <t xml:space="preserve">               </t>
    </r>
  </si>
  <si>
    <r>
      <t>2. INFORMACIJA APIE DARBO UŽMOKESTĮ, APSKAIČIUOTĄ TAIKANT FIKSUOTUOSIUS ĮKAINIUS</t>
    </r>
    <r>
      <rPr>
        <sz val="10"/>
        <rFont val="Times New Roman"/>
        <family val="1"/>
        <charset val="186"/>
      </rPr>
      <t xml:space="preserve">              </t>
    </r>
  </si>
  <si>
    <t>Iš viso pilnų d.d. / val., už kurias kompensuojama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</si>
  <si>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</si>
  <si>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t>Iki 2017-06-30</t>
  </si>
  <si>
    <t>Nuo 2017-07-01</t>
  </si>
  <si>
    <t>Darbuotojams, dirbantiems pagal neterminuotas sutartis</t>
  </si>
  <si>
    <t>Darbuotojams, dirbantiems pagal terminuotas sutartis</t>
  </si>
  <si>
    <t>Veiklos sritis</t>
  </si>
  <si>
    <t>Bazinė mėnesinė alga, Eur</t>
  </si>
  <si>
    <t>Darbo užmokesčio koeficientas</t>
  </si>
  <si>
    <t>Priedo dydis, proc.</t>
  </si>
  <si>
    <t>Privalomieji mokesčiai: darbdavio socialinio draudimo mokestis (30,48 proc.), Eur</t>
  </si>
  <si>
    <t>Nustatytas darbo užmokesčio fiksuotasis įkainis, Eur</t>
  </si>
  <si>
    <t>Privalomieji mokesčiai: darbdavio socialinio draudimo mokestis (32,08 proc.), Eur</t>
  </si>
  <si>
    <t>Bazinis valandinis atlygis, Eur</t>
  </si>
  <si>
    <t>5=((2*3)+(2*3*4))*30.48%</t>
  </si>
  <si>
    <t>6=(2*3)+(2*3*4)+5</t>
  </si>
  <si>
    <t>5=((2*3)+(2*3*4))*32.08%</t>
  </si>
  <si>
    <t>Kasmetinių atostogų darbo dienų skaičius</t>
  </si>
  <si>
    <t>____</t>
  </si>
  <si>
    <t>Nr.</t>
  </si>
  <si>
    <t>2.2. Kasmetinių atostogų išmokų fiksuotosios normos, taikomos nuo 2017 m. liepos 1 d. darbuotojams, kuriems kasmetinės atostogos skaičiuojamos darbo dienomis</t>
  </si>
  <si>
    <r>
      <t xml:space="preserve">Kasmetinių atostogų išmokų fiksuotosios normos nuo tinkamų finansuoti darbo užmokesčio išlaidų, kai kasmetinių atostogų </t>
    </r>
    <r>
      <rPr>
        <b/>
        <sz val="9"/>
        <color theme="1"/>
        <rFont val="Calibri"/>
        <family val="2"/>
        <charset val="186"/>
      </rPr>
      <t>darbo</t>
    </r>
    <r>
      <rPr>
        <sz val="10"/>
        <rFont val="Arial"/>
        <family val="2"/>
        <charset val="186"/>
      </rPr>
      <t xml:space="preserve"> dienų skaičius yra:</t>
    </r>
  </si>
  <si>
    <t>Kasmetinių atostogų išmokų fiksuotoji norma = kasmetinių atostogų darbo dienų skaičius  / (vidutinis metinis darbo dienų skaičius - kasmetinių atostogų darbo dienų skaičius ) x 100</t>
  </si>
  <si>
    <t>Deklaruojama  kasmetinių  atostogų išmokų suma, Eur</t>
  </si>
  <si>
    <t>Deklaruojamos papildomų poilsio dienų išlaidos, Eur</t>
  </si>
  <si>
    <t>Pedagoginis personalas (neterminuota DS)</t>
  </si>
  <si>
    <t>d.d.</t>
  </si>
  <si>
    <t xml:space="preserve">(pareigos)                                                                                                           </t>
  </si>
  <si>
    <t>1.1.1</t>
  </si>
  <si>
    <t>Vardenis Pavardenis1</t>
  </si>
  <si>
    <t>1.1.2</t>
  </si>
  <si>
    <t>Vardenis Pavardenis2</t>
  </si>
  <si>
    <t>Vardenis Pavardenis3</t>
  </si>
  <si>
    <t>Vardenis Pavardenis4</t>
  </si>
  <si>
    <t>Vardenis Pavardenis5</t>
  </si>
  <si>
    <t>Vardenis Pavardenis6</t>
  </si>
  <si>
    <t>1.1.3</t>
  </si>
  <si>
    <t>Pedagoginis personalas (terminuota DS)</t>
  </si>
  <si>
    <t>val.</t>
  </si>
  <si>
    <t>Švietimo personalas (neterminuota DS)</t>
  </si>
  <si>
    <t>Švietimo personalas (terminuota DS)</t>
  </si>
  <si>
    <t>Vardenis Pavardenis7</t>
  </si>
  <si>
    <t>Vardenis Pavardenis8</t>
  </si>
  <si>
    <t>1.1.4</t>
  </si>
  <si>
    <t>Atostogavo</t>
  </si>
  <si>
    <t>Papildoma laisva diena</t>
  </si>
  <si>
    <t>Atostogavo; Papildoma laisva diena</t>
  </si>
  <si>
    <t>Nuo 2018-01-01</t>
  </si>
  <si>
    <t>Privalomieji mokesčiai: darbdavio socialinio draudimo mokestis (31,88 proc.), Eur</t>
  </si>
  <si>
    <t>5=((2*3)+(2*3*4))*31.88%</t>
  </si>
  <si>
    <t>10=(8+9)*6</t>
  </si>
  <si>
    <t>Nuo 2021-01-01</t>
  </si>
  <si>
    <t>5=((2*3)+(2*3*4))*1,45%</t>
  </si>
  <si>
    <t>5=((2*3)+(2*3*4))*2,17%</t>
  </si>
  <si>
    <t>Privalomieji mokesčiai: darbdavio socialinio draudimo mokestis (1,45 proc.), Eur</t>
  </si>
  <si>
    <t>Nustatytas mėn. darbo užmokesčio fiksuotasis įkainis, Eur</t>
  </si>
  <si>
    <t>Nustatytas val. darbo užmokesčio fiksuotasis įkainis, Eur</t>
  </si>
  <si>
    <t>7=6/167,33 val.</t>
  </si>
  <si>
    <r>
      <t xml:space="preserve">Kasmetinių atostogų išmokų fiksuotosios normos nuo tinkamų finansuoti darbo užmokesčio išlaidų, kai kasmetinių atostogų </t>
    </r>
    <r>
      <rPr>
        <b/>
        <sz val="9"/>
        <color theme="1"/>
        <rFont val="Calibri"/>
        <family val="2"/>
        <charset val="186"/>
      </rPr>
      <t>darbo</t>
    </r>
    <r>
      <rPr>
        <sz val="10"/>
        <rFont val="Arial"/>
        <charset val="186"/>
      </rPr>
      <t xml:space="preserve"> dienų skaičius yra:</t>
    </r>
  </si>
  <si>
    <t>Nuo 2022-01-01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</si>
</sst>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2" x14ac:knownFonts="1">
    <font>
      <sz val="10"/>
      <name val="Arial"/>
      <charset val="186"/>
    </font>
    <font>
      <sz val="10"/>
      <name val="Arial"/>
      <family val="2"/>
      <charset val="186"/>
    </font>
    <font>
      <sz val="10"/>
      <name val="Times New Roman"/>
      <family val="1"/>
      <charset val="186"/>
    </font>
    <font>
      <b/>
      <sz val="12"/>
      <name val="Times New Roman"/>
      <family val="1"/>
      <charset val="186"/>
    </font>
    <font>
      <sz val="12"/>
      <name val="Times New Roman"/>
      <family val="1"/>
      <charset val="186"/>
    </font>
    <font>
      <sz val="11"/>
      <name val="Times New Roman"/>
      <family val="1"/>
      <charset val="186"/>
    </font>
    <font>
      <b/>
      <sz val="9"/>
      <name val="Times New Roman"/>
      <family val="1"/>
      <charset val="186"/>
    </font>
    <font>
      <sz val="12"/>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1"/>
      <color indexed="8"/>
      <name val="Times New Roman"/>
      <family val="1"/>
      <charset val="186"/>
    </font>
    <font>
      <b/>
      <sz val="10"/>
      <name val="Times New Roman"/>
      <family val="1"/>
      <charset val="186"/>
    </font>
    <font>
      <sz val="10"/>
      <name val="Arial"/>
      <family val="2"/>
      <charset val="186"/>
    </font>
    <font>
      <i/>
      <sz val="9"/>
      <name val="Times New Roman"/>
      <family val="1"/>
      <charset val="186"/>
    </font>
    <font>
      <sz val="8"/>
      <name val="Times New Roman"/>
      <family val="1"/>
      <charset val="186"/>
    </font>
    <font>
      <sz val="9"/>
      <color indexed="8"/>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name val="Calibri"/>
      <family val="2"/>
      <charset val="186"/>
    </font>
    <font>
      <b/>
      <sz val="9"/>
      <name val="Calibri"/>
      <family val="2"/>
      <charset val="186"/>
    </font>
    <font>
      <sz val="9"/>
      <color theme="1"/>
      <name val="Calibri"/>
      <family val="2"/>
      <charset val="186"/>
    </font>
    <font>
      <sz val="12"/>
      <color rgb="FF333333"/>
      <name val="Times New Roman"/>
      <family val="1"/>
      <charset val="186"/>
    </font>
    <font>
      <b/>
      <sz val="9"/>
      <color theme="1"/>
      <name val="Calibri"/>
      <family val="2"/>
      <charset val="186"/>
    </font>
    <font>
      <sz val="9"/>
      <color rgb="FF000000"/>
      <name val="Calibri"/>
      <family val="2"/>
      <charset val="186"/>
      <scheme val="minor"/>
    </font>
    <font>
      <b/>
      <sz val="9"/>
      <color theme="1"/>
      <name val="Calibri"/>
      <family val="2"/>
      <charset val="186"/>
      <scheme val="minor"/>
    </font>
    <font>
      <sz val="9"/>
      <name val="Calibri"/>
      <family val="2"/>
      <charset val="186"/>
      <scheme val="minor"/>
    </font>
    <font>
      <b/>
      <sz val="9"/>
      <name val="Calibri"/>
      <family val="2"/>
      <charset val="186"/>
      <scheme val="minor"/>
    </font>
    <font>
      <b/>
      <sz val="10"/>
      <color rgb="FFFF0000"/>
      <name val="Times New Roman"/>
      <family val="1"/>
      <charset val="186"/>
    </font>
    <font>
      <b/>
      <sz val="10"/>
      <color indexed="8"/>
      <name val="Times New Roman"/>
      <family val="1"/>
      <charset val="186"/>
    </font>
    <font>
      <b/>
      <sz val="10"/>
      <color theme="1"/>
      <name val="Arial"/>
      <family val="2"/>
      <charset val="186"/>
    </font>
    <font>
      <sz val="8"/>
      <color theme="1"/>
      <name val="Arial"/>
      <family val="2"/>
      <charset val="186"/>
    </font>
    <font>
      <b/>
      <sz val="16"/>
      <name val="Calibri"/>
      <family val="2"/>
      <charset val="186"/>
      <scheme val="minor"/>
    </font>
    <font>
      <b/>
      <sz val="10"/>
      <color theme="1"/>
      <name val="Calibri"/>
      <family val="2"/>
      <charset val="186"/>
      <scheme val="minor"/>
    </font>
    <font>
      <sz val="9"/>
      <color theme="1"/>
      <name val="Calibri"/>
      <family val="2"/>
      <charset val="186"/>
      <scheme val="minor"/>
    </font>
    <font>
      <sz val="9"/>
      <name val="Times New Roman"/>
      <family val="1"/>
      <charset val="186"/>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6" tint="0.399975585192419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2" fillId="7" borderId="1" applyNumberFormat="0" applyAlignment="0" applyProtection="0"/>
    <xf numFmtId="0" fontId="13" fillId="0" borderId="0"/>
    <xf numFmtId="0" fontId="23" fillId="0" borderId="3" applyNumberFormat="0" applyFill="0" applyAlignment="0" applyProtection="0"/>
    <xf numFmtId="0" fontId="24" fillId="22" borderId="0" applyNumberFormat="0" applyBorder="0" applyAlignment="0" applyProtection="0"/>
    <xf numFmtId="0" fontId="27" fillId="0" borderId="0"/>
    <xf numFmtId="0" fontId="13" fillId="23" borderId="4" applyNumberFormat="0" applyFont="0" applyAlignment="0" applyProtection="0"/>
    <xf numFmtId="9" fontId="1" fillId="0" borderId="0" applyFont="0" applyFill="0" applyBorder="0" applyAlignment="0" applyProtection="0"/>
  </cellStyleXfs>
  <cellXfs count="145">
    <xf numFmtId="0" fontId="0" fillId="0" borderId="0" xfId="0"/>
    <xf numFmtId="0" fontId="0" fillId="0" borderId="0" xfId="0" applyBorder="1" applyAlignment="1"/>
    <xf numFmtId="0" fontId="0" fillId="0" borderId="0" xfId="0" applyBorder="1" applyAlignment="1">
      <alignment wrapText="1"/>
    </xf>
    <xf numFmtId="0" fontId="10" fillId="0" borderId="0" xfId="0" applyFont="1" applyAlignment="1">
      <alignment horizontal="center"/>
    </xf>
    <xf numFmtId="0" fontId="7" fillId="0" borderId="0" xfId="0" applyFont="1" applyAlignment="1"/>
    <xf numFmtId="0" fontId="11" fillId="0" borderId="0" xfId="0" applyFont="1" applyBorder="1" applyAlignment="1">
      <alignment vertical="top" wrapText="1"/>
    </xf>
    <xf numFmtId="0" fontId="0" fillId="0" borderId="0" xfId="0" applyBorder="1"/>
    <xf numFmtId="0" fontId="6" fillId="0" borderId="0" xfId="0" applyFont="1" applyBorder="1" applyAlignment="1">
      <alignment horizontal="center"/>
    </xf>
    <xf numFmtId="0" fontId="8" fillId="0" borderId="0" xfId="0" applyFont="1" applyBorder="1" applyAlignment="1">
      <alignment horizontal="left" vertical="top" wrapText="1"/>
    </xf>
    <xf numFmtId="0" fontId="5" fillId="0" borderId="0" xfId="0" applyFont="1" applyFill="1" applyBorder="1" applyAlignment="1">
      <alignment horizontal="left" vertical="top" wrapText="1"/>
    </xf>
    <xf numFmtId="0" fontId="2" fillId="0" borderId="5" xfId="0" applyFont="1" applyBorder="1" applyAlignment="1">
      <alignment vertical="center"/>
    </xf>
    <xf numFmtId="0" fontId="0" fillId="0" borderId="0" xfId="0" applyFill="1"/>
    <xf numFmtId="0" fontId="6" fillId="0" borderId="0" xfId="0" applyFont="1" applyFill="1" applyBorder="1"/>
    <xf numFmtId="2" fontId="6" fillId="0" borderId="0" xfId="0" applyNumberFormat="1" applyFont="1" applyFill="1" applyBorder="1" applyAlignment="1">
      <alignment horizontal="center"/>
    </xf>
    <xf numFmtId="0" fontId="6" fillId="0" borderId="0" xfId="0" applyFont="1" applyFill="1" applyBorder="1" applyAlignment="1">
      <alignment horizontal="center"/>
    </xf>
    <xf numFmtId="2" fontId="2" fillId="0" borderId="5" xfId="0" applyNumberFormat="1" applyFont="1" applyFill="1" applyBorder="1" applyAlignment="1">
      <alignment horizontal="center" vertical="center"/>
    </xf>
    <xf numFmtId="0" fontId="14" fillId="0" borderId="0" xfId="0" applyFont="1" applyFill="1" applyBorder="1" applyAlignment="1">
      <alignment horizontal="left"/>
    </xf>
    <xf numFmtId="0" fontId="3" fillId="0" borderId="0" xfId="0" applyFont="1" applyFill="1" applyBorder="1" applyAlignment="1">
      <alignment horizontal="left"/>
    </xf>
    <xf numFmtId="0" fontId="9" fillId="0" borderId="0" xfId="0" applyFont="1" applyFill="1" applyAlignment="1">
      <alignment horizontal="center"/>
    </xf>
    <xf numFmtId="0" fontId="3" fillId="0" borderId="0" xfId="0" applyFont="1" applyBorder="1" applyAlignment="1">
      <alignment horizontal="left"/>
    </xf>
    <xf numFmtId="0" fontId="9" fillId="0" borderId="0" xfId="0" applyFont="1" applyAlignment="1"/>
    <xf numFmtId="0" fontId="2" fillId="0" borderId="0" xfId="0" applyFont="1"/>
    <xf numFmtId="0" fontId="28" fillId="0" borderId="0" xfId="0" applyFont="1"/>
    <xf numFmtId="0" fontId="12" fillId="0" borderId="0" xfId="0" applyFont="1" applyAlignment="1">
      <alignment horizontal="center"/>
    </xf>
    <xf numFmtId="2" fontId="12" fillId="0" borderId="5" xfId="0" applyNumberFormat="1" applyFont="1" applyFill="1" applyBorder="1" applyAlignment="1">
      <alignment horizontal="center" vertical="center"/>
    </xf>
    <xf numFmtId="0" fontId="0" fillId="0" borderId="0" xfId="0" applyFill="1" applyBorder="1"/>
    <xf numFmtId="0" fontId="0" fillId="0" borderId="6" xfId="0" applyFill="1" applyBorder="1"/>
    <xf numFmtId="0" fontId="7" fillId="0" borderId="0" xfId="0" applyFont="1" applyFill="1" applyBorder="1" applyAlignment="1"/>
    <xf numFmtId="0" fontId="16" fillId="0" borderId="0" xfId="0" applyFont="1" applyFill="1" applyBorder="1" applyAlignment="1">
      <alignment horizontal="center"/>
    </xf>
    <xf numFmtId="10" fontId="2" fillId="0" borderId="5" xfId="34"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10" fontId="2" fillId="0" borderId="8" xfId="34" applyNumberFormat="1" applyFont="1" applyFill="1" applyBorder="1" applyAlignment="1">
      <alignment horizontal="center" vertical="center"/>
    </xf>
    <xf numFmtId="0" fontId="2" fillId="0" borderId="5" xfId="0" applyFont="1" applyFill="1" applyBorder="1" applyAlignment="1">
      <alignment vertical="center"/>
    </xf>
    <xf numFmtId="0" fontId="29" fillId="0" borderId="0" xfId="0" applyFont="1"/>
    <xf numFmtId="0" fontId="30" fillId="0" borderId="5" xfId="0" applyFont="1" applyBorder="1" applyAlignment="1">
      <alignment horizontal="center" vertical="center" wrapText="1"/>
    </xf>
    <xf numFmtId="0" fontId="31" fillId="0" borderId="0" xfId="0" applyFont="1"/>
    <xf numFmtId="0" fontId="32" fillId="0" borderId="0" xfId="0" applyFont="1"/>
    <xf numFmtId="0" fontId="32" fillId="0" borderId="5" xfId="0" applyFont="1" applyBorder="1" applyAlignment="1">
      <alignment vertical="center" wrapText="1"/>
    </xf>
    <xf numFmtId="0" fontId="32" fillId="24" borderId="5" xfId="0" applyFont="1" applyFill="1" applyBorder="1" applyAlignment="1">
      <alignment horizontal="center"/>
    </xf>
    <xf numFmtId="0" fontId="32" fillId="0" borderId="5" xfId="0" applyFont="1" applyBorder="1" applyAlignment="1">
      <alignment horizontal="center"/>
    </xf>
    <xf numFmtId="0" fontId="32" fillId="24" borderId="9" xfId="0" applyFont="1" applyFill="1" applyBorder="1" applyAlignment="1">
      <alignment horizontal="center" vertical="center" wrapText="1"/>
    </xf>
    <xf numFmtId="0" fontId="31" fillId="0" borderId="5" xfId="0" applyFont="1" applyBorder="1" applyAlignment="1">
      <alignment horizontal="center"/>
    </xf>
    <xf numFmtId="0" fontId="32" fillId="24" borderId="5" xfId="0" applyFont="1" applyFill="1" applyBorder="1" applyAlignment="1">
      <alignment horizontal="center" wrapText="1"/>
    </xf>
    <xf numFmtId="0" fontId="12" fillId="25" borderId="5" xfId="0" applyFont="1" applyFill="1" applyBorder="1" applyAlignment="1">
      <alignment horizontal="center" vertical="center" wrapText="1"/>
    </xf>
    <xf numFmtId="0" fontId="12" fillId="25" borderId="9" xfId="0" applyFont="1" applyFill="1" applyBorder="1" applyAlignment="1">
      <alignment horizontal="center" vertical="center" wrapText="1"/>
    </xf>
    <xf numFmtId="2" fontId="12" fillId="25" borderId="5" xfId="0" applyNumberFormat="1" applyFont="1" applyFill="1" applyBorder="1" applyAlignment="1">
      <alignment horizontal="center"/>
    </xf>
    <xf numFmtId="2" fontId="12" fillId="25" borderId="5" xfId="0" applyNumberFormat="1" applyFont="1" applyFill="1" applyBorder="1" applyAlignment="1">
      <alignment horizontal="center" vertical="center"/>
    </xf>
    <xf numFmtId="0" fontId="12" fillId="25" borderId="5" xfId="0" applyFont="1" applyFill="1" applyBorder="1" applyAlignment="1">
      <alignment horizontal="center" vertical="center"/>
    </xf>
    <xf numFmtId="0" fontId="9" fillId="0" borderId="0" xfId="0" applyFont="1" applyAlignment="1">
      <alignment horizontal="right"/>
    </xf>
    <xf numFmtId="164" fontId="12" fillId="0" borderId="5" xfId="0" applyNumberFormat="1" applyFont="1" applyFill="1" applyBorder="1" applyAlignment="1">
      <alignment horizontal="center" vertical="center"/>
    </xf>
    <xf numFmtId="0" fontId="16" fillId="0" borderId="0" xfId="0" applyFont="1" applyFill="1" applyBorder="1" applyAlignment="1">
      <alignment horizontal="center"/>
    </xf>
    <xf numFmtId="0" fontId="9" fillId="0" borderId="0" xfId="0" applyFont="1" applyAlignment="1">
      <alignment horizontal="center"/>
    </xf>
    <xf numFmtId="0" fontId="3" fillId="0" borderId="0" xfId="0" applyFont="1" applyFill="1" applyBorder="1" applyAlignment="1">
      <alignment horizontal="left"/>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16" fillId="0" borderId="0" xfId="0" applyFont="1" applyFill="1" applyBorder="1" applyAlignment="1">
      <alignment wrapText="1"/>
    </xf>
    <xf numFmtId="0" fontId="36" fillId="0" borderId="0" xfId="0" applyFont="1"/>
    <xf numFmtId="0" fontId="37" fillId="0" borderId="0" xfId="0" applyFont="1"/>
    <xf numFmtId="0" fontId="38" fillId="26" borderId="14" xfId="0" applyFont="1" applyFill="1" applyBorder="1"/>
    <xf numFmtId="0" fontId="39" fillId="0" borderId="0" xfId="0" applyFont="1"/>
    <xf numFmtId="0" fontId="40" fillId="0" borderId="5" xfId="0" applyFont="1" applyBorder="1" applyAlignment="1">
      <alignment vertical="center" wrapText="1"/>
    </xf>
    <xf numFmtId="0" fontId="40" fillId="0" borderId="5" xfId="0" applyFont="1" applyBorder="1" applyAlignment="1">
      <alignment horizontal="center" vertical="center" wrapText="1"/>
    </xf>
    <xf numFmtId="2" fontId="40" fillId="0" borderId="5" xfId="0" applyNumberFormat="1" applyFont="1" applyBorder="1" applyAlignment="1">
      <alignment horizontal="center" vertical="center" wrapText="1"/>
    </xf>
    <xf numFmtId="0" fontId="40" fillId="24" borderId="5" xfId="0" applyFont="1" applyFill="1" applyBorder="1" applyAlignment="1">
      <alignment horizontal="center" vertical="center" wrapText="1"/>
    </xf>
    <xf numFmtId="0" fontId="30" fillId="24" borderId="5" xfId="0" applyFont="1" applyFill="1" applyBorder="1" applyAlignment="1">
      <alignment horizontal="center" vertical="center" wrapText="1"/>
    </xf>
    <xf numFmtId="0" fontId="12" fillId="25" borderId="9" xfId="0" applyFont="1" applyFill="1" applyBorder="1" applyAlignment="1">
      <alignment horizontal="center" vertical="center" wrapText="1"/>
    </xf>
    <xf numFmtId="0" fontId="3" fillId="0" borderId="6" xfId="29" applyFont="1" applyBorder="1" applyAlignment="1"/>
    <xf numFmtId="0" fontId="0" fillId="24" borderId="5" xfId="0" applyFill="1" applyBorder="1" applyAlignment="1">
      <alignment horizontal="center"/>
    </xf>
    <xf numFmtId="0" fontId="0" fillId="0" borderId="5" xfId="0" applyBorder="1" applyAlignment="1">
      <alignment horizontal="center"/>
    </xf>
    <xf numFmtId="0" fontId="12" fillId="25" borderId="5"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49" fontId="5" fillId="0" borderId="5"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38" fillId="27" borderId="14" xfId="0" applyFont="1" applyFill="1" applyBorder="1"/>
    <xf numFmtId="0" fontId="37" fillId="24" borderId="5" xfId="0" applyFont="1" applyFill="1" applyBorder="1" applyAlignment="1">
      <alignment horizontal="center"/>
    </xf>
    <xf numFmtId="2" fontId="31" fillId="28" borderId="5" xfId="0" applyNumberFormat="1" applyFont="1" applyFill="1" applyBorder="1" applyAlignment="1">
      <alignment horizontal="center" vertical="center" wrapText="1"/>
    </xf>
    <xf numFmtId="0" fontId="37" fillId="28" borderId="5" xfId="0" applyFont="1" applyFill="1" applyBorder="1"/>
    <xf numFmtId="0" fontId="12" fillId="25" borderId="5" xfId="0" applyFont="1" applyFill="1" applyBorder="1" applyAlignment="1">
      <alignment horizontal="center" vertical="center" wrapText="1"/>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2" fontId="37" fillId="28" borderId="5" xfId="0" applyNumberFormat="1" applyFont="1" applyFill="1" applyBorder="1"/>
    <xf numFmtId="0" fontId="38" fillId="29" borderId="14" xfId="0" applyFont="1" applyFill="1" applyBorder="1"/>
    <xf numFmtId="2" fontId="2" fillId="0" borderId="5" xfId="0" applyNumberFormat="1" applyFont="1" applyBorder="1" applyAlignment="1">
      <alignment horizontal="center" vertical="center"/>
    </xf>
    <xf numFmtId="0" fontId="16" fillId="0" borderId="7" xfId="0" applyFont="1" applyFill="1" applyBorder="1" applyAlignment="1">
      <alignment horizontal="center" wrapText="1"/>
    </xf>
    <xf numFmtId="0" fontId="16" fillId="0" borderId="7" xfId="0" applyFont="1" applyFill="1" applyBorder="1" applyAlignment="1">
      <alignment horizontal="center"/>
    </xf>
    <xf numFmtId="0" fontId="41" fillId="0" borderId="7" xfId="0" applyFont="1" applyFill="1" applyBorder="1" applyAlignment="1">
      <alignment horizontal="center"/>
    </xf>
    <xf numFmtId="0" fontId="12" fillId="25" borderId="5" xfId="0" applyFont="1" applyFill="1" applyBorder="1" applyAlignment="1">
      <alignment horizontal="center" vertical="center" wrapText="1"/>
    </xf>
    <xf numFmtId="0" fontId="12" fillId="25" borderId="5" xfId="0" applyFont="1" applyFill="1" applyBorder="1" applyAlignment="1">
      <alignment horizontal="center" wrapText="1"/>
    </xf>
    <xf numFmtId="0" fontId="2" fillId="0" borderId="0" xfId="0" applyFont="1" applyBorder="1" applyAlignment="1">
      <alignment horizontal="left" vertical="center" wrapText="1"/>
    </xf>
    <xf numFmtId="0" fontId="12" fillId="25" borderId="10" xfId="0" applyFont="1" applyFill="1" applyBorder="1" applyAlignment="1">
      <alignment horizontal="right"/>
    </xf>
    <xf numFmtId="0" fontId="12" fillId="25" borderId="11" xfId="0" applyFont="1" applyFill="1" applyBorder="1" applyAlignment="1">
      <alignment horizontal="right"/>
    </xf>
    <xf numFmtId="0" fontId="12" fillId="25" borderId="12" xfId="0" applyFont="1" applyFill="1" applyBorder="1" applyAlignment="1">
      <alignment horizontal="right"/>
    </xf>
    <xf numFmtId="0" fontId="3" fillId="0" borderId="0" xfId="0" applyFont="1" applyBorder="1" applyAlignment="1">
      <alignment horizontal="left"/>
    </xf>
    <xf numFmtId="0" fontId="12" fillId="25" borderId="9" xfId="0" applyFont="1" applyFill="1" applyBorder="1" applyAlignment="1">
      <alignment horizontal="center" vertical="center" wrapText="1"/>
    </xf>
    <xf numFmtId="0" fontId="12" fillId="25" borderId="8" xfId="0" applyFont="1" applyFill="1" applyBorder="1" applyAlignment="1">
      <alignment horizontal="center" vertical="center" wrapText="1"/>
    </xf>
    <xf numFmtId="0" fontId="9" fillId="0" borderId="0" xfId="0" applyFont="1" applyFill="1" applyAlignment="1">
      <alignment horizontal="center" wrapText="1"/>
    </xf>
    <xf numFmtId="0" fontId="12" fillId="0" borderId="0" xfId="0" applyFont="1" applyBorder="1" applyAlignment="1">
      <alignment horizontal="left"/>
    </xf>
    <xf numFmtId="0" fontId="12" fillId="0" borderId="0" xfId="0" applyFont="1" applyFill="1" applyBorder="1" applyAlignment="1">
      <alignment horizontal="left"/>
    </xf>
    <xf numFmtId="0" fontId="35" fillId="24" borderId="10" xfId="0" applyFont="1" applyFill="1" applyBorder="1" applyAlignment="1">
      <alignment horizontal="left" vertical="center" wrapText="1"/>
    </xf>
    <xf numFmtId="0" fontId="35" fillId="24" borderId="11"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35" fillId="0" borderId="6" xfId="0" applyFont="1" applyBorder="1" applyAlignment="1">
      <alignment horizontal="center" vertical="center"/>
    </xf>
    <xf numFmtId="0" fontId="2" fillId="0" borderId="6"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24" borderId="10" xfId="0" applyFill="1" applyBorder="1" applyAlignment="1">
      <alignment horizontal="center"/>
    </xf>
    <xf numFmtId="0" fontId="0" fillId="24" borderId="11" xfId="0" applyFill="1" applyBorder="1" applyAlignment="1">
      <alignment horizontal="center"/>
    </xf>
    <xf numFmtId="0" fontId="0" fillId="24" borderId="12" xfId="0" applyFill="1" applyBorder="1" applyAlignment="1">
      <alignment horizontal="center"/>
    </xf>
    <xf numFmtId="0" fontId="0" fillId="24" borderId="9" xfId="0" applyFill="1" applyBorder="1" applyAlignment="1">
      <alignment horizontal="center" wrapText="1"/>
    </xf>
    <xf numFmtId="0" fontId="0" fillId="24" borderId="8" xfId="0" applyFill="1" applyBorder="1" applyAlignment="1">
      <alignment horizontal="center" wrapText="1"/>
    </xf>
    <xf numFmtId="0" fontId="0" fillId="24" borderId="15" xfId="0" applyFill="1" applyBorder="1" applyAlignment="1">
      <alignment horizontal="center"/>
    </xf>
    <xf numFmtId="0" fontId="0" fillId="24" borderId="16" xfId="0" applyFill="1" applyBorder="1" applyAlignment="1">
      <alignment horizontal="center"/>
    </xf>
    <xf numFmtId="0" fontId="0" fillId="24" borderId="17" xfId="0" applyFill="1" applyBorder="1" applyAlignment="1">
      <alignment horizontal="center"/>
    </xf>
    <xf numFmtId="0" fontId="0" fillId="24" borderId="18" xfId="0" applyFill="1" applyBorder="1" applyAlignment="1">
      <alignment horizontal="center"/>
    </xf>
    <xf numFmtId="0" fontId="33" fillId="0" borderId="6" xfId="0" applyFont="1" applyBorder="1" applyAlignment="1">
      <alignment horizontal="center" vertical="center" wrapText="1"/>
    </xf>
    <xf numFmtId="0" fontId="32" fillId="24" borderId="9" xfId="0" applyFont="1" applyFill="1" applyBorder="1" applyAlignment="1">
      <alignment horizontal="center"/>
    </xf>
    <xf numFmtId="0" fontId="32" fillId="24" borderId="13" xfId="0" applyFont="1" applyFill="1" applyBorder="1" applyAlignment="1">
      <alignment horizontal="center"/>
    </xf>
    <xf numFmtId="0" fontId="32" fillId="24" borderId="8" xfId="0" applyFont="1" applyFill="1" applyBorder="1" applyAlignment="1">
      <alignment horizontal="center"/>
    </xf>
    <xf numFmtId="0" fontId="32" fillId="24" borderId="9" xfId="0" applyFont="1" applyFill="1" applyBorder="1" applyAlignment="1">
      <alignment horizontal="center" wrapText="1"/>
    </xf>
    <xf numFmtId="0" fontId="32" fillId="24" borderId="13" xfId="0" applyFont="1" applyFill="1" applyBorder="1" applyAlignment="1">
      <alignment horizontal="center" wrapText="1"/>
    </xf>
    <xf numFmtId="0" fontId="32" fillId="24" borderId="8" xfId="0" applyFont="1" applyFill="1" applyBorder="1" applyAlignment="1">
      <alignment horizontal="center" wrapText="1"/>
    </xf>
    <xf numFmtId="0" fontId="32" fillId="24" borderId="10" xfId="0" applyFont="1" applyFill="1" applyBorder="1" applyAlignment="1">
      <alignment horizontal="center" wrapText="1"/>
    </xf>
    <xf numFmtId="0" fontId="32" fillId="24" borderId="11" xfId="0" applyFont="1" applyFill="1" applyBorder="1" applyAlignment="1">
      <alignment horizontal="center" wrapText="1"/>
    </xf>
    <xf numFmtId="0" fontId="32" fillId="24" borderId="12" xfId="0" applyFont="1" applyFill="1" applyBorder="1" applyAlignment="1">
      <alignment horizontal="center" wrapText="1"/>
    </xf>
    <xf numFmtId="0" fontId="32" fillId="24" borderId="9" xfId="0" applyFont="1" applyFill="1" applyBorder="1" applyAlignment="1">
      <alignment horizontal="center" vertical="center"/>
    </xf>
    <xf numFmtId="0" fontId="32" fillId="24" borderId="8" xfId="0" applyFont="1" applyFill="1" applyBorder="1" applyAlignment="1">
      <alignment horizontal="center" vertical="center"/>
    </xf>
    <xf numFmtId="0" fontId="32" fillId="24" borderId="9" xfId="0" applyFont="1" applyFill="1" applyBorder="1" applyAlignment="1">
      <alignment horizontal="center" vertical="center" wrapText="1"/>
    </xf>
    <xf numFmtId="0" fontId="32" fillId="24" borderId="8" xfId="0" applyFont="1" applyFill="1" applyBorder="1" applyAlignment="1">
      <alignment horizontal="center" vertical="center" wrapText="1"/>
    </xf>
    <xf numFmtId="0" fontId="32" fillId="24" borderId="10" xfId="0" applyFont="1" applyFill="1" applyBorder="1" applyAlignment="1">
      <alignment horizontal="center"/>
    </xf>
    <xf numFmtId="0" fontId="32" fillId="24" borderId="11" xfId="0" applyFont="1" applyFill="1" applyBorder="1" applyAlignment="1">
      <alignment horizontal="center"/>
    </xf>
    <xf numFmtId="0" fontId="32" fillId="24" borderId="12" xfId="0" applyFont="1" applyFill="1" applyBorder="1" applyAlignment="1">
      <alignment horizontal="center"/>
    </xf>
  </cellXfs>
  <cellStyles count="3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Input 2" xfId="28" xr:uid="{00000000-0005-0000-0000-00001B000000}"/>
    <cellStyle name="Įprastas" xfId="0" builtinId="0"/>
    <cellStyle name="Įprastas 2" xfId="29" xr:uid="{00000000-0005-0000-0000-00001C000000}"/>
    <cellStyle name="Linked Cell 2" xfId="30" xr:uid="{00000000-0005-0000-0000-00001D000000}"/>
    <cellStyle name="Neutral 2" xfId="31" xr:uid="{00000000-0005-0000-0000-00001E000000}"/>
    <cellStyle name="Normal 2" xfId="32" xr:uid="{00000000-0005-0000-0000-000020000000}"/>
    <cellStyle name="Note 2" xfId="33" xr:uid="{00000000-0005-0000-0000-000021000000}"/>
    <cellStyle name="Procentai" xfId="34" builtinId="5"/>
  </cellStyles>
  <dxfs count="253">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646340</xdr:colOff>
      <xdr:row>6</xdr:row>
      <xdr:rowOff>114300</xdr:rowOff>
    </xdr:to>
    <xdr:pic>
      <xdr:nvPicPr>
        <xdr:cNvPr id="7185" name="Picture 4" descr="http://www.esinvesticijos.lt/uploads/documents/images/%C5%BEenklai/zenklas_2015%2004%2013.jpg">
          <a:extLst>
            <a:ext uri="{FF2B5EF4-FFF2-40B4-BE49-F238E27FC236}">
              <a16:creationId xmlns:a16="http://schemas.microsoft.com/office/drawing/2014/main" id="{00000000-0008-0000-0000-000011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078" y="19050"/>
          <a:ext cx="2031547" cy="131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E4B94634-D0F3-4960-9C02-89EFFA56DB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6032" y="19050"/>
          <a:ext cx="2023383"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77F99640-CDDE-41E8-99CA-730D13257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182" y="19050"/>
          <a:ext cx="202338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703491</xdr:colOff>
      <xdr:row>7</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C82EFE5C-33FC-434E-B136-FE3FDA1A1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7117" y="15240"/>
          <a:ext cx="2057674" cy="129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703491</xdr:colOff>
      <xdr:row>7</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CF3E21FF-5050-4226-845F-EE6BBF424A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3307" y="19050"/>
          <a:ext cx="2122444" cy="148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D15B9BCD-9A47-49BC-992B-2CA98D947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182" y="19050"/>
          <a:ext cx="202338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rinimas_pritarimas/9-priedas-pazyma_2022-03-29neaktu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 iki 2017.06.30"/>
      <sheetName val="DU nuo 2017.07.01"/>
      <sheetName val="DU nuo 2018.01.01"/>
      <sheetName val="DU nuo 2021-01-01"/>
      <sheetName val="DU nuo 2022.01.01 (2)"/>
      <sheetName val="Pildymo pavyzdys"/>
      <sheetName val="Papildomas"/>
    </sheetNames>
    <sheetDataSet>
      <sheetData sheetId="0" refreshError="1"/>
      <sheetData sheetId="1" refreshError="1"/>
      <sheetData sheetId="2" refreshError="1"/>
      <sheetData sheetId="3" refreshError="1"/>
      <sheetData sheetId="4" refreshError="1"/>
      <sheetData sheetId="5" refreshError="1"/>
      <sheetData sheetId="6">
        <row r="122">
          <cell r="F122">
            <v>1529.59</v>
          </cell>
          <cell r="G122">
            <v>9.15</v>
          </cell>
          <cell r="O122">
            <v>1540.45</v>
          </cell>
          <cell r="P122">
            <v>9.2100000000000009</v>
          </cell>
        </row>
        <row r="123">
          <cell r="F123">
            <v>1338.62</v>
          </cell>
          <cell r="G123">
            <v>8</v>
          </cell>
          <cell r="O123">
            <v>1348.12</v>
          </cell>
          <cell r="P123">
            <v>8.06</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S67"/>
  <sheetViews>
    <sheetView showGridLines="0" topLeftCell="A18" zoomScale="80" zoomScaleNormal="80" workbookViewId="0">
      <selection activeCell="F47" sqref="F47"/>
    </sheetView>
  </sheetViews>
  <sheetFormatPr defaultColWidth="9.109375" defaultRowHeight="13.2" x14ac:dyDescent="0.25"/>
  <cols>
    <col min="1" max="1" width="12.6640625" style="21" customWidth="1"/>
    <col min="2" max="2" width="28" style="21" customWidth="1"/>
    <col min="3" max="3" width="24.6640625" style="21" customWidth="1"/>
    <col min="4" max="4" width="11.5546875" style="21" customWidth="1"/>
    <col min="5" max="5" width="14.109375"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1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107" t="s">
        <v>55</v>
      </c>
      <c r="B8" s="107"/>
      <c r="C8" s="107"/>
      <c r="D8" s="107"/>
      <c r="E8" s="107"/>
      <c r="F8" s="107"/>
      <c r="G8" s="107"/>
      <c r="H8" s="107"/>
      <c r="I8" s="107"/>
      <c r="J8" s="107"/>
      <c r="K8" s="107"/>
      <c r="L8" s="107"/>
      <c r="M8" s="107"/>
      <c r="N8" s="107"/>
      <c r="O8" s="107"/>
      <c r="P8" s="107"/>
      <c r="Q8" s="107"/>
      <c r="R8" s="107"/>
      <c r="S8" s="107"/>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115"/>
      <c r="K10" s="115"/>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t="s">
        <v>76</v>
      </c>
      <c r="B12" s="4"/>
      <c r="C12" s="4"/>
      <c r="D12" s="4"/>
      <c r="E12" s="4"/>
      <c r="F12" s="4"/>
      <c r="G12" s="4"/>
      <c r="H12" s="4"/>
      <c r="I12" s="4"/>
      <c r="J12" s="4"/>
      <c r="K12" s="4"/>
      <c r="L12" s="4"/>
      <c r="M12" s="4"/>
      <c r="N12" s="4"/>
      <c r="O12" s="4"/>
      <c r="P12" s="4"/>
      <c r="Q12" s="4"/>
      <c r="R12" s="4"/>
      <c r="S12" s="4"/>
    </row>
    <row r="13" spans="1:19" ht="13.5" customHeight="1" x14ac:dyDescent="0.35">
      <c r="C13" s="3"/>
      <c r="D13" s="3"/>
      <c r="E13" s="3"/>
      <c r="F13" s="3"/>
      <c r="H13" s="48" t="s">
        <v>77</v>
      </c>
      <c r="I13" s="116"/>
      <c r="J13" s="116"/>
    </row>
    <row r="14" spans="1:19" ht="15.6" x14ac:dyDescent="0.3">
      <c r="A14" s="108" t="s">
        <v>56</v>
      </c>
      <c r="B14" s="108"/>
      <c r="C14" s="108"/>
      <c r="D14" s="108"/>
      <c r="E14" s="108"/>
      <c r="F14" s="108"/>
      <c r="G14" s="108"/>
      <c r="H14" s="108"/>
      <c r="I14" s="108"/>
      <c r="J14" s="108"/>
      <c r="K14" s="108"/>
      <c r="L14" s="108"/>
      <c r="M14" s="108"/>
      <c r="N14" s="108"/>
      <c r="O14" s="108"/>
      <c r="P14" s="19"/>
      <c r="Q14" s="19"/>
      <c r="R14" s="19"/>
    </row>
    <row r="15" spans="1:19" ht="15.6" x14ac:dyDescent="0.25">
      <c r="A15" s="110" t="s">
        <v>21</v>
      </c>
      <c r="B15" s="111"/>
      <c r="C15" s="112"/>
      <c r="D15" s="113"/>
      <c r="E15" s="113"/>
      <c r="F15" s="113"/>
      <c r="G15" s="113"/>
      <c r="H15" s="113"/>
      <c r="I15" s="113"/>
      <c r="J15" s="113"/>
      <c r="K15" s="113"/>
      <c r="L15" s="113"/>
      <c r="M15" s="113"/>
      <c r="N15" s="113"/>
      <c r="O15" s="113"/>
      <c r="P15" s="113"/>
      <c r="Q15" s="113"/>
      <c r="R15" s="113"/>
      <c r="S15" s="114"/>
    </row>
    <row r="16" spans="1:19" ht="15.6" x14ac:dyDescent="0.25">
      <c r="A16" s="110" t="s">
        <v>20</v>
      </c>
      <c r="B16" s="111"/>
      <c r="C16" s="112"/>
      <c r="D16" s="113"/>
      <c r="E16" s="113"/>
      <c r="F16" s="113"/>
      <c r="G16" s="113"/>
      <c r="H16" s="113"/>
      <c r="I16" s="113"/>
      <c r="J16" s="113"/>
      <c r="K16" s="113"/>
      <c r="L16" s="113"/>
      <c r="M16" s="113"/>
      <c r="N16" s="113"/>
      <c r="O16" s="113"/>
      <c r="P16" s="113"/>
      <c r="Q16" s="113"/>
      <c r="R16" s="113"/>
      <c r="S16" s="114"/>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109" t="s">
        <v>57</v>
      </c>
      <c r="B18" s="109"/>
      <c r="C18" s="109"/>
      <c r="D18" s="109"/>
      <c r="E18" s="109"/>
      <c r="F18" s="109"/>
      <c r="G18" s="109"/>
      <c r="H18" s="109"/>
      <c r="I18" s="109"/>
      <c r="J18" s="109"/>
      <c r="K18" s="109"/>
      <c r="L18" s="109"/>
      <c r="M18" s="109"/>
      <c r="N18" s="109"/>
      <c r="O18" s="109"/>
      <c r="P18" s="17"/>
      <c r="Q18" s="17"/>
      <c r="R18" s="17"/>
    </row>
    <row r="19" spans="1:19" ht="15" customHeight="1" x14ac:dyDescent="0.25">
      <c r="A19" s="98" t="s">
        <v>50</v>
      </c>
      <c r="B19" s="98" t="s">
        <v>0</v>
      </c>
      <c r="C19" s="98" t="s">
        <v>15</v>
      </c>
      <c r="D19" s="98" t="s">
        <v>17</v>
      </c>
      <c r="E19" s="105" t="s">
        <v>16</v>
      </c>
      <c r="F19" s="98" t="s">
        <v>2</v>
      </c>
      <c r="G19" s="98" t="s">
        <v>18</v>
      </c>
      <c r="H19" s="98" t="s">
        <v>54</v>
      </c>
      <c r="I19" s="98" t="s">
        <v>19</v>
      </c>
      <c r="J19" s="98" t="s">
        <v>58</v>
      </c>
      <c r="K19" s="98" t="s">
        <v>23</v>
      </c>
      <c r="L19" s="99" t="s">
        <v>8</v>
      </c>
      <c r="M19" s="99"/>
      <c r="N19" s="99"/>
      <c r="O19" s="99"/>
      <c r="P19" s="99" t="s">
        <v>27</v>
      </c>
      <c r="Q19" s="99"/>
      <c r="R19" s="99"/>
      <c r="S19" s="98" t="s">
        <v>10</v>
      </c>
    </row>
    <row r="20" spans="1:19" s="23" customFormat="1" ht="117" customHeight="1" x14ac:dyDescent="0.25">
      <c r="A20" s="98"/>
      <c r="B20" s="98"/>
      <c r="C20" s="98"/>
      <c r="D20" s="98"/>
      <c r="E20" s="106"/>
      <c r="F20" s="98"/>
      <c r="G20" s="98"/>
      <c r="H20" s="98"/>
      <c r="I20" s="98"/>
      <c r="J20" s="98"/>
      <c r="K20" s="98"/>
      <c r="L20" s="43" t="s">
        <v>5</v>
      </c>
      <c r="M20" s="43" t="s">
        <v>6</v>
      </c>
      <c r="N20" s="43" t="s">
        <v>7</v>
      </c>
      <c r="O20" s="43" t="s">
        <v>22</v>
      </c>
      <c r="P20" s="44" t="s">
        <v>24</v>
      </c>
      <c r="Q20" s="44" t="s">
        <v>25</v>
      </c>
      <c r="R20" s="44" t="s">
        <v>26</v>
      </c>
      <c r="S20" s="98"/>
    </row>
    <row r="21" spans="1:19" ht="15" customHeight="1" x14ac:dyDescent="0.25">
      <c r="A21" s="47">
        <v>1</v>
      </c>
      <c r="B21" s="47">
        <v>2</v>
      </c>
      <c r="C21" s="43">
        <v>3</v>
      </c>
      <c r="D21" s="43">
        <v>4</v>
      </c>
      <c r="E21" s="43">
        <v>5</v>
      </c>
      <c r="F21" s="43">
        <v>6</v>
      </c>
      <c r="G21" s="43">
        <v>7</v>
      </c>
      <c r="H21" s="43">
        <v>8</v>
      </c>
      <c r="I21" s="43">
        <v>9</v>
      </c>
      <c r="J21" s="81" t="s">
        <v>108</v>
      </c>
      <c r="K21" s="43">
        <v>11</v>
      </c>
      <c r="L21" s="43">
        <v>12</v>
      </c>
      <c r="M21" s="43">
        <v>13</v>
      </c>
      <c r="N21" s="43">
        <v>14</v>
      </c>
      <c r="O21" s="43">
        <v>15</v>
      </c>
      <c r="P21" s="43">
        <v>16</v>
      </c>
      <c r="Q21" s="43">
        <v>17</v>
      </c>
      <c r="R21" s="43">
        <v>18</v>
      </c>
      <c r="S21" s="43">
        <v>19</v>
      </c>
    </row>
    <row r="22" spans="1:19" ht="13.8" x14ac:dyDescent="0.25">
      <c r="A22" s="74"/>
      <c r="B22" s="10"/>
      <c r="C22" s="32"/>
      <c r="D22" s="15"/>
      <c r="E22" s="15">
        <f>IF(C22="",0,IF(C22="Švietimo personalas",IF(D22="d.d.",Papildomas!$B$4,Papildomas!$C$4),IF(C22="Pedagoginis personalas",IF(D22="d.d.",Papildomas!$B$5,Papildomas!$C$5))))</f>
        <v>0</v>
      </c>
      <c r="F22" s="49"/>
      <c r="G22" s="24"/>
      <c r="H22" s="15"/>
      <c r="I22" s="15"/>
      <c r="J22" s="24">
        <f>IF(D22="d.d.",((H22+I22)*F22),IF(D22="val.",(H22+I22),0))</f>
        <v>0</v>
      </c>
      <c r="K22" s="46">
        <f>ROUND(IF(F22&gt;0,E22/G22*J22,E22*J22),2)</f>
        <v>0</v>
      </c>
      <c r="L22" s="15"/>
      <c r="M22" s="15"/>
      <c r="N22" s="29" t="str">
        <f>IF(OR(L22="",M22=""),"",VLOOKUP(CONCATENATE(L22," dienų darbo savaitė"),Papildomas!$A$12:$AH$13,M22-24)/100)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personalas",IF(D23="d.d.",Papildomas!$B$4,Papildomas!$C$4),IF(C23="Pedagoginis personalas",IF(D23="d.d.",Papildomas!$B$5,Papildomas!$C$5))))</f>
        <v>0</v>
      </c>
      <c r="F23" s="24"/>
      <c r="G23" s="24"/>
      <c r="H23" s="15"/>
      <c r="I23" s="15"/>
      <c r="J23" s="24">
        <f t="shared" ref="J23:J53" si="0">IF(D23="d.d.",((H23+I23)*F23),IF(D23="val.",(H23+I23),0))</f>
        <v>0</v>
      </c>
      <c r="K23" s="46">
        <f t="shared" ref="K23:K53" si="1">ROUND(IF(F23&gt;0,E23/G23*J23,E23*J23),2)</f>
        <v>0</v>
      </c>
      <c r="L23" s="15"/>
      <c r="M23" s="15"/>
      <c r="N23" s="29" t="str">
        <f>IF(OR(L23="",M23=""),"",VLOOKUP(CONCATENATE(L23," dienų darbo savaitė"),Papildomas!$A$12:$AH$13,M23-24)/100)</f>
        <v/>
      </c>
      <c r="O23" s="46">
        <f t="shared" ref="O23:O53" si="2">IF(N23="",0,ROUND(IF($F23&gt;0,$E23*F23/$G23*$H23*N23,$E23*$H23*N23),2))</f>
        <v>0</v>
      </c>
      <c r="P23" s="30"/>
      <c r="Q23" s="31">
        <f>IF(P23="",0,HLOOKUP(P23,Papildomas!$C$24:$Q$26,3,0)/100)</f>
        <v>0</v>
      </c>
      <c r="R23" s="46">
        <f t="shared" ref="R23:R53" si="3">IF(Q23=0,0,ROUND(IF($F23&gt;0,$E23*F23/$G23*$H23*Q23,$E23*$H23*Q23),2))</f>
        <v>0</v>
      </c>
      <c r="S23" s="76"/>
    </row>
    <row r="24" spans="1:19" ht="13.8" x14ac:dyDescent="0.25">
      <c r="A24" s="74"/>
      <c r="B24" s="10"/>
      <c r="C24" s="32"/>
      <c r="D24" s="15"/>
      <c r="E24" s="15">
        <f>IF(C24="",0,IF(C24="Švietimo personalas",IF(D24="d.d.",Papildomas!$B$4,Papildomas!$C$4),IF(C24="Pedagoginis personalas",IF(D24="d.d.",Papildomas!$B$5,Papildomas!$C$5))))</f>
        <v>0</v>
      </c>
      <c r="F24" s="24"/>
      <c r="G24" s="24"/>
      <c r="H24" s="15"/>
      <c r="I24" s="15"/>
      <c r="J24" s="24">
        <f t="shared" si="0"/>
        <v>0</v>
      </c>
      <c r="K24" s="46">
        <f t="shared" si="1"/>
        <v>0</v>
      </c>
      <c r="L24" s="15"/>
      <c r="M24" s="15"/>
      <c r="N24" s="29" t="str">
        <f>IF(OR(L24="",M24=""),"",VLOOKUP(CONCATENATE(L24," dienų darbo savaitė"),Papildomas!$A$12:$AH$13,M24-24)/100)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personalas",IF(D25="d.d.",Papildomas!$B$4,Papildomas!$C$4),IF(C25="Pedagoginis personalas",IF(D25="d.d.",Papildomas!$B$5,Papildomas!$C$5))))</f>
        <v>0</v>
      </c>
      <c r="F25" s="24"/>
      <c r="G25" s="24"/>
      <c r="H25" s="15"/>
      <c r="I25" s="15"/>
      <c r="J25" s="24">
        <f t="shared" si="0"/>
        <v>0</v>
      </c>
      <c r="K25" s="46">
        <f t="shared" si="1"/>
        <v>0</v>
      </c>
      <c r="L25" s="15"/>
      <c r="M25" s="15"/>
      <c r="N25" s="29" t="str">
        <f>IF(OR(L25="",M25=""),"",VLOOKUP(CONCATENATE(L25," dienų darbo savaitė"),Papildomas!$A$12:$AH$13,M25-24)/100)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personalas",IF(D26="d.d.",Papildomas!$B$4,Papildomas!$C$4),IF(C26="Pedagoginis personalas",IF(D26="d.d.",Papildomas!$B$5,Papildomas!$C$5))))</f>
        <v>0</v>
      </c>
      <c r="F26" s="24"/>
      <c r="G26" s="24"/>
      <c r="H26" s="15"/>
      <c r="I26" s="15"/>
      <c r="J26" s="24">
        <f t="shared" si="0"/>
        <v>0</v>
      </c>
      <c r="K26" s="46">
        <f t="shared" si="1"/>
        <v>0</v>
      </c>
      <c r="L26" s="15"/>
      <c r="M26" s="15"/>
      <c r="N26" s="29" t="str">
        <f>IF(OR(L26="",M26=""),"",VLOOKUP(CONCATENATE(L26," dienų darbo savaitė"),Papildomas!$A$12:$AH$13,M26-24)/100)</f>
        <v/>
      </c>
      <c r="O26" s="46">
        <f t="shared" si="2"/>
        <v>0</v>
      </c>
      <c r="P26" s="30"/>
      <c r="Q26" s="31">
        <f>IF(P26="",0,HLOOKUP(P26,Papildomas!$C$24:$Q$26,3,0)/100)</f>
        <v>0</v>
      </c>
      <c r="R26" s="46">
        <f t="shared" si="3"/>
        <v>0</v>
      </c>
      <c r="S26" s="76"/>
    </row>
    <row r="27" spans="1:19" ht="15.6" x14ac:dyDescent="0.25">
      <c r="A27" s="75"/>
      <c r="B27" s="10"/>
      <c r="C27" s="32"/>
      <c r="D27" s="15"/>
      <c r="E27" s="15">
        <f>IF(C27="",0,IF(C27="Švietimo personalas",IF(D27="d.d.",Papildomas!$B$4,Papildomas!$C$4),IF(C27="Pedagoginis personalas",IF(D27="d.d.",Papildomas!$B$5,Papildomas!$C$5))))</f>
        <v>0</v>
      </c>
      <c r="F27" s="24"/>
      <c r="G27" s="24"/>
      <c r="H27" s="15"/>
      <c r="I27" s="15"/>
      <c r="J27" s="24">
        <f t="shared" si="0"/>
        <v>0</v>
      </c>
      <c r="K27" s="46">
        <f t="shared" si="1"/>
        <v>0</v>
      </c>
      <c r="L27" s="15"/>
      <c r="M27" s="15"/>
      <c r="N27" s="29" t="str">
        <f>IF(OR(L27="",M27=""),"",VLOOKUP(CONCATENATE(L27," dienų darbo savaitė"),Papildomas!$A$12:$AH$13,M27-24)/100)</f>
        <v/>
      </c>
      <c r="O27" s="46">
        <f t="shared" si="2"/>
        <v>0</v>
      </c>
      <c r="P27" s="30"/>
      <c r="Q27" s="31">
        <f>IF(P27="",0,HLOOKUP(P27,Papildomas!$C$24:$Q$26,3,0)/100)</f>
        <v>0</v>
      </c>
      <c r="R27" s="46">
        <f t="shared" si="3"/>
        <v>0</v>
      </c>
      <c r="S27" s="76"/>
    </row>
    <row r="28" spans="1:19" ht="15.6" x14ac:dyDescent="0.25">
      <c r="A28" s="75"/>
      <c r="B28" s="10"/>
      <c r="C28" s="32"/>
      <c r="D28" s="15"/>
      <c r="E28" s="15">
        <f>IF(C28="",0,IF(C28="Švietimo personalas",IF(D28="d.d.",Papildomas!$B$4,Papildomas!$C$4),IF(C28="Pedagoginis personalas",IF(D28="d.d.",Papildomas!$B$5,Papildomas!$C$5))))</f>
        <v>0</v>
      </c>
      <c r="F28" s="24"/>
      <c r="G28" s="24"/>
      <c r="H28" s="15"/>
      <c r="I28" s="15"/>
      <c r="J28" s="24">
        <f t="shared" si="0"/>
        <v>0</v>
      </c>
      <c r="K28" s="46">
        <f t="shared" si="1"/>
        <v>0</v>
      </c>
      <c r="L28" s="15"/>
      <c r="M28" s="15"/>
      <c r="N28" s="29" t="str">
        <f>IF(OR(L28="",M28=""),"",VLOOKUP(CONCATENATE(L28," dienų darbo savaitė"),Papildomas!$A$12:$AH$13,M28-24)/100)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personalas",IF(D29="d.d.",Papildomas!$B$4,Papildomas!$C$4),IF(C29="Pedagoginis personalas",IF(D29="d.d.",Papildomas!$B$5,Papildomas!$C$5))))</f>
        <v>0</v>
      </c>
      <c r="F29" s="24"/>
      <c r="G29" s="24"/>
      <c r="H29" s="15"/>
      <c r="I29" s="15"/>
      <c r="J29" s="24">
        <f t="shared" si="0"/>
        <v>0</v>
      </c>
      <c r="K29" s="46">
        <f t="shared" si="1"/>
        <v>0</v>
      </c>
      <c r="L29" s="15"/>
      <c r="M29" s="15"/>
      <c r="N29" s="29" t="str">
        <f>IF(OR(L29="",M29=""),"",VLOOKUP(CONCATENATE(L29," dienų darbo savaitė"),Papildomas!$A$12:$AH$13,M29-24)/100)</f>
        <v/>
      </c>
      <c r="O29" s="46">
        <f t="shared" si="2"/>
        <v>0</v>
      </c>
      <c r="P29" s="30"/>
      <c r="Q29" s="31">
        <f>IF(P29="",0,HLOOKUP(P29,Papildomas!$C$24:$Q$26,3,0)/100)</f>
        <v>0</v>
      </c>
      <c r="R29" s="46">
        <f t="shared" si="3"/>
        <v>0</v>
      </c>
      <c r="S29" s="76"/>
    </row>
    <row r="30" spans="1:19" ht="13.8" x14ac:dyDescent="0.25">
      <c r="A30" s="74"/>
      <c r="B30" s="10"/>
      <c r="C30" s="32"/>
      <c r="D30" s="15"/>
      <c r="E30" s="15">
        <f>IF(C30="",0,IF(C30="Švietimo personalas",IF(D30="d.d.",Papildomas!$B$4,Papildomas!$C$4),IF(C30="Pedagoginis personalas",IF(D30="d.d.",Papildomas!$B$5,Papildomas!$C$5))))</f>
        <v>0</v>
      </c>
      <c r="F30" s="24"/>
      <c r="G30" s="24"/>
      <c r="H30" s="15"/>
      <c r="I30" s="15"/>
      <c r="J30" s="24">
        <f t="shared" si="0"/>
        <v>0</v>
      </c>
      <c r="K30" s="46">
        <f t="shared" si="1"/>
        <v>0</v>
      </c>
      <c r="L30" s="15"/>
      <c r="M30" s="15"/>
      <c r="N30" s="29" t="str">
        <f>IF(OR(L30="",M30=""),"",VLOOKUP(CONCATENATE(L30," dienų darbo savaitė"),Papildomas!$A$12:$AH$13,M30-24)/100)</f>
        <v/>
      </c>
      <c r="O30" s="46">
        <f t="shared" si="2"/>
        <v>0</v>
      </c>
      <c r="P30" s="30"/>
      <c r="Q30" s="31">
        <f>IF(P30="",0,HLOOKUP(P30,Papildomas!$C$24:$Q$26,3,0)/100)</f>
        <v>0</v>
      </c>
      <c r="R30" s="46">
        <f t="shared" si="3"/>
        <v>0</v>
      </c>
      <c r="S30" s="76"/>
    </row>
    <row r="31" spans="1:19" ht="15.6" x14ac:dyDescent="0.25">
      <c r="A31" s="75"/>
      <c r="B31" s="10"/>
      <c r="C31" s="32"/>
      <c r="D31" s="15"/>
      <c r="E31" s="15">
        <f>IF(C31="",0,IF(C31="Švietimo personalas",IF(D31="d.d.",Papildomas!$B$4,Papildomas!$C$4),IF(C31="Pedagoginis personalas",IF(D31="d.d.",Papildomas!$B$5,Papildomas!$C$5))))</f>
        <v>0</v>
      </c>
      <c r="F31" s="24"/>
      <c r="G31" s="24"/>
      <c r="H31" s="15"/>
      <c r="I31" s="15"/>
      <c r="J31" s="24">
        <f t="shared" si="0"/>
        <v>0</v>
      </c>
      <c r="K31" s="46">
        <f t="shared" si="1"/>
        <v>0</v>
      </c>
      <c r="L31" s="15"/>
      <c r="M31" s="15"/>
      <c r="N31" s="29" t="str">
        <f>IF(OR(L31="",M31=""),"",VLOOKUP(CONCATENATE(L31," dienų darbo savaitė"),Papildomas!$A$12:$AH$13,M31-24)/100)</f>
        <v/>
      </c>
      <c r="O31" s="46">
        <f t="shared" si="2"/>
        <v>0</v>
      </c>
      <c r="P31" s="30"/>
      <c r="Q31" s="31">
        <f>IF(P31="",0,HLOOKUP(P31,Papildomas!$C$24:$Q$26,3,0)/100)</f>
        <v>0</v>
      </c>
      <c r="R31" s="46">
        <f t="shared" si="3"/>
        <v>0</v>
      </c>
      <c r="S31" s="76"/>
    </row>
    <row r="32" spans="1:19" ht="15.6" x14ac:dyDescent="0.25">
      <c r="A32" s="75"/>
      <c r="B32" s="10"/>
      <c r="C32" s="32"/>
      <c r="D32" s="15"/>
      <c r="E32" s="15">
        <f>IF(C32="",0,IF(C32="Švietimo personalas",IF(D32="d.d.",Papildomas!$B$4,Papildomas!$C$4),IF(C32="Pedagoginis personalas",IF(D32="d.d.",Papildomas!$B$5,Papildomas!$C$5))))</f>
        <v>0</v>
      </c>
      <c r="F32" s="24"/>
      <c r="G32" s="24"/>
      <c r="H32" s="15"/>
      <c r="I32" s="15"/>
      <c r="J32" s="24">
        <f t="shared" si="0"/>
        <v>0</v>
      </c>
      <c r="K32" s="46">
        <f t="shared" si="1"/>
        <v>0</v>
      </c>
      <c r="L32" s="15"/>
      <c r="M32" s="15"/>
      <c r="N32" s="29" t="str">
        <f>IF(OR(L32="",M32=""),"",VLOOKUP(CONCATENATE(L32," dienų darbo savaitė"),Papildomas!$A$12:$AH$13,M32-24)/100)</f>
        <v/>
      </c>
      <c r="O32" s="46">
        <f t="shared" si="2"/>
        <v>0</v>
      </c>
      <c r="P32" s="30"/>
      <c r="Q32" s="31">
        <f>IF(P32="",0,HLOOKUP(P32,Papildomas!$C$24:$Q$26,3,0)/100)</f>
        <v>0</v>
      </c>
      <c r="R32" s="46">
        <f t="shared" si="3"/>
        <v>0</v>
      </c>
      <c r="S32" s="76"/>
    </row>
    <row r="33" spans="1:19" ht="13.8" x14ac:dyDescent="0.25">
      <c r="A33" s="74"/>
      <c r="B33" s="10"/>
      <c r="C33" s="32"/>
      <c r="D33" s="15"/>
      <c r="E33" s="15">
        <f>IF(C33="",0,IF(C33="Švietimo personalas",IF(D33="d.d.",Papildomas!$B$4,Papildomas!$C$4),IF(C33="Pedagoginis personalas",IF(D33="d.d.",Papildomas!$B$5,Papildomas!$C$5))))</f>
        <v>0</v>
      </c>
      <c r="F33" s="24"/>
      <c r="G33" s="24"/>
      <c r="H33" s="15"/>
      <c r="I33" s="15"/>
      <c r="J33" s="24">
        <f t="shared" si="0"/>
        <v>0</v>
      </c>
      <c r="K33" s="46">
        <f t="shared" si="1"/>
        <v>0</v>
      </c>
      <c r="L33" s="15"/>
      <c r="M33" s="15"/>
      <c r="N33" s="29" t="str">
        <f>IF(OR(L33="",M33=""),"",VLOOKUP(CONCATENATE(L33," dienų darbo savaitė"),Papildomas!$A$12:$AH$13,M33-24)/100)</f>
        <v/>
      </c>
      <c r="O33" s="46">
        <f t="shared" si="2"/>
        <v>0</v>
      </c>
      <c r="P33" s="30"/>
      <c r="Q33" s="31">
        <f>IF(P33="",0,HLOOKUP(P33,Papildomas!$C$24:$Q$26,3,0)/100)</f>
        <v>0</v>
      </c>
      <c r="R33" s="46">
        <f t="shared" si="3"/>
        <v>0</v>
      </c>
      <c r="S33" s="76"/>
    </row>
    <row r="34" spans="1:19" ht="13.8" x14ac:dyDescent="0.25">
      <c r="A34" s="74"/>
      <c r="B34" s="10"/>
      <c r="C34" s="32"/>
      <c r="D34" s="15"/>
      <c r="E34" s="15">
        <f>IF(C34="",0,IF(C34="Švietimo personalas",IF(D34="d.d.",Papildomas!$B$4,Papildomas!$C$4),IF(C34="Pedagoginis personalas",IF(D34="d.d.",Papildomas!$B$5,Papildomas!$C$5))))</f>
        <v>0</v>
      </c>
      <c r="F34" s="24"/>
      <c r="G34" s="24"/>
      <c r="H34" s="15"/>
      <c r="I34" s="15"/>
      <c r="J34" s="24">
        <f t="shared" si="0"/>
        <v>0</v>
      </c>
      <c r="K34" s="46">
        <f t="shared" si="1"/>
        <v>0</v>
      </c>
      <c r="L34" s="15"/>
      <c r="M34" s="15"/>
      <c r="N34" s="29" t="str">
        <f>IF(OR(L34="",M34=""),"",VLOOKUP(CONCATENATE(L34," dienų darbo savaitė"),Papildomas!$A$12:$AH$13,M34-24)/100)</f>
        <v/>
      </c>
      <c r="O34" s="46">
        <f t="shared" si="2"/>
        <v>0</v>
      </c>
      <c r="P34" s="30"/>
      <c r="Q34" s="31">
        <f>IF(P34="",0,HLOOKUP(P34,Papildomas!$C$24:$Q$26,3,0)/100)</f>
        <v>0</v>
      </c>
      <c r="R34" s="46">
        <f t="shared" si="3"/>
        <v>0</v>
      </c>
      <c r="S34" s="76"/>
    </row>
    <row r="35" spans="1:19" ht="15.6" x14ac:dyDescent="0.25">
      <c r="A35" s="75"/>
      <c r="B35" s="10"/>
      <c r="C35" s="32"/>
      <c r="D35" s="15"/>
      <c r="E35" s="15">
        <f>IF(C35="",0,IF(C35="Švietimo personalas",IF(D35="d.d.",Papildomas!$B$4,Papildomas!$C$4),IF(C35="Pedagoginis personalas",IF(D35="d.d.",Papildomas!$B$5,Papildomas!$C$5))))</f>
        <v>0</v>
      </c>
      <c r="F35" s="24"/>
      <c r="G35" s="24"/>
      <c r="H35" s="15"/>
      <c r="I35" s="15"/>
      <c r="J35" s="24">
        <f t="shared" si="0"/>
        <v>0</v>
      </c>
      <c r="K35" s="46">
        <f t="shared" si="1"/>
        <v>0</v>
      </c>
      <c r="L35" s="15"/>
      <c r="M35" s="15"/>
      <c r="N35" s="29" t="str">
        <f>IF(OR(L35="",M35=""),"",VLOOKUP(CONCATENATE(L35," dienų darbo savaitė"),Papildomas!$A$12:$AH$13,M35-24)/100)</f>
        <v/>
      </c>
      <c r="O35" s="46">
        <f t="shared" si="2"/>
        <v>0</v>
      </c>
      <c r="P35" s="30"/>
      <c r="Q35" s="31">
        <f>IF(P35="",0,HLOOKUP(P35,Papildomas!$C$24:$Q$26,3,0)/100)</f>
        <v>0</v>
      </c>
      <c r="R35" s="46">
        <f t="shared" si="3"/>
        <v>0</v>
      </c>
      <c r="S35" s="76"/>
    </row>
    <row r="36" spans="1:19" ht="15.6" x14ac:dyDescent="0.25">
      <c r="A36" s="75"/>
      <c r="B36" s="10"/>
      <c r="C36" s="32"/>
      <c r="D36" s="15"/>
      <c r="E36" s="15">
        <f>IF(C36="",0,IF(C36="Švietimo personalas",IF(D36="d.d.",Papildomas!$B$4,Papildomas!$C$4),IF(C36="Pedagoginis personalas",IF(D36="d.d.",Papildomas!$B$5,Papildomas!$C$5))))</f>
        <v>0</v>
      </c>
      <c r="F36" s="24"/>
      <c r="G36" s="24"/>
      <c r="H36" s="15"/>
      <c r="I36" s="15"/>
      <c r="J36" s="24">
        <f t="shared" si="0"/>
        <v>0</v>
      </c>
      <c r="K36" s="46">
        <f t="shared" si="1"/>
        <v>0</v>
      </c>
      <c r="L36" s="15"/>
      <c r="M36" s="15"/>
      <c r="N36" s="29" t="str">
        <f>IF(OR(L36="",M36=""),"",VLOOKUP(CONCATENATE(L36," dienų darbo savaitė"),Papildomas!$A$12:$AH$13,M36-24)/100)</f>
        <v/>
      </c>
      <c r="O36" s="46">
        <f t="shared" si="2"/>
        <v>0</v>
      </c>
      <c r="P36" s="30"/>
      <c r="Q36" s="31">
        <f>IF(P36="",0,HLOOKUP(P36,Papildomas!$C$24:$Q$26,3,0)/100)</f>
        <v>0</v>
      </c>
      <c r="R36" s="46">
        <f t="shared" si="3"/>
        <v>0</v>
      </c>
      <c r="S36" s="76"/>
    </row>
    <row r="37" spans="1:19" ht="13.8" x14ac:dyDescent="0.25">
      <c r="A37" s="74"/>
      <c r="B37" s="10"/>
      <c r="C37" s="32"/>
      <c r="D37" s="15"/>
      <c r="E37" s="15">
        <f>IF(C37="",0,IF(C37="Švietimo personalas",IF(D37="d.d.",Papildomas!$B$4,Papildomas!$C$4),IF(C37="Pedagoginis personalas",IF(D37="d.d.",Papildomas!$B$5,Papildomas!$C$5))))</f>
        <v>0</v>
      </c>
      <c r="F37" s="24"/>
      <c r="G37" s="24"/>
      <c r="H37" s="15"/>
      <c r="I37" s="15"/>
      <c r="J37" s="24">
        <f t="shared" si="0"/>
        <v>0</v>
      </c>
      <c r="K37" s="46">
        <f t="shared" si="1"/>
        <v>0</v>
      </c>
      <c r="L37" s="15"/>
      <c r="M37" s="15"/>
      <c r="N37" s="29" t="str">
        <f>IF(OR(L37="",M37=""),"",VLOOKUP(CONCATENATE(L37," dienų darbo savaitė"),Papildomas!$A$12:$AH$13,M37-24)/100)</f>
        <v/>
      </c>
      <c r="O37" s="46">
        <f t="shared" si="2"/>
        <v>0</v>
      </c>
      <c r="P37" s="30"/>
      <c r="Q37" s="31">
        <f>IF(P37="",0,HLOOKUP(P37,Papildomas!$C$24:$Q$26,3,0)/100)</f>
        <v>0</v>
      </c>
      <c r="R37" s="46">
        <f t="shared" si="3"/>
        <v>0</v>
      </c>
      <c r="S37" s="76"/>
    </row>
    <row r="38" spans="1:19" ht="13.8" x14ac:dyDescent="0.25">
      <c r="A38" s="74"/>
      <c r="B38" s="10"/>
      <c r="C38" s="32"/>
      <c r="D38" s="15"/>
      <c r="E38" s="15">
        <f>IF(C38="",0,IF(C38="Švietimo personalas",IF(D38="d.d.",Papildomas!$B$4,Papildomas!$C$4),IF(C38="Pedagoginis personalas",IF(D38="d.d.",Papildomas!$B$5,Papildomas!$C$5))))</f>
        <v>0</v>
      </c>
      <c r="F38" s="24"/>
      <c r="G38" s="24"/>
      <c r="H38" s="15"/>
      <c r="I38" s="15"/>
      <c r="J38" s="24">
        <f t="shared" si="0"/>
        <v>0</v>
      </c>
      <c r="K38" s="46">
        <f t="shared" si="1"/>
        <v>0</v>
      </c>
      <c r="L38" s="15"/>
      <c r="M38" s="15"/>
      <c r="N38" s="29" t="str">
        <f>IF(OR(L38="",M38=""),"",VLOOKUP(CONCATENATE(L38," dienų darbo savaitė"),Papildomas!$A$12:$AH$13,M38-24)/100)</f>
        <v/>
      </c>
      <c r="O38" s="46">
        <f t="shared" si="2"/>
        <v>0</v>
      </c>
      <c r="P38" s="30"/>
      <c r="Q38" s="31">
        <f>IF(P38="",0,HLOOKUP(P38,Papildomas!$C$24:$Q$26,3,0)/100)</f>
        <v>0</v>
      </c>
      <c r="R38" s="46">
        <f t="shared" si="3"/>
        <v>0</v>
      </c>
      <c r="S38" s="76"/>
    </row>
    <row r="39" spans="1:19" ht="15.6" x14ac:dyDescent="0.25">
      <c r="A39" s="75"/>
      <c r="B39" s="10"/>
      <c r="C39" s="32"/>
      <c r="D39" s="15"/>
      <c r="E39" s="15">
        <f>IF(C39="",0,IF(C39="Švietimo personalas",IF(D39="d.d.",Papildomas!$B$4,Papildomas!$C$4),IF(C39="Pedagoginis personalas",IF(D39="d.d.",Papildomas!$B$5,Papildomas!$C$5))))</f>
        <v>0</v>
      </c>
      <c r="F39" s="24"/>
      <c r="G39" s="24"/>
      <c r="H39" s="15"/>
      <c r="I39" s="15"/>
      <c r="J39" s="24">
        <f t="shared" si="0"/>
        <v>0</v>
      </c>
      <c r="K39" s="46">
        <f t="shared" si="1"/>
        <v>0</v>
      </c>
      <c r="L39" s="15"/>
      <c r="M39" s="15"/>
      <c r="N39" s="29" t="str">
        <f>IF(OR(L39="",M39=""),"",VLOOKUP(CONCATENATE(L39," dienų darbo savaitė"),Papildomas!$A$12:$AH$13,M39-24)/100)</f>
        <v/>
      </c>
      <c r="O39" s="46">
        <f t="shared" si="2"/>
        <v>0</v>
      </c>
      <c r="P39" s="30"/>
      <c r="Q39" s="31">
        <f>IF(P39="",0,HLOOKUP(P39,Papildomas!$C$24:$Q$26,3,0)/100)</f>
        <v>0</v>
      </c>
      <c r="R39" s="46">
        <f>IF(Q39=0,0,ROUND(IF($F39&gt;0,$E39*F39/$G39*$H39*Q39,$E39*$H39*Q39),2))</f>
        <v>0</v>
      </c>
      <c r="S39" s="76"/>
    </row>
    <row r="40" spans="1:19" ht="15.6" x14ac:dyDescent="0.25">
      <c r="A40" s="75"/>
      <c r="B40" s="10"/>
      <c r="C40" s="32"/>
      <c r="D40" s="15"/>
      <c r="E40" s="15">
        <f>IF(C40="",0,IF(C40="Švietimo personalas",IF(D40="d.d.",Papildomas!$B$4,Papildomas!$C$4),IF(C40="Pedagoginis personalas",IF(D40="d.d.",Papildomas!$B$5,Papildomas!$C$5))))</f>
        <v>0</v>
      </c>
      <c r="F40" s="24"/>
      <c r="G40" s="24"/>
      <c r="H40" s="15"/>
      <c r="I40" s="15"/>
      <c r="J40" s="24">
        <f t="shared" si="0"/>
        <v>0</v>
      </c>
      <c r="K40" s="46">
        <f t="shared" si="1"/>
        <v>0</v>
      </c>
      <c r="L40" s="15"/>
      <c r="M40" s="15"/>
      <c r="N40" s="29" t="str">
        <f>IF(OR(L40="",M40=""),"",VLOOKUP(CONCATENATE(L40," dienų darbo savaitė"),Papildomas!$A$12:$AH$13,M40-24)/100)</f>
        <v/>
      </c>
      <c r="O40" s="46">
        <f t="shared" si="2"/>
        <v>0</v>
      </c>
      <c r="P40" s="30"/>
      <c r="Q40" s="31">
        <f>IF(P40="",0,HLOOKUP(P40,Papildomas!$C$24:$Q$26,3,0)/100)</f>
        <v>0</v>
      </c>
      <c r="R40" s="46">
        <f t="shared" si="3"/>
        <v>0</v>
      </c>
      <c r="S40" s="76"/>
    </row>
    <row r="41" spans="1:19" ht="13.8" x14ac:dyDescent="0.25">
      <c r="A41" s="74"/>
      <c r="B41" s="10"/>
      <c r="C41" s="32"/>
      <c r="D41" s="15"/>
      <c r="E41" s="15">
        <f>IF(C41="",0,IF(C41="Švietimo personalas",IF(D41="d.d.",Papildomas!$B$4,Papildomas!$C$4),IF(C41="Pedagoginis personalas",IF(D41="d.d.",Papildomas!$B$5,Papildomas!$C$5))))</f>
        <v>0</v>
      </c>
      <c r="F41" s="24"/>
      <c r="G41" s="24"/>
      <c r="H41" s="15"/>
      <c r="I41" s="15"/>
      <c r="J41" s="24">
        <f t="shared" si="0"/>
        <v>0</v>
      </c>
      <c r="K41" s="46">
        <f t="shared" si="1"/>
        <v>0</v>
      </c>
      <c r="L41" s="15"/>
      <c r="M41" s="15"/>
      <c r="N41" s="29" t="str">
        <f>IF(OR(L41="",M41=""),"",VLOOKUP(CONCATENATE(L41," dienų darbo savaitė"),Papildomas!$A$12:$AH$13,M41-24)/100)</f>
        <v/>
      </c>
      <c r="O41" s="46">
        <f t="shared" si="2"/>
        <v>0</v>
      </c>
      <c r="P41" s="30"/>
      <c r="Q41" s="31">
        <f>IF(P41="",0,HLOOKUP(P41,Papildomas!$C$24:$Q$26,3,0)/100)</f>
        <v>0</v>
      </c>
      <c r="R41" s="46">
        <f t="shared" si="3"/>
        <v>0</v>
      </c>
      <c r="S41" s="76"/>
    </row>
    <row r="42" spans="1:19" ht="13.8" x14ac:dyDescent="0.25">
      <c r="A42" s="74"/>
      <c r="B42" s="10"/>
      <c r="C42" s="32"/>
      <c r="D42" s="15"/>
      <c r="E42" s="15">
        <f>IF(C42="",0,IF(C42="Švietimo personalas",IF(D42="d.d.",Papildomas!$B$4,Papildomas!$C$4),IF(C42="Pedagoginis personalas",IF(D42="d.d.",Papildomas!$B$5,Papildomas!$C$5))))</f>
        <v>0</v>
      </c>
      <c r="F42" s="24"/>
      <c r="G42" s="24"/>
      <c r="H42" s="15"/>
      <c r="I42" s="15"/>
      <c r="J42" s="24">
        <f t="shared" si="0"/>
        <v>0</v>
      </c>
      <c r="K42" s="46">
        <f t="shared" si="1"/>
        <v>0</v>
      </c>
      <c r="L42" s="15"/>
      <c r="M42" s="15"/>
      <c r="N42" s="29" t="str">
        <f>IF(OR(L42="",M42=""),"",VLOOKUP(CONCATENATE(L42," dienų darbo savaitė"),Papildomas!$A$12:$AH$13,M42-24)/100)</f>
        <v/>
      </c>
      <c r="O42" s="46">
        <f t="shared" si="2"/>
        <v>0</v>
      </c>
      <c r="P42" s="30"/>
      <c r="Q42" s="31">
        <f>IF(P42="",0,HLOOKUP(P42,Papildomas!$C$24:$Q$26,3,0)/100)</f>
        <v>0</v>
      </c>
      <c r="R42" s="46">
        <f t="shared" si="3"/>
        <v>0</v>
      </c>
      <c r="S42" s="76"/>
    </row>
    <row r="43" spans="1:19" ht="15.6" x14ac:dyDescent="0.25">
      <c r="A43" s="75"/>
      <c r="B43" s="10"/>
      <c r="C43" s="32"/>
      <c r="D43" s="15"/>
      <c r="E43" s="15">
        <f>IF(C43="",0,IF(C43="Švietimo personalas",IF(D43="d.d.",Papildomas!$B$4,Papildomas!$C$4),IF(C43="Pedagoginis personalas",IF(D43="d.d.",Papildomas!$B$5,Papildomas!$C$5))))</f>
        <v>0</v>
      </c>
      <c r="F43" s="24"/>
      <c r="G43" s="24"/>
      <c r="H43" s="15"/>
      <c r="I43" s="15"/>
      <c r="J43" s="24">
        <f t="shared" si="0"/>
        <v>0</v>
      </c>
      <c r="K43" s="46">
        <f t="shared" si="1"/>
        <v>0</v>
      </c>
      <c r="L43" s="15"/>
      <c r="M43" s="15"/>
      <c r="N43" s="29" t="str">
        <f>IF(OR(L43="",M43=""),"",VLOOKUP(CONCATENATE(L43," dienų darbo savaitė"),Papildomas!$A$12:$AH$13,M43-24)/100)</f>
        <v/>
      </c>
      <c r="O43" s="46">
        <f t="shared" si="2"/>
        <v>0</v>
      </c>
      <c r="P43" s="30"/>
      <c r="Q43" s="31">
        <f>IF(P43="",0,HLOOKUP(P43,Papildomas!$C$24:$Q$26,3,0)/100)</f>
        <v>0</v>
      </c>
      <c r="R43" s="46">
        <f t="shared" si="3"/>
        <v>0</v>
      </c>
      <c r="S43" s="76"/>
    </row>
    <row r="44" spans="1:19" ht="15.6" x14ac:dyDescent="0.25">
      <c r="A44" s="75"/>
      <c r="B44" s="10"/>
      <c r="C44" s="32"/>
      <c r="D44" s="15"/>
      <c r="E44" s="15">
        <f>IF(C44="",0,IF(C44="Švietimo personalas",IF(D44="d.d.",Papildomas!$B$4,Papildomas!$C$4),IF(C44="Pedagoginis personalas",IF(D44="d.d.",Papildomas!$B$5,Papildomas!$C$5))))</f>
        <v>0</v>
      </c>
      <c r="F44" s="24"/>
      <c r="G44" s="24"/>
      <c r="H44" s="15"/>
      <c r="I44" s="15"/>
      <c r="J44" s="24">
        <f t="shared" si="0"/>
        <v>0</v>
      </c>
      <c r="K44" s="46">
        <f t="shared" si="1"/>
        <v>0</v>
      </c>
      <c r="L44" s="15"/>
      <c r="M44" s="15"/>
      <c r="N44" s="29" t="str">
        <f>IF(OR(L44="",M44=""),"",VLOOKUP(CONCATENATE(L44," dienų darbo savaitė"),Papildomas!$A$12:$AH$13,M44-24)/100)</f>
        <v/>
      </c>
      <c r="O44" s="46">
        <f t="shared" si="2"/>
        <v>0</v>
      </c>
      <c r="P44" s="30"/>
      <c r="Q44" s="31">
        <f>IF(P44="",0,HLOOKUP(P44,Papildomas!$C$24:$Q$26,3,0)/100)</f>
        <v>0</v>
      </c>
      <c r="R44" s="46">
        <f t="shared" si="3"/>
        <v>0</v>
      </c>
      <c r="S44" s="76"/>
    </row>
    <row r="45" spans="1:19" ht="13.8" x14ac:dyDescent="0.25">
      <c r="A45" s="74"/>
      <c r="B45" s="10"/>
      <c r="C45" s="32"/>
      <c r="D45" s="15"/>
      <c r="E45" s="15">
        <f>IF(C45="",0,IF(C45="Švietimo personalas",IF(D45="d.d.",Papildomas!$B$4,Papildomas!$C$4),IF(C45="Pedagoginis personalas",IF(D45="d.d.",Papildomas!$B$5,Papildomas!$C$5))))</f>
        <v>0</v>
      </c>
      <c r="F45" s="24"/>
      <c r="G45" s="24"/>
      <c r="H45" s="15"/>
      <c r="I45" s="15"/>
      <c r="J45" s="24">
        <f t="shared" si="0"/>
        <v>0</v>
      </c>
      <c r="K45" s="46">
        <f t="shared" si="1"/>
        <v>0</v>
      </c>
      <c r="L45" s="15"/>
      <c r="M45" s="15"/>
      <c r="N45" s="29" t="str">
        <f>IF(OR(L45="",M45=""),"",VLOOKUP(CONCATENATE(L45," dienų darbo savaitė"),Papildomas!$A$12:$AH$13,M45-24)/100)</f>
        <v/>
      </c>
      <c r="O45" s="46">
        <f t="shared" si="2"/>
        <v>0</v>
      </c>
      <c r="P45" s="30"/>
      <c r="Q45" s="31">
        <f>IF(P45="",0,HLOOKUP(P45,Papildomas!$C$24:$Q$26,3,0)/100)</f>
        <v>0</v>
      </c>
      <c r="R45" s="46">
        <f t="shared" si="3"/>
        <v>0</v>
      </c>
      <c r="S45" s="76"/>
    </row>
    <row r="46" spans="1:19" ht="13.8" x14ac:dyDescent="0.25">
      <c r="A46" s="74"/>
      <c r="B46" s="10"/>
      <c r="C46" s="32"/>
      <c r="D46" s="15"/>
      <c r="E46" s="15">
        <f>IF(C46="",0,IF(C46="Švietimo personalas",IF(D46="d.d.",Papildomas!$B$4,Papildomas!$C$4),IF(C46="Pedagoginis personalas",IF(D46="d.d.",Papildomas!$B$5,Papildomas!$C$5))))</f>
        <v>0</v>
      </c>
      <c r="F46" s="24"/>
      <c r="G46" s="24"/>
      <c r="H46" s="15"/>
      <c r="I46" s="15"/>
      <c r="J46" s="24">
        <f t="shared" si="0"/>
        <v>0</v>
      </c>
      <c r="K46" s="46">
        <f t="shared" si="1"/>
        <v>0</v>
      </c>
      <c r="L46" s="15"/>
      <c r="M46" s="15"/>
      <c r="N46" s="29" t="str">
        <f>IF(OR(L46="",M46=""),"",VLOOKUP(CONCATENATE(L46," dienų darbo savaitė"),Papildomas!$A$12:$AH$13,M46-24)/100)</f>
        <v/>
      </c>
      <c r="O46" s="46">
        <f t="shared" si="2"/>
        <v>0</v>
      </c>
      <c r="P46" s="30"/>
      <c r="Q46" s="31">
        <f>IF(P46="",0,HLOOKUP(P46,Papildomas!$C$24:$Q$26,3,0)/100)</f>
        <v>0</v>
      </c>
      <c r="R46" s="46">
        <f t="shared" si="3"/>
        <v>0</v>
      </c>
      <c r="S46" s="76"/>
    </row>
    <row r="47" spans="1:19" ht="15.6" x14ac:dyDescent="0.25">
      <c r="A47" s="75"/>
      <c r="B47" s="10"/>
      <c r="C47" s="32"/>
      <c r="D47" s="15"/>
      <c r="E47" s="15">
        <f>IF(C47="",0,IF(C47="Švietimo personalas",IF(D47="d.d.",Papildomas!$B$4,Papildomas!$C$4),IF(C47="Pedagoginis personalas",IF(D47="d.d.",Papildomas!$B$5,Papildomas!$C$5))))</f>
        <v>0</v>
      </c>
      <c r="F47" s="24"/>
      <c r="G47" s="24"/>
      <c r="H47" s="15"/>
      <c r="I47" s="15"/>
      <c r="J47" s="24">
        <f t="shared" si="0"/>
        <v>0</v>
      </c>
      <c r="K47" s="46">
        <f t="shared" si="1"/>
        <v>0</v>
      </c>
      <c r="L47" s="15"/>
      <c r="M47" s="15"/>
      <c r="N47" s="29" t="str">
        <f>IF(OR(L47="",M47=""),"",VLOOKUP(CONCATENATE(L47," dienų darbo savaitė"),Papildomas!$A$12:$AH$13,M47-24)/100)</f>
        <v/>
      </c>
      <c r="O47" s="46">
        <f t="shared" si="2"/>
        <v>0</v>
      </c>
      <c r="P47" s="30"/>
      <c r="Q47" s="31">
        <f>IF(P47="",0,HLOOKUP(P47,Papildomas!$C$24:$Q$26,3,0)/100)</f>
        <v>0</v>
      </c>
      <c r="R47" s="46">
        <f t="shared" si="3"/>
        <v>0</v>
      </c>
      <c r="S47" s="76"/>
    </row>
    <row r="48" spans="1:19" ht="15.6" x14ac:dyDescent="0.25">
      <c r="A48" s="75"/>
      <c r="B48" s="10"/>
      <c r="C48" s="32"/>
      <c r="D48" s="15"/>
      <c r="E48" s="15">
        <f>IF(C48="",0,IF(C48="Švietimo personalas",IF(D48="d.d.",Papildomas!$B$4,Papildomas!$C$4),IF(C48="Pedagoginis personalas",IF(D48="d.d.",Papildomas!$B$5,Papildomas!$C$5))))</f>
        <v>0</v>
      </c>
      <c r="F48" s="24"/>
      <c r="G48" s="24"/>
      <c r="H48" s="15"/>
      <c r="I48" s="15"/>
      <c r="J48" s="24">
        <f t="shared" si="0"/>
        <v>0</v>
      </c>
      <c r="K48" s="46">
        <f t="shared" si="1"/>
        <v>0</v>
      </c>
      <c r="L48" s="15"/>
      <c r="M48" s="15"/>
      <c r="N48" s="29" t="str">
        <f>IF(OR(L48="",M48=""),"",VLOOKUP(CONCATENATE(L48," dienų darbo savaitė"),Papildomas!$A$12:$AH$13,M48-24)/100)</f>
        <v/>
      </c>
      <c r="O48" s="46">
        <f t="shared" si="2"/>
        <v>0</v>
      </c>
      <c r="P48" s="30"/>
      <c r="Q48" s="31">
        <f>IF(P48="",0,HLOOKUP(P48,Papildomas!$C$24:$Q$26,3,0)/100)</f>
        <v>0</v>
      </c>
      <c r="R48" s="46">
        <f t="shared" si="3"/>
        <v>0</v>
      </c>
      <c r="S48" s="76"/>
    </row>
    <row r="49" spans="1:19" ht="13.8" x14ac:dyDescent="0.25">
      <c r="A49" s="74"/>
      <c r="B49" s="10"/>
      <c r="C49" s="32"/>
      <c r="D49" s="15"/>
      <c r="E49" s="15">
        <f>IF(C49="",0,IF(C49="Švietimo personalas",IF(D49="d.d.",Papildomas!$B$4,Papildomas!$C$4),IF(C49="Pedagoginis personalas",IF(D49="d.d.",Papildomas!$B$5,Papildomas!$C$5))))</f>
        <v>0</v>
      </c>
      <c r="F49" s="24"/>
      <c r="G49" s="24"/>
      <c r="H49" s="15"/>
      <c r="I49" s="15"/>
      <c r="J49" s="24">
        <f t="shared" si="0"/>
        <v>0</v>
      </c>
      <c r="K49" s="46">
        <f t="shared" si="1"/>
        <v>0</v>
      </c>
      <c r="L49" s="15"/>
      <c r="M49" s="15"/>
      <c r="N49" s="29" t="str">
        <f>IF(OR(L49="",M49=""),"",VLOOKUP(CONCATENATE(L49," dienų darbo savaitė"),Papildomas!$A$12:$AH$13,M49-24)/100)</f>
        <v/>
      </c>
      <c r="O49" s="46">
        <f t="shared" si="2"/>
        <v>0</v>
      </c>
      <c r="P49" s="30"/>
      <c r="Q49" s="31">
        <f>IF(P49="",0,HLOOKUP(P49,Papildomas!$C$24:$Q$26,3,0)/100)</f>
        <v>0</v>
      </c>
      <c r="R49" s="46">
        <f t="shared" si="3"/>
        <v>0</v>
      </c>
      <c r="S49" s="76"/>
    </row>
    <row r="50" spans="1:19" ht="13.8" x14ac:dyDescent="0.25">
      <c r="A50" s="74"/>
      <c r="B50" s="10"/>
      <c r="C50" s="32"/>
      <c r="D50" s="15"/>
      <c r="E50" s="15">
        <f>IF(C50="",0,IF(C50="Švietimo personalas",IF(D50="d.d.",Papildomas!$B$4,Papildomas!$C$4),IF(C50="Pedagoginis personalas",IF(D50="d.d.",Papildomas!$B$5,Papildomas!$C$5))))</f>
        <v>0</v>
      </c>
      <c r="F50" s="24"/>
      <c r="G50" s="24"/>
      <c r="H50" s="15"/>
      <c r="I50" s="15"/>
      <c r="J50" s="24">
        <f t="shared" si="0"/>
        <v>0</v>
      </c>
      <c r="K50" s="46">
        <f t="shared" si="1"/>
        <v>0</v>
      </c>
      <c r="L50" s="15"/>
      <c r="M50" s="15"/>
      <c r="N50" s="29" t="str">
        <f>IF(OR(L50="",M50=""),"",VLOOKUP(CONCATENATE(L50," dienų darbo savaitė"),Papildomas!$A$12:$AH$13,M50-24)/100)</f>
        <v/>
      </c>
      <c r="O50" s="46">
        <f t="shared" si="2"/>
        <v>0</v>
      </c>
      <c r="P50" s="30"/>
      <c r="Q50" s="31">
        <f>IF(P50="",0,HLOOKUP(P50,Papildomas!$C$24:$Q$26,3,0)/100)</f>
        <v>0</v>
      </c>
      <c r="R50" s="46">
        <f t="shared" si="3"/>
        <v>0</v>
      </c>
      <c r="S50" s="76"/>
    </row>
    <row r="51" spans="1:19" ht="15.6" x14ac:dyDescent="0.25">
      <c r="A51" s="75"/>
      <c r="B51" s="10"/>
      <c r="C51" s="32"/>
      <c r="D51" s="15"/>
      <c r="E51" s="15">
        <f>IF(C51="",0,IF(C51="Švietimo personalas",IF(D51="d.d.",Papildomas!$B$4,Papildomas!$C$4),IF(C51="Pedagoginis personalas",IF(D51="d.d.",Papildomas!$B$5,Papildomas!$C$5))))</f>
        <v>0</v>
      </c>
      <c r="F51" s="24"/>
      <c r="G51" s="24"/>
      <c r="H51" s="15"/>
      <c r="I51" s="15"/>
      <c r="J51" s="24">
        <f t="shared" si="0"/>
        <v>0</v>
      </c>
      <c r="K51" s="46">
        <f t="shared" si="1"/>
        <v>0</v>
      </c>
      <c r="L51" s="15"/>
      <c r="M51" s="15"/>
      <c r="N51" s="29" t="str">
        <f>IF(OR(L51="",M51=""),"",VLOOKUP(CONCATENATE(L51," dienų darbo savaitė"),Papildomas!$A$12:$AH$13,M51-24)/100)</f>
        <v/>
      </c>
      <c r="O51" s="46">
        <f t="shared" si="2"/>
        <v>0</v>
      </c>
      <c r="P51" s="30"/>
      <c r="Q51" s="31">
        <f>IF(P51="",0,HLOOKUP(P51,Papildomas!$C$24:$Q$26,3,0)/100)</f>
        <v>0</v>
      </c>
      <c r="R51" s="46">
        <f t="shared" si="3"/>
        <v>0</v>
      </c>
      <c r="S51" s="76"/>
    </row>
    <row r="52" spans="1:19" ht="15.6" x14ac:dyDescent="0.25">
      <c r="A52" s="75"/>
      <c r="B52" s="10"/>
      <c r="C52" s="32"/>
      <c r="D52" s="15"/>
      <c r="E52" s="15">
        <f>IF(C52="",0,IF(C52="Švietimo personalas",IF(D52="d.d.",Papildomas!$B$4,Papildomas!$C$4),IF(C52="Pedagoginis personalas",IF(D52="d.d.",Papildomas!$B$5,Papildomas!$C$5))))</f>
        <v>0</v>
      </c>
      <c r="F52" s="24"/>
      <c r="G52" s="24"/>
      <c r="H52" s="15"/>
      <c r="I52" s="15"/>
      <c r="J52" s="24">
        <f t="shared" si="0"/>
        <v>0</v>
      </c>
      <c r="K52" s="46">
        <f t="shared" si="1"/>
        <v>0</v>
      </c>
      <c r="L52" s="15"/>
      <c r="M52" s="15"/>
      <c r="N52" s="29" t="str">
        <f>IF(OR(L52="",M52=""),"",VLOOKUP(CONCATENATE(L52," dienų darbo savaitė"),Papildomas!$A$12:$AH$13,M52-24)/100)</f>
        <v/>
      </c>
      <c r="O52" s="46">
        <f t="shared" si="2"/>
        <v>0</v>
      </c>
      <c r="P52" s="30"/>
      <c r="Q52" s="31">
        <f>IF(P52="",0,HLOOKUP(P52,Papildomas!$C$24:$Q$26,3,0)/100)</f>
        <v>0</v>
      </c>
      <c r="R52" s="46">
        <f t="shared" si="3"/>
        <v>0</v>
      </c>
      <c r="S52" s="76"/>
    </row>
    <row r="53" spans="1:19" ht="15.6" x14ac:dyDescent="0.25">
      <c r="A53" s="75"/>
      <c r="B53" s="10"/>
      <c r="C53" s="32"/>
      <c r="D53" s="15"/>
      <c r="E53" s="15">
        <f>IF(C53="",0,IF(C53="Švietimo personalas",IF(D53="d.d.",Papildomas!$B$4,Papildomas!$C$4),IF(C53="Pedagoginis personalas",IF(D53="d.d.",Papildomas!$B$5,Papildomas!$C$5))))</f>
        <v>0</v>
      </c>
      <c r="F53" s="24"/>
      <c r="G53" s="24"/>
      <c r="H53" s="15"/>
      <c r="I53" s="15"/>
      <c r="J53" s="24">
        <f t="shared" si="0"/>
        <v>0</v>
      </c>
      <c r="K53" s="46">
        <f t="shared" si="1"/>
        <v>0</v>
      </c>
      <c r="L53" s="15"/>
      <c r="M53" s="15"/>
      <c r="N53" s="29" t="str">
        <f>IF(OR(L53="",M53=""),"",VLOOKUP(CONCATENATE(L53," dienų darbo savaitė"),Papildomas!$A$12:$AH$13,M53-24)/100)</f>
        <v/>
      </c>
      <c r="O53" s="46">
        <f t="shared" si="2"/>
        <v>0</v>
      </c>
      <c r="P53" s="30"/>
      <c r="Q53" s="31">
        <f>IF(P53="",0,HLOOKUP(P53,Papildomas!$C$24:$Q$26,3,0)/100)</f>
        <v>0</v>
      </c>
      <c r="R53" s="46">
        <f t="shared" si="3"/>
        <v>0</v>
      </c>
      <c r="S53" s="76"/>
    </row>
    <row r="54" spans="1:19" x14ac:dyDescent="0.25">
      <c r="A54" s="101" t="s">
        <v>1</v>
      </c>
      <c r="B54" s="102"/>
      <c r="C54" s="103"/>
      <c r="D54" s="45"/>
      <c r="E54" s="45"/>
      <c r="F54" s="45"/>
      <c r="G54" s="45"/>
      <c r="H54" s="45"/>
      <c r="I54" s="45"/>
      <c r="J54" s="45"/>
      <c r="K54" s="46">
        <f>SUM(K22:K53)</f>
        <v>0</v>
      </c>
      <c r="L54" s="45"/>
      <c r="M54" s="45"/>
      <c r="N54" s="45"/>
      <c r="O54" s="45">
        <f>SUM(O22:O53)</f>
        <v>0</v>
      </c>
      <c r="P54" s="45"/>
      <c r="Q54" s="45"/>
      <c r="R54" s="45">
        <f>SUM(R22:R53)</f>
        <v>0</v>
      </c>
      <c r="S54" s="45"/>
    </row>
    <row r="55" spans="1:19" ht="16.5" customHeight="1" x14ac:dyDescent="0.25">
      <c r="A55" s="16" t="s">
        <v>3</v>
      </c>
      <c r="B55" s="12"/>
      <c r="C55" s="13"/>
      <c r="D55" s="13"/>
      <c r="E55" s="13"/>
      <c r="F55" s="13"/>
      <c r="G55" s="7"/>
      <c r="H55" s="7"/>
      <c r="I55" s="7"/>
      <c r="J55" s="7"/>
      <c r="K55" s="7"/>
      <c r="L55" s="7"/>
      <c r="M55" s="7"/>
      <c r="N55" s="7"/>
      <c r="O55" s="7"/>
      <c r="P55" s="7"/>
      <c r="Q55" s="7"/>
      <c r="R55" s="7"/>
    </row>
    <row r="56" spans="1:19" ht="16.5" customHeight="1" x14ac:dyDescent="0.25">
      <c r="A56" s="16" t="s">
        <v>4</v>
      </c>
      <c r="B56" s="12"/>
      <c r="C56" s="13"/>
      <c r="D56" s="13"/>
      <c r="E56" s="13"/>
      <c r="F56" s="13"/>
      <c r="G56" s="7"/>
      <c r="H56" s="7"/>
      <c r="I56" s="7"/>
      <c r="J56" s="7"/>
      <c r="K56" s="7"/>
      <c r="L56" s="7"/>
      <c r="M56" s="7"/>
      <c r="N56" s="7"/>
      <c r="O56" s="7"/>
      <c r="P56" s="7"/>
      <c r="Q56" s="7"/>
      <c r="R56" s="7"/>
    </row>
    <row r="57" spans="1:19" ht="16.5" customHeight="1" x14ac:dyDescent="0.25">
      <c r="A57" s="16" t="s">
        <v>9</v>
      </c>
      <c r="B57" s="12"/>
      <c r="C57" s="13"/>
      <c r="D57" s="13"/>
      <c r="E57" s="13"/>
      <c r="F57" s="13"/>
      <c r="G57" s="7"/>
      <c r="H57" s="7"/>
      <c r="I57" s="7"/>
      <c r="J57" s="7"/>
      <c r="K57" s="7"/>
      <c r="L57" s="7"/>
      <c r="M57" s="7"/>
      <c r="N57" s="7"/>
      <c r="O57" s="7"/>
      <c r="P57" s="7"/>
      <c r="Q57" s="7"/>
      <c r="R57" s="7"/>
    </row>
    <row r="58" spans="1:19" ht="16.5" customHeight="1" x14ac:dyDescent="0.25">
      <c r="A58" s="16" t="s">
        <v>14</v>
      </c>
      <c r="B58" s="12"/>
      <c r="C58" s="13"/>
      <c r="D58" s="13"/>
      <c r="E58" s="13"/>
      <c r="F58" s="13"/>
      <c r="G58" s="14"/>
      <c r="H58" s="14"/>
      <c r="I58" s="7"/>
      <c r="J58" s="7"/>
      <c r="K58" s="7"/>
      <c r="L58" s="7"/>
      <c r="M58" s="7"/>
      <c r="N58" s="7"/>
      <c r="O58" s="7"/>
      <c r="P58" s="7"/>
      <c r="Q58" s="7"/>
      <c r="R58" s="7"/>
    </row>
    <row r="59" spans="1:19" ht="16.5" customHeight="1" x14ac:dyDescent="0.25">
      <c r="A59" s="16"/>
      <c r="B59" s="12"/>
      <c r="C59" s="13"/>
      <c r="D59" s="13"/>
      <c r="E59" s="13"/>
      <c r="F59" s="13"/>
      <c r="G59" s="14"/>
      <c r="H59" s="14"/>
      <c r="I59" s="7"/>
      <c r="J59" s="7"/>
      <c r="K59" s="7"/>
      <c r="L59" s="7"/>
      <c r="M59" s="7"/>
      <c r="N59" s="7"/>
      <c r="O59" s="7"/>
      <c r="P59" s="7"/>
      <c r="Q59" s="7"/>
      <c r="R59" s="7"/>
    </row>
    <row r="60" spans="1:19" customFormat="1" ht="15" customHeight="1" x14ac:dyDescent="0.3">
      <c r="A60" s="104" t="s">
        <v>11</v>
      </c>
      <c r="B60" s="104"/>
      <c r="C60" s="104"/>
      <c r="D60" s="104"/>
      <c r="E60" s="104"/>
      <c r="F60" s="104"/>
      <c r="G60" s="104"/>
      <c r="H60" s="104"/>
      <c r="I60" s="104"/>
      <c r="J60" s="19"/>
    </row>
    <row r="61" spans="1:19" customFormat="1" ht="102" customHeight="1" x14ac:dyDescent="0.25">
      <c r="A61" s="100" t="s">
        <v>59</v>
      </c>
      <c r="B61" s="100"/>
      <c r="C61" s="100"/>
      <c r="D61" s="100"/>
      <c r="E61" s="100"/>
      <c r="F61" s="100"/>
      <c r="G61" s="100"/>
      <c r="H61" s="100"/>
      <c r="I61" s="100"/>
      <c r="J61" s="100"/>
      <c r="K61" s="100"/>
      <c r="L61" s="100"/>
      <c r="M61" s="100"/>
      <c r="N61" s="100"/>
      <c r="O61" s="100"/>
      <c r="P61" s="100"/>
      <c r="Q61" s="100"/>
      <c r="R61" s="100"/>
      <c r="S61" s="100"/>
    </row>
    <row r="62" spans="1:19" customFormat="1" ht="15" customHeight="1" x14ac:dyDescent="0.25"/>
    <row r="63" spans="1:19" s="11" customFormat="1" ht="15" customHeight="1" x14ac:dyDescent="0.25">
      <c r="A63" s="25"/>
      <c r="B63" s="26"/>
      <c r="C63" s="26"/>
      <c r="D63" s="25"/>
      <c r="E63" s="25"/>
      <c r="F63" s="25"/>
      <c r="G63" s="26"/>
      <c r="H63" s="26"/>
      <c r="I63" s="26"/>
      <c r="N63" s="26"/>
      <c r="O63" s="26"/>
      <c r="P63" s="26"/>
      <c r="R63" s="25"/>
    </row>
    <row r="64" spans="1:19" s="11" customFormat="1" ht="15" customHeight="1" x14ac:dyDescent="0.3">
      <c r="B64" s="95" t="s">
        <v>85</v>
      </c>
      <c r="C64" s="95"/>
      <c r="D64" s="56"/>
      <c r="E64" s="56"/>
      <c r="F64" s="27"/>
      <c r="G64" s="97" t="s">
        <v>12</v>
      </c>
      <c r="H64" s="97"/>
      <c r="I64" s="97"/>
      <c r="N64" s="96" t="s">
        <v>13</v>
      </c>
      <c r="O64" s="96"/>
      <c r="P64" s="96"/>
      <c r="R64" s="28"/>
    </row>
    <row r="65" spans="1:5" customFormat="1" ht="15" customHeight="1" x14ac:dyDescent="0.25">
      <c r="A65" s="5"/>
      <c r="B65" s="6"/>
      <c r="C65" s="6"/>
      <c r="D65" s="6"/>
    </row>
    <row r="66" spans="1:5" customFormat="1" ht="15" customHeight="1" x14ac:dyDescent="0.25">
      <c r="A66" s="6"/>
      <c r="B66" s="1"/>
      <c r="C66" s="1"/>
      <c r="D66" s="1"/>
      <c r="E66" s="6"/>
    </row>
    <row r="67" spans="1:5" customFormat="1" ht="15" customHeight="1" x14ac:dyDescent="0.25">
      <c r="A67" s="6"/>
      <c r="B67" s="2"/>
      <c r="C67" s="2"/>
      <c r="D67" s="2"/>
      <c r="E67" s="6"/>
    </row>
  </sheetData>
  <mergeCells count="29">
    <mergeCell ref="A8:S8"/>
    <mergeCell ref="F19:F20"/>
    <mergeCell ref="A14:O14"/>
    <mergeCell ref="S19:S20"/>
    <mergeCell ref="A18:O18"/>
    <mergeCell ref="P19:R19"/>
    <mergeCell ref="A15:B15"/>
    <mergeCell ref="A16:B16"/>
    <mergeCell ref="C15:S15"/>
    <mergeCell ref="C16:S16"/>
    <mergeCell ref="J10:K10"/>
    <mergeCell ref="A19:A20"/>
    <mergeCell ref="B19:B20"/>
    <mergeCell ref="I13:J13"/>
    <mergeCell ref="B64:C64"/>
    <mergeCell ref="N64:P64"/>
    <mergeCell ref="G64:I64"/>
    <mergeCell ref="G19:G20"/>
    <mergeCell ref="H19:H20"/>
    <mergeCell ref="I19:I20"/>
    <mergeCell ref="J19:J20"/>
    <mergeCell ref="K19:K20"/>
    <mergeCell ref="L19:O19"/>
    <mergeCell ref="A61:S61"/>
    <mergeCell ref="A54:C54"/>
    <mergeCell ref="A60:I60"/>
    <mergeCell ref="C19:C20"/>
    <mergeCell ref="D19:D20"/>
    <mergeCell ref="E19:E20"/>
  </mergeCells>
  <conditionalFormatting sqref="K54">
    <cfRule type="cellIs" dxfId="252" priority="62" stopIfTrue="1" operator="equal">
      <formula>0</formula>
    </cfRule>
  </conditionalFormatting>
  <conditionalFormatting sqref="O54">
    <cfRule type="cellIs" dxfId="251" priority="61" stopIfTrue="1" operator="equal">
      <formula>0</formula>
    </cfRule>
  </conditionalFormatting>
  <conditionalFormatting sqref="R54">
    <cfRule type="cellIs" dxfId="250" priority="60" stopIfTrue="1" operator="equal">
      <formula>0</formula>
    </cfRule>
  </conditionalFormatting>
  <conditionalFormatting sqref="F51:G53 I51:I53">
    <cfRule type="cellIs" dxfId="249" priority="59" stopIfTrue="1" operator="equal">
      <formula>0</formula>
    </cfRule>
  </conditionalFormatting>
  <conditionalFormatting sqref="H49:H53 I49:I50 F49:G50 F22:I24 E22:E53">
    <cfRule type="cellIs" dxfId="248" priority="58" stopIfTrue="1" operator="equal">
      <formula>0</formula>
    </cfRule>
  </conditionalFormatting>
  <conditionalFormatting sqref="L22:N53">
    <cfRule type="cellIs" dxfId="247" priority="57" stopIfTrue="1" operator="equal">
      <formula>0</formula>
    </cfRule>
  </conditionalFormatting>
  <conditionalFormatting sqref="P22:Q53">
    <cfRule type="cellIs" dxfId="246" priority="56" stopIfTrue="1" operator="equal">
      <formula>0</formula>
    </cfRule>
  </conditionalFormatting>
  <conditionalFormatting sqref="J22:J53">
    <cfRule type="cellIs" dxfId="245" priority="52" stopIfTrue="1" operator="equal">
      <formula>0</formula>
    </cfRule>
  </conditionalFormatting>
  <conditionalFormatting sqref="K22:K53">
    <cfRule type="cellIs" dxfId="244" priority="51" stopIfTrue="1" operator="equal">
      <formula>0</formula>
    </cfRule>
  </conditionalFormatting>
  <conditionalFormatting sqref="O22:O53">
    <cfRule type="cellIs" dxfId="243" priority="50" stopIfTrue="1" operator="equal">
      <formula>0</formula>
    </cfRule>
  </conditionalFormatting>
  <conditionalFormatting sqref="R22:R53">
    <cfRule type="cellIs" dxfId="242" priority="49" stopIfTrue="1" operator="equal">
      <formula>0</formula>
    </cfRule>
  </conditionalFormatting>
  <conditionalFormatting sqref="F47:G48 I47:I48">
    <cfRule type="cellIs" dxfId="241" priority="48" stopIfTrue="1" operator="equal">
      <formula>0</formula>
    </cfRule>
  </conditionalFormatting>
  <conditionalFormatting sqref="H45:H48 I45:I46 F45:G46">
    <cfRule type="cellIs" dxfId="240" priority="47" stopIfTrue="1" operator="equal">
      <formula>0</formula>
    </cfRule>
  </conditionalFormatting>
  <conditionalFormatting sqref="F43:G44 I43:I44">
    <cfRule type="cellIs" dxfId="239" priority="40" stopIfTrue="1" operator="equal">
      <formula>0</formula>
    </cfRule>
  </conditionalFormatting>
  <conditionalFormatting sqref="H41:H44 I41:I42 F41:G42">
    <cfRule type="cellIs" dxfId="238" priority="39" stopIfTrue="1" operator="equal">
      <formula>0</formula>
    </cfRule>
  </conditionalFormatting>
  <conditionalFormatting sqref="F39:G40 I39:I40">
    <cfRule type="cellIs" dxfId="237" priority="32" stopIfTrue="1" operator="equal">
      <formula>0</formula>
    </cfRule>
  </conditionalFormatting>
  <conditionalFormatting sqref="H37:H40 I37:I38 F37:G38">
    <cfRule type="cellIs" dxfId="236" priority="31" stopIfTrue="1" operator="equal">
      <formula>0</formula>
    </cfRule>
  </conditionalFormatting>
  <conditionalFormatting sqref="F35:G36 I35:I36">
    <cfRule type="cellIs" dxfId="235" priority="24" stopIfTrue="1" operator="equal">
      <formula>0</formula>
    </cfRule>
  </conditionalFormatting>
  <conditionalFormatting sqref="H33:H36 I33:I34 F33:G34">
    <cfRule type="cellIs" dxfId="234" priority="23" stopIfTrue="1" operator="equal">
      <formula>0</formula>
    </cfRule>
  </conditionalFormatting>
  <conditionalFormatting sqref="F31:G32 I31:I32">
    <cfRule type="cellIs" dxfId="233" priority="16" stopIfTrue="1" operator="equal">
      <formula>0</formula>
    </cfRule>
  </conditionalFormatting>
  <conditionalFormatting sqref="H29:H32 I29:I30 F29:G30">
    <cfRule type="cellIs" dxfId="232" priority="15" stopIfTrue="1" operator="equal">
      <formula>0</formula>
    </cfRule>
  </conditionalFormatting>
  <conditionalFormatting sqref="F27:G28 I27:I28">
    <cfRule type="cellIs" dxfId="231" priority="8" stopIfTrue="1" operator="equal">
      <formula>0</formula>
    </cfRule>
  </conditionalFormatting>
  <conditionalFormatting sqref="H25:H28 I25:I26 F25:G26">
    <cfRule type="cellIs" dxfId="230" priority="7" stopIfTrue="1" operator="equal">
      <formula>0</formula>
    </cfRule>
  </conditionalFormatting>
  <dataValidations count="6">
    <dataValidation type="list" allowBlank="1" showInputMessage="1" showErrorMessage="1" sqref="C22:C53" xr:uid="{00000000-0002-0000-0000-000000000000}">
      <formula1>"Švietimo personalas, Pedagoginis personalas"</formula1>
    </dataValidation>
    <dataValidation type="list" allowBlank="1" showInputMessage="1" showErrorMessage="1" sqref="M22:M53" xr:uid="{00000000-0002-0000-0000-000001000000}">
      <formula1>"28, 29, 30, 31, 32, 33, 34, 35, 36, 37, 38, 39, 40, 41, 42, 43, 44, 45, 46, 47, 48, 49, 50, 51, 52, 53, 54, 55, 56, 57, 58"</formula1>
    </dataValidation>
    <dataValidation type="list" allowBlank="1" showInputMessage="1" showErrorMessage="1" sqref="L22:L53" xr:uid="{00000000-0002-0000-0000-000002000000}">
      <formula1>"5, 6"</formula1>
    </dataValidation>
    <dataValidation type="list" allowBlank="1" showInputMessage="1" showErrorMessage="1" sqref="D22:D53" xr:uid="{00000000-0002-0000-0000-000003000000}">
      <formula1>"d.d., val."</formula1>
    </dataValidation>
    <dataValidation type="list" allowBlank="1" showInputMessage="1" showErrorMessage="1" sqref="J10" xr:uid="{00000000-0002-0000-0000-000004000000}">
      <formula1>"sausio,vasario,kovo,balandžio,gegužės,birželio,liepos,rugpjūčio,rugsėjo,spalio,lapkričio,gruodžio"</formula1>
    </dataValidation>
    <dataValidation type="list" allowBlank="1" showInputMessage="1" showErrorMessage="1" sqref="H10" xr:uid="{00000000-0002-0000-0000-000005000000}">
      <formula1>"2017,2018,2019,2020,2021,2022"</formula1>
    </dataValidation>
  </dataValidations>
  <pageMargins left="0.23622047244094491" right="0.26" top="0.74803149606299213" bottom="0.74803149606299213" header="0.31496062992125984" footer="0.31496062992125984"/>
  <pageSetup paperSize="9"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Papildomas!$C$24:$Q$24</xm:f>
          </x14:formula1>
          <xm:sqref>P22:P53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S73"/>
  <sheetViews>
    <sheetView showGridLines="0" topLeftCell="A10" zoomScale="70" zoomScaleNormal="70" workbookViewId="0">
      <selection activeCell="E22" sqref="E22"/>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107" t="s">
        <v>55</v>
      </c>
      <c r="B8" s="107"/>
      <c r="C8" s="107"/>
      <c r="D8" s="107"/>
      <c r="E8" s="107"/>
      <c r="F8" s="107"/>
      <c r="G8" s="107"/>
      <c r="H8" s="107"/>
      <c r="I8" s="107"/>
      <c r="J8" s="107"/>
      <c r="K8" s="107"/>
      <c r="L8" s="107"/>
      <c r="M8" s="107"/>
      <c r="N8" s="107"/>
      <c r="O8" s="107"/>
      <c r="P8" s="107"/>
      <c r="Q8" s="107"/>
      <c r="R8" s="107"/>
      <c r="S8" s="107"/>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115"/>
      <c r="K10" s="115"/>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16"/>
      <c r="J13" s="116"/>
    </row>
    <row r="14" spans="1:19" ht="15.6" x14ac:dyDescent="0.3">
      <c r="A14" s="108" t="s">
        <v>56</v>
      </c>
      <c r="B14" s="108"/>
      <c r="C14" s="108"/>
      <c r="D14" s="108"/>
      <c r="E14" s="108"/>
      <c r="F14" s="108"/>
      <c r="G14" s="108"/>
      <c r="H14" s="108"/>
      <c r="I14" s="108"/>
      <c r="J14" s="108"/>
      <c r="K14" s="108"/>
      <c r="L14" s="108"/>
      <c r="M14" s="108"/>
      <c r="N14" s="108"/>
      <c r="O14" s="108"/>
      <c r="P14" s="54"/>
      <c r="Q14" s="54"/>
      <c r="R14" s="54"/>
    </row>
    <row r="15" spans="1:19" ht="15.6" x14ac:dyDescent="0.25">
      <c r="A15" s="110" t="s">
        <v>21</v>
      </c>
      <c r="B15" s="111"/>
      <c r="C15" s="112"/>
      <c r="D15" s="113"/>
      <c r="E15" s="113"/>
      <c r="F15" s="113"/>
      <c r="G15" s="113"/>
      <c r="H15" s="113"/>
      <c r="I15" s="113"/>
      <c r="J15" s="113"/>
      <c r="K15" s="113"/>
      <c r="L15" s="113"/>
      <c r="M15" s="113"/>
      <c r="N15" s="113"/>
      <c r="O15" s="113"/>
      <c r="P15" s="113"/>
      <c r="Q15" s="113"/>
      <c r="R15" s="113"/>
      <c r="S15" s="114"/>
    </row>
    <row r="16" spans="1:19" ht="15.6" x14ac:dyDescent="0.25">
      <c r="A16" s="110" t="s">
        <v>20</v>
      </c>
      <c r="B16" s="111"/>
      <c r="C16" s="112"/>
      <c r="D16" s="113"/>
      <c r="E16" s="113"/>
      <c r="F16" s="113"/>
      <c r="G16" s="113"/>
      <c r="H16" s="113"/>
      <c r="I16" s="113"/>
      <c r="J16" s="113"/>
      <c r="K16" s="113"/>
      <c r="L16" s="113"/>
      <c r="M16" s="113"/>
      <c r="N16" s="113"/>
      <c r="O16" s="113"/>
      <c r="P16" s="113"/>
      <c r="Q16" s="113"/>
      <c r="R16" s="113"/>
      <c r="S16" s="114"/>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109" t="s">
        <v>57</v>
      </c>
      <c r="B18" s="109"/>
      <c r="C18" s="109"/>
      <c r="D18" s="109"/>
      <c r="E18" s="109"/>
      <c r="F18" s="109"/>
      <c r="G18" s="109"/>
      <c r="H18" s="109"/>
      <c r="I18" s="109"/>
      <c r="J18" s="109"/>
      <c r="K18" s="109"/>
      <c r="L18" s="109"/>
      <c r="M18" s="109"/>
      <c r="N18" s="109"/>
      <c r="O18" s="109"/>
      <c r="P18" s="52"/>
      <c r="Q18" s="52"/>
      <c r="R18" s="52"/>
    </row>
    <row r="19" spans="1:19" ht="15" customHeight="1" x14ac:dyDescent="0.25">
      <c r="A19" s="98" t="s">
        <v>50</v>
      </c>
      <c r="B19" s="98" t="s">
        <v>0</v>
      </c>
      <c r="C19" s="98" t="s">
        <v>15</v>
      </c>
      <c r="D19" s="98" t="s">
        <v>17</v>
      </c>
      <c r="E19" s="105" t="s">
        <v>16</v>
      </c>
      <c r="F19" s="98" t="s">
        <v>2</v>
      </c>
      <c r="G19" s="98" t="s">
        <v>18</v>
      </c>
      <c r="H19" s="98" t="s">
        <v>54</v>
      </c>
      <c r="I19" s="98" t="s">
        <v>19</v>
      </c>
      <c r="J19" s="98" t="s">
        <v>58</v>
      </c>
      <c r="K19" s="98" t="s">
        <v>23</v>
      </c>
      <c r="L19" s="99" t="s">
        <v>8</v>
      </c>
      <c r="M19" s="99"/>
      <c r="N19" s="99"/>
      <c r="O19" s="99"/>
      <c r="P19" s="99" t="s">
        <v>27</v>
      </c>
      <c r="Q19" s="99"/>
      <c r="R19" s="99"/>
      <c r="S19" s="98" t="s">
        <v>10</v>
      </c>
    </row>
    <row r="20" spans="1:19" s="23" customFormat="1" ht="105" customHeight="1" x14ac:dyDescent="0.25">
      <c r="A20" s="98"/>
      <c r="B20" s="98"/>
      <c r="C20" s="98"/>
      <c r="D20" s="98"/>
      <c r="E20" s="106"/>
      <c r="F20" s="98"/>
      <c r="G20" s="98"/>
      <c r="H20" s="98"/>
      <c r="I20" s="98"/>
      <c r="J20" s="98"/>
      <c r="K20" s="98"/>
      <c r="L20" s="53" t="s">
        <v>5</v>
      </c>
      <c r="M20" s="53" t="s">
        <v>75</v>
      </c>
      <c r="N20" s="70" t="s">
        <v>7</v>
      </c>
      <c r="O20" s="53" t="s">
        <v>81</v>
      </c>
      <c r="P20" s="55" t="s">
        <v>24</v>
      </c>
      <c r="Q20" s="66" t="s">
        <v>25</v>
      </c>
      <c r="R20" s="55" t="s">
        <v>82</v>
      </c>
      <c r="S20" s="98"/>
    </row>
    <row r="21" spans="1:19" ht="15" customHeight="1" x14ac:dyDescent="0.25">
      <c r="A21" s="47">
        <v>1</v>
      </c>
      <c r="B21" s="47">
        <v>2</v>
      </c>
      <c r="C21" s="53">
        <v>3</v>
      </c>
      <c r="D21" s="53">
        <v>4</v>
      </c>
      <c r="E21" s="53">
        <v>5</v>
      </c>
      <c r="F21" s="53">
        <v>6</v>
      </c>
      <c r="G21" s="53">
        <v>7</v>
      </c>
      <c r="H21" s="53">
        <v>8</v>
      </c>
      <c r="I21" s="53">
        <v>9</v>
      </c>
      <c r="J21" s="81" t="s">
        <v>108</v>
      </c>
      <c r="K21" s="53">
        <v>11</v>
      </c>
      <c r="L21" s="53">
        <v>12</v>
      </c>
      <c r="M21" s="53">
        <v>13</v>
      </c>
      <c r="N21" s="53">
        <v>14</v>
      </c>
      <c r="O21" s="53">
        <v>15</v>
      </c>
      <c r="P21" s="53">
        <v>16</v>
      </c>
      <c r="Q21" s="53">
        <v>17</v>
      </c>
      <c r="R21" s="53">
        <v>18</v>
      </c>
      <c r="S21" s="53">
        <v>19</v>
      </c>
    </row>
    <row r="22" spans="1:19" ht="13.8" x14ac:dyDescent="0.25">
      <c r="A22" s="74"/>
      <c r="B22" s="10"/>
      <c r="C22" s="32"/>
      <c r="D22" s="15"/>
      <c r="E22" s="15">
        <f>+IF(C22="",0,IF(C22="Švietimo personalas (neterminuota DS)",IF(D22="d.d.",Papildomas!$F$39,Papildomas!$F$48),IF(C22="Švietimo personalas (terminuota DS)",IF(D22="d.d.",Papildomas!$O$39,Papildomas!$O$48),IF(C22="Pedagoginis personalas (neterminuota DS)",IF(D22="d.d.",Papildomas!$F$38,Papildomas!$F$47),IF(C22="Pedagoginis personalas (terminuota DS)",IF(D22="d.d.",Papildomas!$O$38,Papildomas!$O$47))))))</f>
        <v>0</v>
      </c>
      <c r="F22" s="24"/>
      <c r="G22" s="24"/>
      <c r="H22" s="15"/>
      <c r="I22" s="15"/>
      <c r="J22" s="24">
        <f t="shared" ref="J22:J59" si="0">IF(D22="d.d.",((H22+I22)*F22),IF(D22="val.",(H22+I22),0))</f>
        <v>0</v>
      </c>
      <c r="K22" s="46">
        <f>ROUND(IF(F22&gt;0,E22/G22*J22,E22*J22),2)</f>
        <v>0</v>
      </c>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 (neterminuota DS)",IF(D23="d.d.",Papildomas!$F$39,Papildomas!$F$48),IF(C23="Švietimo personalas (terminuota DS)",IF(D23="d.d.",Papildomas!$O$39,Papildomas!$O$48),IF(C23="Pedagoginis personalas (neterminuota DS)",IF(D23="d.d.",Papildomas!$F$38,Papildomas!$F$47),IF(C23="Pedagoginis personalas (terminuota DS)",IF(D23="d.d.",Papildomas!$O$38,Papildomas!$O$47))))))</f>
        <v>0</v>
      </c>
      <c r="F23" s="24"/>
      <c r="G23" s="24"/>
      <c r="H23" s="15"/>
      <c r="I23" s="15"/>
      <c r="J23" s="24">
        <f t="shared" si="0"/>
        <v>0</v>
      </c>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15">
        <f>+IF(C24="",0,IF(C24="Švietimo personalas (neterminuota DS)",IF(D24="d.d.",Papildomas!$F$39,Papildomas!$F$48),IF(C24="Švietimo personalas (terminuota DS)",IF(D24="d.d.",Papildomas!$O$39,Papildomas!$O$48),IF(C24="Pedagoginis personalas (neterminuota DS)",IF(D24="d.d.",Papildomas!$F$38,Papildomas!$F$47),IF(C24="Pedagoginis personalas (terminuota DS)",IF(D24="d.d.",Papildomas!$O$38,Papildomas!$O$47))))))</f>
        <v>0</v>
      </c>
      <c r="F24" s="24"/>
      <c r="G24" s="24"/>
      <c r="H24" s="15"/>
      <c r="I24" s="15"/>
      <c r="J24" s="24">
        <f t="shared" si="0"/>
        <v>0</v>
      </c>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 (neterminuota DS)",IF(D25="d.d.",Papildomas!$F$39,Papildomas!$F$48),IF(C25="Švietimo personalas (terminuota DS)",IF(D25="d.d.",Papildomas!$O$39,Papildomas!$O$48),IF(C25="Pedagoginis personalas (neterminuota DS)",IF(D25="d.d.",Papildomas!$F$38,Papildomas!$F$47),IF(C25="Pedagoginis personalas (terminuota DS)",IF(D25="d.d.",Papildomas!$O$38,Papildomas!$O$47))))))</f>
        <v>0</v>
      </c>
      <c r="F25" s="24"/>
      <c r="G25" s="24"/>
      <c r="H25" s="15"/>
      <c r="I25" s="15"/>
      <c r="J25" s="24">
        <f t="shared" si="0"/>
        <v>0</v>
      </c>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 (neterminuota DS)",IF(D26="d.d.",Papildomas!$F$39,Papildomas!$F$48),IF(C26="Švietimo personalas (terminuota DS)",IF(D26="d.d.",Papildomas!$O$39,Papildomas!$O$48),IF(C26="Pedagoginis personalas (neterminuota DS)",IF(D26="d.d.",Papildomas!$F$38,Papildomas!$F$47),IF(C26="Pedagoginis personalas (terminuota DS)",IF(D26="d.d.",Papildomas!$O$38,Papildomas!$O$47))))))</f>
        <v>0</v>
      </c>
      <c r="F26" s="24"/>
      <c r="G26" s="24"/>
      <c r="H26" s="15"/>
      <c r="I26" s="15"/>
      <c r="J26" s="24">
        <f t="shared" si="0"/>
        <v>0</v>
      </c>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15">
        <f>+IF(C27="",0,IF(C27="Švietimo personalas (neterminuota DS)",IF(D27="d.d.",Papildomas!$F$39,Papildomas!$F$48),IF(C27="Švietimo personalas (terminuota DS)",IF(D27="d.d.",Papildomas!$O$39,Papildomas!$O$48),IF(C27="Pedagoginis personalas (neterminuota DS)",IF(D27="d.d.",Papildomas!$F$38,Papildomas!$F$47),IF(C27="Pedagoginis personalas (terminuota DS)",IF(D27="d.d.",Papildomas!$O$38,Papildomas!$O$47))))))</f>
        <v>0</v>
      </c>
      <c r="F27" s="24"/>
      <c r="G27" s="24"/>
      <c r="H27" s="15"/>
      <c r="I27" s="15"/>
      <c r="J27" s="24">
        <f t="shared" si="0"/>
        <v>0</v>
      </c>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15">
        <f>+IF(C28="",0,IF(C28="Švietimo personalas (neterminuota DS)",IF(D28="d.d.",Papildomas!$F$39,Papildomas!$F$48),IF(C28="Švietimo personalas (terminuota DS)",IF(D28="d.d.",Papildomas!$O$39,Papildomas!$O$48),IF(C28="Pedagoginis personalas (neterminuota DS)",IF(D28="d.d.",Papildomas!$F$38,Papildomas!$F$47),IF(C28="Pedagoginis personalas (terminuota DS)",IF(D28="d.d.",Papildomas!$O$38,Papildomas!$O$47))))))</f>
        <v>0</v>
      </c>
      <c r="F28" s="24"/>
      <c r="G28" s="24"/>
      <c r="H28" s="15"/>
      <c r="I28" s="15"/>
      <c r="J28" s="24">
        <f t="shared" si="0"/>
        <v>0</v>
      </c>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 (neterminuota DS)",IF(D29="d.d.",Papildomas!$F$39,Papildomas!$F$48),IF(C29="Švietimo personalas (terminuota DS)",IF(D29="d.d.",Papildomas!$O$39,Papildomas!$O$48),IF(C29="Pedagoginis personalas (neterminuota DS)",IF(D29="d.d.",Papildomas!$F$38,Papildomas!$F$47),IF(C29="Pedagoginis personalas (terminuota DS)",IF(D29="d.d.",Papildomas!$O$38,Papildomas!$O$47))))))</f>
        <v>0</v>
      </c>
      <c r="F29" s="24"/>
      <c r="G29" s="24"/>
      <c r="H29" s="15"/>
      <c r="I29" s="15"/>
      <c r="J29" s="24">
        <f t="shared" si="0"/>
        <v>0</v>
      </c>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15">
        <f>+IF(C30="",0,IF(C30="Švietimo personalas (neterminuota DS)",IF(D30="d.d.",Papildomas!$F$39,Papildomas!$F$48),IF(C30="Švietimo personalas (terminuota DS)",IF(D30="d.d.",Papildomas!$O$39,Papildomas!$O$48),IF(C30="Pedagoginis personalas (neterminuota DS)",IF(D30="d.d.",Papildomas!$F$38,Papildomas!$F$47),IF(C30="Pedagoginis personalas (terminuota DS)",IF(D30="d.d.",Papildomas!$O$38,Papildomas!$O$47))))))</f>
        <v>0</v>
      </c>
      <c r="F30" s="24"/>
      <c r="G30" s="24"/>
      <c r="H30" s="15"/>
      <c r="I30" s="15"/>
      <c r="J30" s="24">
        <f t="shared" si="0"/>
        <v>0</v>
      </c>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x14ac:dyDescent="0.25">
      <c r="A31" s="74"/>
      <c r="B31" s="10"/>
      <c r="C31" s="32"/>
      <c r="D31" s="15"/>
      <c r="E31" s="15">
        <f>+IF(C31="",0,IF(C31="Švietimo personalas (neterminuota DS)",IF(D31="d.d.",Papildomas!$F$39,Papildomas!$F$48),IF(C31="Švietimo personalas (terminuota DS)",IF(D31="d.d.",Papildomas!$O$39,Papildomas!$O$48),IF(C31="Pedagoginis personalas (neterminuota DS)",IF(D31="d.d.",Papildomas!$F$38,Papildomas!$F$47),IF(C31="Pedagoginis personalas (terminuota DS)",IF(D31="d.d.",Papildomas!$O$38,Papildomas!$O$47))))))</f>
        <v>0</v>
      </c>
      <c r="F31" s="24"/>
      <c r="G31" s="24"/>
      <c r="H31" s="15"/>
      <c r="I31" s="15"/>
      <c r="J31" s="24">
        <f t="shared" si="0"/>
        <v>0</v>
      </c>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x14ac:dyDescent="0.25">
      <c r="A32" s="74"/>
      <c r="B32" s="10"/>
      <c r="C32" s="32"/>
      <c r="D32" s="15"/>
      <c r="E32" s="15">
        <f>+IF(C32="",0,IF(C32="Švietimo personalas (neterminuota DS)",IF(D32="d.d.",Papildomas!$F$39,Papildomas!$F$48),IF(C32="Švietimo personalas (terminuota DS)",IF(D32="d.d.",Papildomas!$O$39,Papildomas!$O$48),IF(C32="Pedagoginis personalas (neterminuota DS)",IF(D32="d.d.",Papildomas!$F$38,Papildomas!$F$47),IF(C32="Pedagoginis personalas (terminuota DS)",IF(D32="d.d.",Papildomas!$O$38,Papildomas!$O$47))))))</f>
        <v>0</v>
      </c>
      <c r="F32" s="24"/>
      <c r="G32" s="24"/>
      <c r="H32" s="15"/>
      <c r="I32" s="15"/>
      <c r="J32" s="24">
        <f t="shared" si="0"/>
        <v>0</v>
      </c>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x14ac:dyDescent="0.25">
      <c r="A33" s="74"/>
      <c r="B33" s="10"/>
      <c r="C33" s="32"/>
      <c r="D33" s="15"/>
      <c r="E33" s="15">
        <f>+IF(C33="",0,IF(C33="Švietimo personalas (neterminuota DS)",IF(D33="d.d.",Papildomas!$F$39,Papildomas!$F$48),IF(C33="Švietimo personalas (terminuota DS)",IF(D33="d.d.",Papildomas!$O$39,Papildomas!$O$48),IF(C33="Pedagoginis personalas (neterminuota DS)",IF(D33="d.d.",Papildomas!$F$38,Papildomas!$F$47),IF(C33="Pedagoginis personalas (terminuota DS)",IF(D33="d.d.",Papildomas!$O$38,Papildomas!$O$47))))))</f>
        <v>0</v>
      </c>
      <c r="F33" s="24"/>
      <c r="G33" s="24"/>
      <c r="H33" s="15"/>
      <c r="I33" s="15"/>
      <c r="J33" s="24">
        <f t="shared" si="0"/>
        <v>0</v>
      </c>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x14ac:dyDescent="0.25">
      <c r="A34" s="74"/>
      <c r="B34" s="10"/>
      <c r="C34" s="32"/>
      <c r="D34" s="15"/>
      <c r="E34" s="15">
        <f>+IF(C34="",0,IF(C34="Švietimo personalas (neterminuota DS)",IF(D34="d.d.",Papildomas!$F$39,Papildomas!$F$48),IF(C34="Švietimo personalas (terminuota DS)",IF(D34="d.d.",Papildomas!$O$39,Papildomas!$O$48),IF(C34="Pedagoginis personalas (neterminuota DS)",IF(D34="d.d.",Papildomas!$F$38,Papildomas!$F$47),IF(C34="Pedagoginis personalas (terminuota DS)",IF(D34="d.d.",Papildomas!$O$38,Papildomas!$O$47))))))</f>
        <v>0</v>
      </c>
      <c r="F34" s="24"/>
      <c r="G34" s="24"/>
      <c r="H34" s="15"/>
      <c r="I34" s="15"/>
      <c r="J34" s="24">
        <f t="shared" si="0"/>
        <v>0</v>
      </c>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x14ac:dyDescent="0.25">
      <c r="A35" s="74"/>
      <c r="B35" s="10"/>
      <c r="C35" s="32"/>
      <c r="D35" s="15"/>
      <c r="E35" s="15">
        <f>+IF(C35="",0,IF(C35="Švietimo personalas (neterminuota DS)",IF(D35="d.d.",Papildomas!$F$39,Papildomas!$F$48),IF(C35="Švietimo personalas (terminuota DS)",IF(D35="d.d.",Papildomas!$O$39,Papildomas!$O$48),IF(C35="Pedagoginis personalas (neterminuota DS)",IF(D35="d.d.",Papildomas!$F$38,Papildomas!$F$47),IF(C35="Pedagoginis personalas (terminuota DS)",IF(D35="d.d.",Papildomas!$O$38,Papildomas!$O$47))))))</f>
        <v>0</v>
      </c>
      <c r="F35" s="24"/>
      <c r="G35" s="24"/>
      <c r="H35" s="15"/>
      <c r="I35" s="15"/>
      <c r="J35" s="24">
        <f t="shared" si="0"/>
        <v>0</v>
      </c>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x14ac:dyDescent="0.25">
      <c r="A36" s="74"/>
      <c r="B36" s="10"/>
      <c r="C36" s="32"/>
      <c r="D36" s="15"/>
      <c r="E36" s="15">
        <f>+IF(C36="",0,IF(C36="Švietimo personalas (neterminuota DS)",IF(D36="d.d.",Papildomas!$F$39,Papildomas!$F$48),IF(C36="Švietimo personalas (terminuota DS)",IF(D36="d.d.",Papildomas!$O$39,Papildomas!$O$48),IF(C36="Pedagoginis personalas (neterminuota DS)",IF(D36="d.d.",Papildomas!$F$38,Papildomas!$F$47),IF(C36="Pedagoginis personalas (terminuota DS)",IF(D36="d.d.",Papildomas!$O$38,Papildomas!$O$47))))))</f>
        <v>0</v>
      </c>
      <c r="F36" s="24"/>
      <c r="G36" s="24"/>
      <c r="H36" s="15"/>
      <c r="I36" s="15"/>
      <c r="J36" s="24">
        <f t="shared" si="0"/>
        <v>0</v>
      </c>
      <c r="K36" s="46">
        <f t="shared" ref="K36:K41" si="4">ROUND(IF(F36&gt;0,E36/G36*J36,E36*J36),2)</f>
        <v>0</v>
      </c>
      <c r="L36" s="15"/>
      <c r="M36" s="15"/>
      <c r="N36" s="29" t="str">
        <f>IF(OR(L36="",M36=""),"",VLOOKUP(CONCATENATE(L36," dienų darbo savaitė"),Papildomas!$A$54:$AH$55,M36-16)/100)</f>
        <v/>
      </c>
      <c r="O36" s="46">
        <f t="shared" ref="O36:O41" si="5">IF(N36="",0,ROUND(IF($F36&gt;0,$E36*F36/$G36*$H36*N36,$E36*$H36*N36),2))</f>
        <v>0</v>
      </c>
      <c r="P36" s="30"/>
      <c r="Q36" s="31">
        <f>IF(P36="",0,HLOOKUP(P36,Papildomas!$C$24:$Q$26,3,0)/100)</f>
        <v>0</v>
      </c>
      <c r="R36" s="46">
        <f t="shared" ref="R36:R38" si="6">IF(Q36=0,0,ROUND(IF($F36&gt;0,$E36*F36/$G36*$H36*Q36,$E36*$H36*Q36),2))</f>
        <v>0</v>
      </c>
      <c r="S36" s="76"/>
    </row>
    <row r="37" spans="1:19" ht="13.8" x14ac:dyDescent="0.25">
      <c r="A37" s="74"/>
      <c r="B37" s="10"/>
      <c r="C37" s="32"/>
      <c r="D37" s="15"/>
      <c r="E37" s="15">
        <f>+IF(C37="",0,IF(C37="Švietimo personalas (neterminuota DS)",IF(D37="d.d.",Papildomas!$F$39,Papildomas!$F$48),IF(C37="Švietimo personalas (terminuota DS)",IF(D37="d.d.",Papildomas!$O$39,Papildomas!$O$48),IF(C37="Pedagoginis personalas (neterminuota DS)",IF(D37="d.d.",Papildomas!$F$38,Papildomas!$F$47),IF(C37="Pedagoginis personalas (terminuota DS)",IF(D37="d.d.",Papildomas!$O$38,Papildomas!$O$47))))))</f>
        <v>0</v>
      </c>
      <c r="F37" s="24"/>
      <c r="G37" s="24"/>
      <c r="H37" s="15"/>
      <c r="I37" s="15"/>
      <c r="J37" s="24">
        <f t="shared" si="0"/>
        <v>0</v>
      </c>
      <c r="K37" s="46">
        <f t="shared" si="4"/>
        <v>0</v>
      </c>
      <c r="L37" s="15"/>
      <c r="M37" s="15"/>
      <c r="N37" s="29" t="str">
        <f>IF(OR(L37="",M37=""),"",VLOOKUP(CONCATENATE(L37," dienų darbo savaitė"),Papildomas!$A$54:$AH$55,M37-16)/100)</f>
        <v/>
      </c>
      <c r="O37" s="46">
        <f t="shared" si="5"/>
        <v>0</v>
      </c>
      <c r="P37" s="30"/>
      <c r="Q37" s="31">
        <f>IF(P37="",0,HLOOKUP(P37,Papildomas!$C$24:$Q$26,3,0)/100)</f>
        <v>0</v>
      </c>
      <c r="R37" s="46">
        <f t="shared" si="6"/>
        <v>0</v>
      </c>
      <c r="S37" s="76"/>
    </row>
    <row r="38" spans="1:19" ht="13.8" x14ac:dyDescent="0.25">
      <c r="A38" s="74"/>
      <c r="B38" s="10"/>
      <c r="C38" s="32"/>
      <c r="D38" s="15"/>
      <c r="E38" s="15">
        <f>+IF(C38="",0,IF(C38="Švietimo personalas (neterminuota DS)",IF(D38="d.d.",Papildomas!$F$39,Papildomas!$F$48),IF(C38="Švietimo personalas (terminuota DS)",IF(D38="d.d.",Papildomas!$O$39,Papildomas!$O$48),IF(C38="Pedagoginis personalas (neterminuota DS)",IF(D38="d.d.",Papildomas!$F$38,Papildomas!$F$47),IF(C38="Pedagoginis personalas (terminuota DS)",IF(D38="d.d.",Papildomas!$O$38,Papildomas!$O$47))))))</f>
        <v>0</v>
      </c>
      <c r="F38" s="24"/>
      <c r="G38" s="24"/>
      <c r="H38" s="15"/>
      <c r="I38" s="15"/>
      <c r="J38" s="24">
        <f t="shared" si="0"/>
        <v>0</v>
      </c>
      <c r="K38" s="46">
        <f t="shared" si="4"/>
        <v>0</v>
      </c>
      <c r="L38" s="15"/>
      <c r="M38" s="15"/>
      <c r="N38" s="29" t="str">
        <f>IF(OR(L38="",M38=""),"",VLOOKUP(CONCATENATE(L38," dienų darbo savaitė"),Papildomas!$A$54:$AH$55,M38-16)/100)</f>
        <v/>
      </c>
      <c r="O38" s="46">
        <f t="shared" si="5"/>
        <v>0</v>
      </c>
      <c r="P38" s="30"/>
      <c r="Q38" s="31">
        <f>IF(P38="",0,HLOOKUP(P38,Papildomas!$C$24:$Q$26,3,0)/100)</f>
        <v>0</v>
      </c>
      <c r="R38" s="46">
        <f t="shared" si="6"/>
        <v>0</v>
      </c>
      <c r="S38" s="76"/>
    </row>
    <row r="39" spans="1:19" ht="13.8" x14ac:dyDescent="0.25">
      <c r="A39" s="74"/>
      <c r="B39" s="10"/>
      <c r="C39" s="32"/>
      <c r="D39" s="15"/>
      <c r="E39" s="15">
        <f>+IF(C39="",0,IF(C39="Švietimo personalas (neterminuota DS)",IF(D39="d.d.",Papildomas!$F$39,Papildomas!$F$48),IF(C39="Švietimo personalas (terminuota DS)",IF(D39="d.d.",Papildomas!$O$39,Papildomas!$O$48),IF(C39="Pedagoginis personalas (neterminuota DS)",IF(D39="d.d.",Papildomas!$F$38,Papildomas!$F$47),IF(C39="Pedagoginis personalas (terminuota DS)",IF(D39="d.d.",Papildomas!$O$38,Papildomas!$O$47))))))</f>
        <v>0</v>
      </c>
      <c r="F39" s="24"/>
      <c r="G39" s="24"/>
      <c r="H39" s="15"/>
      <c r="I39" s="15"/>
      <c r="J39" s="24">
        <f t="shared" si="0"/>
        <v>0</v>
      </c>
      <c r="K39" s="46">
        <f t="shared" si="4"/>
        <v>0</v>
      </c>
      <c r="L39" s="15"/>
      <c r="M39" s="15"/>
      <c r="N39" s="29" t="str">
        <f>IF(OR(L39="",M39=""),"",VLOOKUP(CONCATENATE(L39," dienų darbo savaitė"),Papildomas!$A$54:$AH$55,M39-16)/100)</f>
        <v/>
      </c>
      <c r="O39" s="46">
        <f t="shared" si="5"/>
        <v>0</v>
      </c>
      <c r="P39" s="30"/>
      <c r="Q39" s="31">
        <f>IF(P39="",0,HLOOKUP(P39,Papildomas!$C$24:$Q$26,3,0)/100)</f>
        <v>0</v>
      </c>
      <c r="R39" s="46">
        <f>IF(Q39=0,0,ROUND(IF($F39&gt;0,$E39*F39/$G39*$H39*Q39,$E39*$H39*Q39),2))</f>
        <v>0</v>
      </c>
      <c r="S39" s="76"/>
    </row>
    <row r="40" spans="1:19" ht="13.8" x14ac:dyDescent="0.25">
      <c r="A40" s="74"/>
      <c r="B40" s="10"/>
      <c r="C40" s="32"/>
      <c r="D40" s="15"/>
      <c r="E40" s="15">
        <f>+IF(C40="",0,IF(C40="Švietimo personalas (neterminuota DS)",IF(D40="d.d.",Papildomas!$F$39,Papildomas!$F$48),IF(C40="Švietimo personalas (terminuota DS)",IF(D40="d.d.",Papildomas!$O$39,Papildomas!$O$48),IF(C40="Pedagoginis personalas (neterminuota DS)",IF(D40="d.d.",Papildomas!$F$38,Papildomas!$F$47),IF(C40="Pedagoginis personalas (terminuota DS)",IF(D40="d.d.",Papildomas!$O$38,Papildomas!$O$47))))))</f>
        <v>0</v>
      </c>
      <c r="F40" s="24"/>
      <c r="G40" s="24"/>
      <c r="H40" s="15"/>
      <c r="I40" s="15"/>
      <c r="J40" s="24">
        <f t="shared" si="0"/>
        <v>0</v>
      </c>
      <c r="K40" s="46">
        <f t="shared" si="4"/>
        <v>0</v>
      </c>
      <c r="L40" s="15"/>
      <c r="M40" s="15"/>
      <c r="N40" s="29" t="str">
        <f>IF(OR(L40="",M40=""),"",VLOOKUP(CONCATENATE(L40," dienų darbo savaitė"),Papildomas!$A$54:$AH$55,M40-16)/100)</f>
        <v/>
      </c>
      <c r="O40" s="46">
        <f t="shared" si="5"/>
        <v>0</v>
      </c>
      <c r="P40" s="30"/>
      <c r="Q40" s="31">
        <f>IF(P40="",0,HLOOKUP(P40,Papildomas!$C$24:$Q$26,3,0)/100)</f>
        <v>0</v>
      </c>
      <c r="R40" s="46">
        <f t="shared" ref="R40:R41" si="7">IF(Q40=0,0,ROUND(IF($F40&gt;0,$E40*F40/$G40*$H40*Q40,$E40*$H40*Q40),2))</f>
        <v>0</v>
      </c>
      <c r="S40" s="76"/>
    </row>
    <row r="41" spans="1:19" ht="13.8" x14ac:dyDescent="0.25">
      <c r="A41" s="74"/>
      <c r="B41" s="10"/>
      <c r="C41" s="32"/>
      <c r="D41" s="15"/>
      <c r="E41" s="15">
        <f>+IF(C41="",0,IF(C41="Švietimo personalas (neterminuota DS)",IF(D41="d.d.",Papildomas!$F$39,Papildomas!$F$48),IF(C41="Švietimo personalas (terminuota DS)",IF(D41="d.d.",Papildomas!$O$39,Papildomas!$O$48),IF(C41="Pedagoginis personalas (neterminuota DS)",IF(D41="d.d.",Papildomas!$F$38,Papildomas!$F$47),IF(C41="Pedagoginis personalas (terminuota DS)",IF(D41="d.d.",Papildomas!$O$38,Papildomas!$O$47))))))</f>
        <v>0</v>
      </c>
      <c r="F41" s="24"/>
      <c r="G41" s="24"/>
      <c r="H41" s="15"/>
      <c r="I41" s="15"/>
      <c r="J41" s="24">
        <f t="shared" si="0"/>
        <v>0</v>
      </c>
      <c r="K41" s="46">
        <f t="shared" si="4"/>
        <v>0</v>
      </c>
      <c r="L41" s="15"/>
      <c r="M41" s="15"/>
      <c r="N41" s="29" t="str">
        <f>IF(OR(L41="",M41=""),"",VLOOKUP(CONCATENATE(L41," dienų darbo savaitė"),Papildomas!$A$54:$AH$55,M41-16)/100)</f>
        <v/>
      </c>
      <c r="O41" s="46">
        <f t="shared" si="5"/>
        <v>0</v>
      </c>
      <c r="P41" s="30"/>
      <c r="Q41" s="31">
        <f>IF(P41="",0,HLOOKUP(P41,Papildomas!$C$24:$Q$26,3,0)/100)</f>
        <v>0</v>
      </c>
      <c r="R41" s="46">
        <f t="shared" si="7"/>
        <v>0</v>
      </c>
      <c r="S41" s="76"/>
    </row>
    <row r="42" spans="1:19" ht="13.8" x14ac:dyDescent="0.25">
      <c r="A42" s="74"/>
      <c r="B42" s="10"/>
      <c r="C42" s="32"/>
      <c r="D42" s="15"/>
      <c r="E42" s="15">
        <f>+IF(C42="",0,IF(C42="Švietimo personalas (neterminuota DS)",IF(D42="d.d.",Papildomas!$F$39,Papildomas!$F$48),IF(C42="Švietimo personalas (terminuota DS)",IF(D42="d.d.",Papildomas!$O$39,Papildomas!$O$48),IF(C42="Pedagoginis personalas (neterminuota DS)",IF(D42="d.d.",Papildomas!$F$38,Papildomas!$F$47),IF(C42="Pedagoginis personalas (terminuota DS)",IF(D42="d.d.",Papildomas!$O$38,Papildomas!$O$47))))))</f>
        <v>0</v>
      </c>
      <c r="F42" s="24"/>
      <c r="G42" s="24"/>
      <c r="H42" s="15"/>
      <c r="I42" s="15"/>
      <c r="J42" s="24">
        <f t="shared" si="0"/>
        <v>0</v>
      </c>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x14ac:dyDescent="0.25">
      <c r="A43" s="74"/>
      <c r="B43" s="10"/>
      <c r="C43" s="32"/>
      <c r="D43" s="15"/>
      <c r="E43" s="15">
        <f>+IF(C43="",0,IF(C43="Švietimo personalas (neterminuota DS)",IF(D43="d.d.",Papildomas!$F$39,Papildomas!$F$48),IF(C43="Švietimo personalas (terminuota DS)",IF(D43="d.d.",Papildomas!$O$39,Papildomas!$O$48),IF(C43="Pedagoginis personalas (neterminuota DS)",IF(D43="d.d.",Papildomas!$F$38,Papildomas!$F$47),IF(C43="Pedagoginis personalas (terminuota DS)",IF(D43="d.d.",Papildomas!$O$38,Papildomas!$O$47))))))</f>
        <v>0</v>
      </c>
      <c r="F43" s="24"/>
      <c r="G43" s="24"/>
      <c r="H43" s="15"/>
      <c r="I43" s="15"/>
      <c r="J43" s="24">
        <f t="shared" si="0"/>
        <v>0</v>
      </c>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x14ac:dyDescent="0.25">
      <c r="A44" s="74"/>
      <c r="B44" s="10"/>
      <c r="C44" s="32"/>
      <c r="D44" s="15"/>
      <c r="E44" s="15">
        <f>+IF(C44="",0,IF(C44="Švietimo personalas (neterminuota DS)",IF(D44="d.d.",Papildomas!$F$39,Papildomas!$F$48),IF(C44="Švietimo personalas (terminuota DS)",IF(D44="d.d.",Papildomas!$O$39,Papildomas!$O$48),IF(C44="Pedagoginis personalas (neterminuota DS)",IF(D44="d.d.",Papildomas!$F$38,Papildomas!$F$47),IF(C44="Pedagoginis personalas (terminuota DS)",IF(D44="d.d.",Papildomas!$O$38,Papildomas!$O$47))))))</f>
        <v>0</v>
      </c>
      <c r="F44" s="24"/>
      <c r="G44" s="24"/>
      <c r="H44" s="15"/>
      <c r="I44" s="15"/>
      <c r="J44" s="24">
        <f t="shared" si="0"/>
        <v>0</v>
      </c>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x14ac:dyDescent="0.25">
      <c r="A45" s="74"/>
      <c r="B45" s="10"/>
      <c r="C45" s="32"/>
      <c r="D45" s="15"/>
      <c r="E45" s="15">
        <f>+IF(C45="",0,IF(C45="Švietimo personalas (neterminuota DS)",IF(D45="d.d.",Papildomas!$F$39,Papildomas!$F$48),IF(C45="Švietimo personalas (terminuota DS)",IF(D45="d.d.",Papildomas!$O$39,Papildomas!$O$48),IF(C45="Pedagoginis personalas (neterminuota DS)",IF(D45="d.d.",Papildomas!$F$38,Papildomas!$F$47),IF(C45="Pedagoginis personalas (terminuota DS)",IF(D45="d.d.",Papildomas!$O$38,Papildomas!$O$47))))))</f>
        <v>0</v>
      </c>
      <c r="F45" s="24"/>
      <c r="G45" s="24"/>
      <c r="H45" s="15"/>
      <c r="I45" s="15"/>
      <c r="J45" s="24">
        <f t="shared" si="0"/>
        <v>0</v>
      </c>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x14ac:dyDescent="0.25">
      <c r="A46" s="74"/>
      <c r="B46" s="10"/>
      <c r="C46" s="32"/>
      <c r="D46" s="15"/>
      <c r="E46" s="15">
        <f>+IF(C46="",0,IF(C46="Švietimo personalas (neterminuota DS)",IF(D46="d.d.",Papildomas!$F$39,Papildomas!$F$48),IF(C46="Švietimo personalas (terminuota DS)",IF(D46="d.d.",Papildomas!$O$39,Papildomas!$O$48),IF(C46="Pedagoginis personalas (neterminuota DS)",IF(D46="d.d.",Papildomas!$F$38,Papildomas!$F$47),IF(C46="Pedagoginis personalas (terminuota DS)",IF(D46="d.d.",Papildomas!$O$38,Papildomas!$O$47))))))</f>
        <v>0</v>
      </c>
      <c r="F46" s="24"/>
      <c r="G46" s="24"/>
      <c r="H46" s="15"/>
      <c r="I46" s="15"/>
      <c r="J46" s="24">
        <f t="shared" si="0"/>
        <v>0</v>
      </c>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x14ac:dyDescent="0.25">
      <c r="A47" s="74"/>
      <c r="B47" s="10"/>
      <c r="C47" s="32"/>
      <c r="D47" s="15"/>
      <c r="E47" s="15">
        <f>+IF(C47="",0,IF(C47="Švietimo personalas (neterminuota DS)",IF(D47="d.d.",Papildomas!$F$39,Papildomas!$F$48),IF(C47="Švietimo personalas (terminuota DS)",IF(D47="d.d.",Papildomas!$O$39,Papildomas!$O$48),IF(C47="Pedagoginis personalas (neterminuota DS)",IF(D47="d.d.",Papildomas!$F$38,Papildomas!$F$47),IF(C47="Pedagoginis personalas (terminuota DS)",IF(D47="d.d.",Papildomas!$O$38,Papildomas!$O$47))))))</f>
        <v>0</v>
      </c>
      <c r="F47" s="24"/>
      <c r="G47" s="24"/>
      <c r="H47" s="15"/>
      <c r="I47" s="15"/>
      <c r="J47" s="24">
        <f t="shared" si="0"/>
        <v>0</v>
      </c>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x14ac:dyDescent="0.25">
      <c r="A48" s="74"/>
      <c r="B48" s="10"/>
      <c r="C48" s="32"/>
      <c r="D48" s="15"/>
      <c r="E48" s="15">
        <f>+IF(C48="",0,IF(C48="Švietimo personalas (neterminuota DS)",IF(D48="d.d.",Papildomas!$F$39,Papildomas!$F$48),IF(C48="Švietimo personalas (terminuota DS)",IF(D48="d.d.",Papildomas!$O$39,Papildomas!$O$48),IF(C48="Pedagoginis personalas (neterminuota DS)",IF(D48="d.d.",Papildomas!$F$38,Papildomas!$F$47),IF(C48="Pedagoginis personalas (terminuota DS)",IF(D48="d.d.",Papildomas!$O$38,Papildomas!$O$47))))))</f>
        <v>0</v>
      </c>
      <c r="F48" s="24"/>
      <c r="G48" s="24"/>
      <c r="H48" s="15"/>
      <c r="I48" s="15"/>
      <c r="J48" s="24">
        <f t="shared" si="0"/>
        <v>0</v>
      </c>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x14ac:dyDescent="0.25">
      <c r="A49" s="74"/>
      <c r="B49" s="10"/>
      <c r="C49" s="32"/>
      <c r="D49" s="15"/>
      <c r="E49" s="15">
        <f>+IF(C49="",0,IF(C49="Švietimo personalas (neterminuota DS)",IF(D49="d.d.",Papildomas!$F$39,Papildomas!$F$48),IF(C49="Švietimo personalas (terminuota DS)",IF(D49="d.d.",Papildomas!$O$39,Papildomas!$O$48),IF(C49="Pedagoginis personalas (neterminuota DS)",IF(D49="d.d.",Papildomas!$F$38,Papildomas!$F$47),IF(C49="Pedagoginis personalas (terminuota DS)",IF(D49="d.d.",Papildomas!$O$38,Papildomas!$O$47))))))</f>
        <v>0</v>
      </c>
      <c r="F49" s="24"/>
      <c r="G49" s="24"/>
      <c r="H49" s="15"/>
      <c r="I49" s="15"/>
      <c r="J49" s="24">
        <f t="shared" si="0"/>
        <v>0</v>
      </c>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x14ac:dyDescent="0.25">
      <c r="A50" s="74"/>
      <c r="B50" s="10"/>
      <c r="C50" s="32"/>
      <c r="D50" s="15"/>
      <c r="E50" s="15">
        <f>+IF(C50="",0,IF(C50="Švietimo personalas (neterminuota DS)",IF(D50="d.d.",Papildomas!$F$39,Papildomas!$F$48),IF(C50="Švietimo personalas (terminuota DS)",IF(D50="d.d.",Papildomas!$O$39,Papildomas!$O$48),IF(C50="Pedagoginis personalas (neterminuota DS)",IF(D50="d.d.",Papildomas!$F$38,Papildomas!$F$47),IF(C50="Pedagoginis personalas (terminuota DS)",IF(D50="d.d.",Papildomas!$O$38,Papildomas!$O$47))))))</f>
        <v>0</v>
      </c>
      <c r="F50" s="24"/>
      <c r="G50" s="24"/>
      <c r="H50" s="15"/>
      <c r="I50" s="15"/>
      <c r="J50" s="24">
        <f t="shared" si="0"/>
        <v>0</v>
      </c>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x14ac:dyDescent="0.25">
      <c r="A51" s="74"/>
      <c r="B51" s="10"/>
      <c r="C51" s="32"/>
      <c r="D51" s="15"/>
      <c r="E51" s="15">
        <f>+IF(C51="",0,IF(C51="Švietimo personalas (neterminuota DS)",IF(D51="d.d.",Papildomas!$F$39,Papildomas!$F$48),IF(C51="Švietimo personalas (terminuota DS)",IF(D51="d.d.",Papildomas!$O$39,Papildomas!$O$48),IF(C51="Pedagoginis personalas (neterminuota DS)",IF(D51="d.d.",Papildomas!$F$38,Papildomas!$F$47),IF(C51="Pedagoginis personalas (terminuota DS)",IF(D51="d.d.",Papildomas!$O$38,Papildomas!$O$47))))))</f>
        <v>0</v>
      </c>
      <c r="F51" s="24"/>
      <c r="G51" s="24"/>
      <c r="H51" s="15"/>
      <c r="I51" s="15"/>
      <c r="J51" s="24">
        <f t="shared" si="0"/>
        <v>0</v>
      </c>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x14ac:dyDescent="0.25">
      <c r="A52" s="74"/>
      <c r="B52" s="10"/>
      <c r="C52" s="32"/>
      <c r="D52" s="15"/>
      <c r="E52" s="15">
        <f>+IF(C52="",0,IF(C52="Švietimo personalas (neterminuota DS)",IF(D52="d.d.",Papildomas!$F$39,Papildomas!$F$48),IF(C52="Švietimo personalas (terminuota DS)",IF(D52="d.d.",Papildomas!$O$39,Papildomas!$O$48),IF(C52="Pedagoginis personalas (neterminuota DS)",IF(D52="d.d.",Papildomas!$F$38,Papildomas!$F$47),IF(C52="Pedagoginis personalas (terminuota DS)",IF(D52="d.d.",Papildomas!$O$38,Papildomas!$O$47))))))</f>
        <v>0</v>
      </c>
      <c r="F52" s="24"/>
      <c r="G52" s="24"/>
      <c r="H52" s="15"/>
      <c r="I52" s="15"/>
      <c r="J52" s="24">
        <f t="shared" si="0"/>
        <v>0</v>
      </c>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x14ac:dyDescent="0.25">
      <c r="A53" s="74"/>
      <c r="B53" s="10"/>
      <c r="C53" s="32"/>
      <c r="D53" s="15"/>
      <c r="E53" s="15">
        <f>+IF(C53="",0,IF(C53="Švietimo personalas (neterminuota DS)",IF(D53="d.d.",Papildomas!$F$39,Papildomas!$F$48),IF(C53="Švietimo personalas (terminuota DS)",IF(D53="d.d.",Papildomas!$O$39,Papildomas!$O$48),IF(C53="Pedagoginis personalas (neterminuota DS)",IF(D53="d.d.",Papildomas!$F$38,Papildomas!$F$47),IF(C53="Pedagoginis personalas (terminuota DS)",IF(D53="d.d.",Papildomas!$O$38,Papildomas!$O$47))))))</f>
        <v>0</v>
      </c>
      <c r="F53" s="24"/>
      <c r="G53" s="24"/>
      <c r="H53" s="15"/>
      <c r="I53" s="15"/>
      <c r="J53" s="24">
        <f t="shared" si="0"/>
        <v>0</v>
      </c>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x14ac:dyDescent="0.25">
      <c r="A54" s="74"/>
      <c r="B54" s="10"/>
      <c r="C54" s="32"/>
      <c r="D54" s="15"/>
      <c r="E54" s="15">
        <f>+IF(C54="",0,IF(C54="Švietimo personalas (neterminuota DS)",IF(D54="d.d.",Papildomas!$F$39,Papildomas!$F$48),IF(C54="Švietimo personalas (terminuota DS)",IF(D54="d.d.",Papildomas!$O$39,Papildomas!$O$48),IF(C54="Pedagoginis personalas (neterminuota DS)",IF(D54="d.d.",Papildomas!$F$38,Papildomas!$F$47),IF(C54="Pedagoginis personalas (terminuota DS)",IF(D54="d.d.",Papildomas!$O$38,Papildomas!$O$47))))))</f>
        <v>0</v>
      </c>
      <c r="F54" s="24"/>
      <c r="G54" s="24"/>
      <c r="H54" s="15"/>
      <c r="I54" s="15"/>
      <c r="J54" s="24">
        <f t="shared" si="0"/>
        <v>0</v>
      </c>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x14ac:dyDescent="0.25">
      <c r="A55" s="74"/>
      <c r="B55" s="10"/>
      <c r="C55" s="32"/>
      <c r="D55" s="15"/>
      <c r="E55" s="15">
        <f>+IF(C55="",0,IF(C55="Švietimo personalas (neterminuota DS)",IF(D55="d.d.",Papildomas!$F$39,Papildomas!$F$48),IF(C55="Švietimo personalas (terminuota DS)",IF(D55="d.d.",Papildomas!$O$39,Papildomas!$O$48),IF(C55="Pedagoginis personalas (neterminuota DS)",IF(D55="d.d.",Papildomas!$F$38,Papildomas!$F$47),IF(C55="Pedagoginis personalas (terminuota DS)",IF(D55="d.d.",Papildomas!$O$38,Papildomas!$O$47))))))</f>
        <v>0</v>
      </c>
      <c r="F55" s="24"/>
      <c r="G55" s="24"/>
      <c r="H55" s="15"/>
      <c r="I55" s="15"/>
      <c r="J55" s="24">
        <f t="shared" si="0"/>
        <v>0</v>
      </c>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x14ac:dyDescent="0.25">
      <c r="A56" s="74"/>
      <c r="B56" s="10"/>
      <c r="C56" s="32"/>
      <c r="D56" s="15"/>
      <c r="E56" s="15">
        <f>+IF(C56="",0,IF(C56="Švietimo personalas (neterminuota DS)",IF(D56="d.d.",Papildomas!$F$39,Papildomas!$F$48),IF(C56="Švietimo personalas (terminuota DS)",IF(D56="d.d.",Papildomas!$O$39,Papildomas!$O$48),IF(C56="Pedagoginis personalas (neterminuota DS)",IF(D56="d.d.",Papildomas!$F$38,Papildomas!$F$47),IF(C56="Pedagoginis personalas (terminuota DS)",IF(D56="d.d.",Papildomas!$O$38,Papildomas!$O$47))))))</f>
        <v>0</v>
      </c>
      <c r="F56" s="24"/>
      <c r="G56" s="24"/>
      <c r="H56" s="15"/>
      <c r="I56" s="15"/>
      <c r="J56" s="24">
        <f t="shared" si="0"/>
        <v>0</v>
      </c>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x14ac:dyDescent="0.25">
      <c r="A57" s="74"/>
      <c r="B57" s="10"/>
      <c r="C57" s="32"/>
      <c r="D57" s="15"/>
      <c r="E57" s="15">
        <f>+IF(C57="",0,IF(C57="Švietimo personalas (neterminuota DS)",IF(D57="d.d.",Papildomas!$F$39,Papildomas!$F$48),IF(C57="Švietimo personalas (terminuota DS)",IF(D57="d.d.",Papildomas!$O$39,Papildomas!$O$48),IF(C57="Pedagoginis personalas (neterminuota DS)",IF(D57="d.d.",Papildomas!$F$38,Papildomas!$F$47),IF(C57="Pedagoginis personalas (terminuota DS)",IF(D57="d.d.",Papildomas!$O$38,Papildomas!$O$47))))))</f>
        <v>0</v>
      </c>
      <c r="F57" s="24"/>
      <c r="G57" s="24"/>
      <c r="H57" s="15"/>
      <c r="I57" s="15"/>
      <c r="J57" s="24">
        <f t="shared" si="0"/>
        <v>0</v>
      </c>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x14ac:dyDescent="0.25">
      <c r="A58" s="74"/>
      <c r="B58" s="10"/>
      <c r="C58" s="32"/>
      <c r="D58" s="15"/>
      <c r="E58" s="15">
        <f>+IF(C58="",0,IF(C58="Švietimo personalas (neterminuota DS)",IF(D58="d.d.",Papildomas!$F$39,Papildomas!$F$48),IF(C58="Švietimo personalas (terminuota DS)",IF(D58="d.d.",Papildomas!$O$39,Papildomas!$O$48),IF(C58="Pedagoginis personalas (neterminuota DS)",IF(D58="d.d.",Papildomas!$F$38,Papildomas!$F$47),IF(C58="Pedagoginis personalas (terminuota DS)",IF(D58="d.d.",Papildomas!$O$38,Papildomas!$O$47))))))</f>
        <v>0</v>
      </c>
      <c r="F58" s="24"/>
      <c r="G58" s="24"/>
      <c r="H58" s="15"/>
      <c r="I58" s="15"/>
      <c r="J58" s="24">
        <f t="shared" si="0"/>
        <v>0</v>
      </c>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x14ac:dyDescent="0.25">
      <c r="A59" s="74"/>
      <c r="B59" s="10"/>
      <c r="C59" s="32"/>
      <c r="D59" s="15"/>
      <c r="E59" s="15">
        <f>+IF(C59="",0,IF(C59="Švietimo personalas (neterminuota DS)",IF(D59="d.d.",Papildomas!$F$39,Papildomas!$F$48),IF(C59="Švietimo personalas (terminuota DS)",IF(D59="d.d.",Papildomas!$O$39,Papildomas!$O$48),IF(C59="Pedagoginis personalas (neterminuota DS)",IF(D59="d.d.",Papildomas!$F$38,Papildomas!$F$47),IF(C59="Pedagoginis personalas (terminuota DS)",IF(D59="d.d.",Papildomas!$O$38,Papildomas!$O$47))))))</f>
        <v>0</v>
      </c>
      <c r="F59" s="24"/>
      <c r="G59" s="24"/>
      <c r="H59" s="15"/>
      <c r="I59" s="15"/>
      <c r="J59" s="24">
        <f t="shared" si="0"/>
        <v>0</v>
      </c>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1" t="s">
        <v>1</v>
      </c>
      <c r="B60" s="102"/>
      <c r="C60" s="103"/>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4" t="s">
        <v>11</v>
      </c>
      <c r="B66" s="104"/>
      <c r="C66" s="104"/>
      <c r="D66" s="104"/>
      <c r="E66" s="104"/>
      <c r="F66" s="104"/>
      <c r="G66" s="104"/>
      <c r="H66" s="104"/>
      <c r="I66" s="104"/>
      <c r="J66" s="54"/>
    </row>
    <row r="67" spans="1:19" customFormat="1" ht="102" customHeight="1" x14ac:dyDescent="0.25">
      <c r="A67" s="100" t="s">
        <v>59</v>
      </c>
      <c r="B67" s="100"/>
      <c r="C67" s="100"/>
      <c r="D67" s="100"/>
      <c r="E67" s="100"/>
      <c r="F67" s="100"/>
      <c r="G67" s="100"/>
      <c r="H67" s="100"/>
      <c r="I67" s="100"/>
      <c r="J67" s="100"/>
      <c r="K67" s="100"/>
      <c r="L67" s="100"/>
      <c r="M67" s="100"/>
      <c r="N67" s="100"/>
      <c r="O67" s="100"/>
      <c r="P67" s="100"/>
      <c r="Q67" s="100"/>
      <c r="R67" s="100"/>
      <c r="S67" s="100"/>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95" t="s">
        <v>85</v>
      </c>
      <c r="C70" s="95"/>
      <c r="D70" s="56"/>
      <c r="E70" s="56"/>
      <c r="F70" s="27"/>
      <c r="G70" s="97" t="s">
        <v>12</v>
      </c>
      <c r="H70" s="97"/>
      <c r="I70" s="97"/>
      <c r="N70" s="96" t="s">
        <v>13</v>
      </c>
      <c r="O70" s="96"/>
      <c r="P70" s="96"/>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A14:O14"/>
    <mergeCell ref="A15:B15"/>
    <mergeCell ref="C15:S15"/>
    <mergeCell ref="I13:J13"/>
  </mergeCells>
  <conditionalFormatting sqref="K60">
    <cfRule type="cellIs" dxfId="229" priority="63" stopIfTrue="1" operator="equal">
      <formula>0</formula>
    </cfRule>
  </conditionalFormatting>
  <conditionalFormatting sqref="O60">
    <cfRule type="cellIs" dxfId="228" priority="62" stopIfTrue="1" operator="equal">
      <formula>0</formula>
    </cfRule>
  </conditionalFormatting>
  <conditionalFormatting sqref="R60">
    <cfRule type="cellIs" dxfId="227" priority="61" stopIfTrue="1" operator="equal">
      <formula>0</formula>
    </cfRule>
  </conditionalFormatting>
  <conditionalFormatting sqref="F57:G59 I57:I59">
    <cfRule type="cellIs" dxfId="226" priority="60" stopIfTrue="1" operator="equal">
      <formula>0</formula>
    </cfRule>
  </conditionalFormatting>
  <conditionalFormatting sqref="H55:H59 I55:I56 F55:G56 F22:I24">
    <cfRule type="cellIs" dxfId="225" priority="59" stopIfTrue="1" operator="equal">
      <formula>0</formula>
    </cfRule>
  </conditionalFormatting>
  <conditionalFormatting sqref="L23:L24 L55:L59">
    <cfRule type="cellIs" dxfId="224" priority="58" stopIfTrue="1" operator="equal">
      <formula>0</formula>
    </cfRule>
  </conditionalFormatting>
  <conditionalFormatting sqref="J22:J59">
    <cfRule type="cellIs" dxfId="223" priority="56" stopIfTrue="1" operator="equal">
      <formula>0</formula>
    </cfRule>
  </conditionalFormatting>
  <conditionalFormatting sqref="K22:K35 K42:K59">
    <cfRule type="cellIs" dxfId="222" priority="55" stopIfTrue="1" operator="equal">
      <formula>0</formula>
    </cfRule>
  </conditionalFormatting>
  <conditionalFormatting sqref="R22:R35 R42:R59">
    <cfRule type="cellIs" dxfId="221" priority="53" stopIfTrue="1" operator="equal">
      <formula>0</formula>
    </cfRule>
  </conditionalFormatting>
  <conditionalFormatting sqref="F53:G54 I53:I54">
    <cfRule type="cellIs" dxfId="220" priority="52" stopIfTrue="1" operator="equal">
      <formula>0</formula>
    </cfRule>
  </conditionalFormatting>
  <conditionalFormatting sqref="H51:H54 I51:I52 F51:G52">
    <cfRule type="cellIs" dxfId="219" priority="51" stopIfTrue="1" operator="equal">
      <formula>0</formula>
    </cfRule>
  </conditionalFormatting>
  <conditionalFormatting sqref="L51:L54">
    <cfRule type="cellIs" dxfId="218" priority="50" stopIfTrue="1" operator="equal">
      <formula>0</formula>
    </cfRule>
  </conditionalFormatting>
  <conditionalFormatting sqref="F49:G50 I49:I50">
    <cfRule type="cellIs" dxfId="217" priority="47" stopIfTrue="1" operator="equal">
      <formula>0</formula>
    </cfRule>
  </conditionalFormatting>
  <conditionalFormatting sqref="H47:H50 I47:I48 F47:G48">
    <cfRule type="cellIs" dxfId="216" priority="46" stopIfTrue="1" operator="equal">
      <formula>0</formula>
    </cfRule>
  </conditionalFormatting>
  <conditionalFormatting sqref="L47:L50">
    <cfRule type="cellIs" dxfId="215" priority="45" stopIfTrue="1" operator="equal">
      <formula>0</formula>
    </cfRule>
  </conditionalFormatting>
  <conditionalFormatting sqref="F45:G46 I45:I46">
    <cfRule type="cellIs" dxfId="214" priority="42" stopIfTrue="1" operator="equal">
      <formula>0</formula>
    </cfRule>
  </conditionalFormatting>
  <conditionalFormatting sqref="H43:H46 I43:I44 F43:G44">
    <cfRule type="cellIs" dxfId="213" priority="41" stopIfTrue="1" operator="equal">
      <formula>0</formula>
    </cfRule>
  </conditionalFormatting>
  <conditionalFormatting sqref="L43:L46">
    <cfRule type="cellIs" dxfId="212" priority="40" stopIfTrue="1" operator="equal">
      <formula>0</formula>
    </cfRule>
  </conditionalFormatting>
  <conditionalFormatting sqref="F35:G35 I35 I42 F42:G42">
    <cfRule type="cellIs" dxfId="211" priority="37" stopIfTrue="1" operator="equal">
      <formula>0</formula>
    </cfRule>
  </conditionalFormatting>
  <conditionalFormatting sqref="H33:H35 I33:I34 F33:G34 H42">
    <cfRule type="cellIs" dxfId="210" priority="36" stopIfTrue="1" operator="equal">
      <formula>0</formula>
    </cfRule>
  </conditionalFormatting>
  <conditionalFormatting sqref="L33:L35 L42">
    <cfRule type="cellIs" dxfId="209" priority="35" stopIfTrue="1" operator="equal">
      <formula>0</formula>
    </cfRule>
  </conditionalFormatting>
  <conditionalFormatting sqref="F31:G32 I31:I32">
    <cfRule type="cellIs" dxfId="208" priority="32" stopIfTrue="1" operator="equal">
      <formula>0</formula>
    </cfRule>
  </conditionalFormatting>
  <conditionalFormatting sqref="H29:H32 I29:I30 F29:G30">
    <cfRule type="cellIs" dxfId="207" priority="31" stopIfTrue="1" operator="equal">
      <formula>0</formula>
    </cfRule>
  </conditionalFormatting>
  <conditionalFormatting sqref="L29:L32">
    <cfRule type="cellIs" dxfId="206" priority="30" stopIfTrue="1" operator="equal">
      <formula>0</formula>
    </cfRule>
  </conditionalFormatting>
  <conditionalFormatting sqref="F27:G28 I27:I28">
    <cfRule type="cellIs" dxfId="205" priority="27" stopIfTrue="1" operator="equal">
      <formula>0</formula>
    </cfRule>
  </conditionalFormatting>
  <conditionalFormatting sqref="H25:H28 I25:I26 F25:G26">
    <cfRule type="cellIs" dxfId="204" priority="26" stopIfTrue="1" operator="equal">
      <formula>0</formula>
    </cfRule>
  </conditionalFormatting>
  <conditionalFormatting sqref="L25:L28">
    <cfRule type="cellIs" dxfId="203" priority="25" stopIfTrue="1" operator="equal">
      <formula>0</formula>
    </cfRule>
  </conditionalFormatting>
  <conditionalFormatting sqref="E22:E59">
    <cfRule type="cellIs" dxfId="202" priority="21" operator="equal">
      <formula>0</formula>
    </cfRule>
  </conditionalFormatting>
  <conditionalFormatting sqref="L22:N22 M23:N35 M42:N59">
    <cfRule type="cellIs" dxfId="201" priority="20" stopIfTrue="1" operator="equal">
      <formula>0</formula>
    </cfRule>
  </conditionalFormatting>
  <conditionalFormatting sqref="P22:Q35 P42:Q59">
    <cfRule type="cellIs" dxfId="200" priority="19" stopIfTrue="1" operator="equal">
      <formula>0</formula>
    </cfRule>
  </conditionalFormatting>
  <conditionalFormatting sqref="O22:O35 O42:O59">
    <cfRule type="cellIs" dxfId="199" priority="18" stopIfTrue="1" operator="equal">
      <formula>0</formula>
    </cfRule>
  </conditionalFormatting>
  <conditionalFormatting sqref="K36:K41">
    <cfRule type="cellIs" dxfId="198" priority="17" stopIfTrue="1" operator="equal">
      <formula>0</formula>
    </cfRule>
  </conditionalFormatting>
  <conditionalFormatting sqref="R36:R41">
    <cfRule type="cellIs" dxfId="197" priority="16" stopIfTrue="1" operator="equal">
      <formula>0</formula>
    </cfRule>
  </conditionalFormatting>
  <conditionalFormatting sqref="F41:I41">
    <cfRule type="cellIs" dxfId="196" priority="15" stopIfTrue="1" operator="equal">
      <formula>0</formula>
    </cfRule>
  </conditionalFormatting>
  <conditionalFormatting sqref="L41">
    <cfRule type="cellIs" dxfId="195" priority="14" stopIfTrue="1" operator="equal">
      <formula>0</formula>
    </cfRule>
  </conditionalFormatting>
  <conditionalFormatting sqref="F39:G40 I39:I40">
    <cfRule type="cellIs" dxfId="194" priority="12" stopIfTrue="1" operator="equal">
      <formula>0</formula>
    </cfRule>
  </conditionalFormatting>
  <conditionalFormatting sqref="H37:H40 I37:I38 F37:G38">
    <cfRule type="cellIs" dxfId="193" priority="11" stopIfTrue="1" operator="equal">
      <formula>0</formula>
    </cfRule>
  </conditionalFormatting>
  <conditionalFormatting sqref="L37:L40">
    <cfRule type="cellIs" dxfId="192" priority="10" stopIfTrue="1" operator="equal">
      <formula>0</formula>
    </cfRule>
  </conditionalFormatting>
  <conditionalFormatting sqref="I36 F36:G36">
    <cfRule type="cellIs" dxfId="191" priority="8" stopIfTrue="1" operator="equal">
      <formula>0</formula>
    </cfRule>
  </conditionalFormatting>
  <conditionalFormatting sqref="H36">
    <cfRule type="cellIs" dxfId="190" priority="7" stopIfTrue="1" operator="equal">
      <formula>0</formula>
    </cfRule>
  </conditionalFormatting>
  <conditionalFormatting sqref="L36">
    <cfRule type="cellIs" dxfId="189" priority="6" stopIfTrue="1" operator="equal">
      <formula>0</formula>
    </cfRule>
  </conditionalFormatting>
  <conditionalFormatting sqref="M36:N41">
    <cfRule type="cellIs" dxfId="188" priority="3" stopIfTrue="1" operator="equal">
      <formula>0</formula>
    </cfRule>
  </conditionalFormatting>
  <conditionalFormatting sqref="P36:Q41">
    <cfRule type="cellIs" dxfId="187" priority="2" stopIfTrue="1" operator="equal">
      <formula>0</formula>
    </cfRule>
  </conditionalFormatting>
  <conditionalFormatting sqref="O36:O41">
    <cfRule type="cellIs" dxfId="186" priority="1" stopIfTrue="1" operator="equal">
      <formula>0</formula>
    </cfRule>
  </conditionalFormatting>
  <dataValidations count="6">
    <dataValidation type="list" allowBlank="1" showInputMessage="1" showErrorMessage="1" sqref="D22:D59" xr:uid="{00000000-0002-0000-0100-000000000000}">
      <formula1>"d.d., val."</formula1>
    </dataValidation>
    <dataValidation type="list" allowBlank="1" showInputMessage="1" showErrorMessage="1" sqref="L22:L59" xr:uid="{00000000-0002-0000-0100-000001000000}">
      <formula1>"5, 6"</formula1>
    </dataValidation>
    <dataValidation type="list" allowBlank="1" showInputMessage="1" showErrorMessage="1" sqref="C22:C59" xr:uid="{00000000-0002-0000-0100-000002000000}">
      <formula1>"Švietimo personalas (neterminuota DS), Pedagoginis personalas (neterminuota DS), Švietimo personalas (terminuota DS), Pedagoginis personalas (terminuota DS)"</formula1>
    </dataValidation>
    <dataValidation type="list" allowBlank="1" showInputMessage="1" showErrorMessage="1" sqref="H10" xr:uid="{00000000-0002-0000-0100-000003000000}">
      <formula1>"2017,2018,2019,2020,2021,2022"</formula1>
    </dataValidation>
    <dataValidation type="list" allowBlank="1" showInputMessage="1" showErrorMessage="1" sqref="J10" xr:uid="{00000000-0002-0000-0100-000004000000}">
      <formula1>"sausio,vasario,kovo,balandžio,gegužės,birželio,liepos,rugpjūčio,rugsėjo,spalio,lapkričio,gruodžio"</formula1>
    </dataValidation>
    <dataValidation type="list" allowBlank="1" showInputMessage="1" showErrorMessage="1" sqref="M22:M59" xr:uid="{00000000-0002-0000-0100-000005000000}">
      <formula1>"20,21,22,23,24,25,26,27,28,29,30,31,32,33,34,35,36,37,38,39,40,41,42,43,44,45,46,47,48,49,50"</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Papildomas!$C$24:$Q$24</xm:f>
          </x14:formula1>
          <xm:sqref>P22:P59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1D94E-FEAC-48D8-8ED2-6679D1DD130A}">
  <sheetPr>
    <tabColor theme="6" tint="0.59999389629810485"/>
    <pageSetUpPr fitToPage="1"/>
  </sheetPr>
  <dimension ref="A1:S73"/>
  <sheetViews>
    <sheetView showGridLines="0" zoomScale="70" zoomScaleNormal="70" workbookViewId="0">
      <selection activeCell="Q22" sqref="Q22"/>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107" t="s">
        <v>55</v>
      </c>
      <c r="B8" s="107"/>
      <c r="C8" s="107"/>
      <c r="D8" s="107"/>
      <c r="E8" s="107"/>
      <c r="F8" s="107"/>
      <c r="G8" s="107"/>
      <c r="H8" s="107"/>
      <c r="I8" s="107"/>
      <c r="J8" s="107"/>
      <c r="K8" s="107"/>
      <c r="L8" s="107"/>
      <c r="M8" s="107"/>
      <c r="N8" s="107"/>
      <c r="O8" s="107"/>
      <c r="P8" s="107"/>
      <c r="Q8" s="107"/>
      <c r="R8" s="107"/>
      <c r="S8" s="107"/>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115"/>
      <c r="K10" s="115"/>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16"/>
      <c r="J13" s="116"/>
    </row>
    <row r="14" spans="1:19" ht="15.6" x14ac:dyDescent="0.3">
      <c r="A14" s="108" t="s">
        <v>56</v>
      </c>
      <c r="B14" s="108"/>
      <c r="C14" s="108"/>
      <c r="D14" s="108"/>
      <c r="E14" s="108"/>
      <c r="F14" s="108"/>
      <c r="G14" s="108"/>
      <c r="H14" s="108"/>
      <c r="I14" s="108"/>
      <c r="J14" s="108"/>
      <c r="K14" s="108"/>
      <c r="L14" s="108"/>
      <c r="M14" s="108"/>
      <c r="N14" s="108"/>
      <c r="O14" s="108"/>
      <c r="P14" s="79"/>
      <c r="Q14" s="79"/>
      <c r="R14" s="79"/>
    </row>
    <row r="15" spans="1:19" ht="15.6" x14ac:dyDescent="0.25">
      <c r="A15" s="110" t="s">
        <v>21</v>
      </c>
      <c r="B15" s="111"/>
      <c r="C15" s="112"/>
      <c r="D15" s="113"/>
      <c r="E15" s="113"/>
      <c r="F15" s="113"/>
      <c r="G15" s="113"/>
      <c r="H15" s="113"/>
      <c r="I15" s="113"/>
      <c r="J15" s="113"/>
      <c r="K15" s="113"/>
      <c r="L15" s="113"/>
      <c r="M15" s="113"/>
      <c r="N15" s="113"/>
      <c r="O15" s="113"/>
      <c r="P15" s="113"/>
      <c r="Q15" s="113"/>
      <c r="R15" s="113"/>
      <c r="S15" s="114"/>
    </row>
    <row r="16" spans="1:19" ht="15.6" x14ac:dyDescent="0.25">
      <c r="A16" s="110" t="s">
        <v>20</v>
      </c>
      <c r="B16" s="111"/>
      <c r="C16" s="112"/>
      <c r="D16" s="113"/>
      <c r="E16" s="113"/>
      <c r="F16" s="113"/>
      <c r="G16" s="113"/>
      <c r="H16" s="113"/>
      <c r="I16" s="113"/>
      <c r="J16" s="113"/>
      <c r="K16" s="113"/>
      <c r="L16" s="113"/>
      <c r="M16" s="113"/>
      <c r="N16" s="113"/>
      <c r="O16" s="113"/>
      <c r="P16" s="113"/>
      <c r="Q16" s="113"/>
      <c r="R16" s="113"/>
      <c r="S16" s="114"/>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109" t="s">
        <v>57</v>
      </c>
      <c r="B18" s="109"/>
      <c r="C18" s="109"/>
      <c r="D18" s="109"/>
      <c r="E18" s="109"/>
      <c r="F18" s="109"/>
      <c r="G18" s="109"/>
      <c r="H18" s="109"/>
      <c r="I18" s="109"/>
      <c r="J18" s="109"/>
      <c r="K18" s="109"/>
      <c r="L18" s="109"/>
      <c r="M18" s="109"/>
      <c r="N18" s="109"/>
      <c r="O18" s="109"/>
      <c r="P18" s="52"/>
      <c r="Q18" s="52"/>
      <c r="R18" s="52"/>
    </row>
    <row r="19" spans="1:19" ht="15" customHeight="1" x14ac:dyDescent="0.25">
      <c r="A19" s="98" t="s">
        <v>50</v>
      </c>
      <c r="B19" s="98" t="s">
        <v>0</v>
      </c>
      <c r="C19" s="98" t="s">
        <v>15</v>
      </c>
      <c r="D19" s="98" t="s">
        <v>17</v>
      </c>
      <c r="E19" s="105" t="s">
        <v>16</v>
      </c>
      <c r="F19" s="98" t="s">
        <v>2</v>
      </c>
      <c r="G19" s="98" t="s">
        <v>18</v>
      </c>
      <c r="H19" s="98" t="s">
        <v>54</v>
      </c>
      <c r="I19" s="98" t="s">
        <v>19</v>
      </c>
      <c r="J19" s="98" t="s">
        <v>58</v>
      </c>
      <c r="K19" s="98" t="s">
        <v>23</v>
      </c>
      <c r="L19" s="99" t="s">
        <v>8</v>
      </c>
      <c r="M19" s="99"/>
      <c r="N19" s="99"/>
      <c r="O19" s="99"/>
      <c r="P19" s="99" t="s">
        <v>27</v>
      </c>
      <c r="Q19" s="99"/>
      <c r="R19" s="99"/>
      <c r="S19" s="98" t="s">
        <v>10</v>
      </c>
    </row>
    <row r="20" spans="1:19" s="23" customFormat="1" ht="105" customHeight="1" x14ac:dyDescent="0.25">
      <c r="A20" s="98"/>
      <c r="B20" s="98"/>
      <c r="C20" s="98"/>
      <c r="D20" s="98"/>
      <c r="E20" s="106"/>
      <c r="F20" s="98"/>
      <c r="G20" s="98"/>
      <c r="H20" s="98"/>
      <c r="I20" s="98"/>
      <c r="J20" s="98"/>
      <c r="K20" s="98"/>
      <c r="L20" s="78" t="s">
        <v>5</v>
      </c>
      <c r="M20" s="78" t="s">
        <v>75</v>
      </c>
      <c r="N20" s="78" t="s">
        <v>7</v>
      </c>
      <c r="O20" s="78" t="s">
        <v>81</v>
      </c>
      <c r="P20" s="80" t="s">
        <v>24</v>
      </c>
      <c r="Q20" s="80" t="s">
        <v>25</v>
      </c>
      <c r="R20" s="80" t="s">
        <v>82</v>
      </c>
      <c r="S20" s="98"/>
    </row>
    <row r="21" spans="1:19" ht="15" customHeight="1" x14ac:dyDescent="0.25">
      <c r="A21" s="47">
        <v>1</v>
      </c>
      <c r="B21" s="47">
        <v>2</v>
      </c>
      <c r="C21" s="78">
        <v>3</v>
      </c>
      <c r="D21" s="78">
        <v>4</v>
      </c>
      <c r="E21" s="78">
        <v>5</v>
      </c>
      <c r="F21" s="78">
        <v>6</v>
      </c>
      <c r="G21" s="78">
        <v>7</v>
      </c>
      <c r="H21" s="78">
        <v>8</v>
      </c>
      <c r="I21" s="78">
        <v>9</v>
      </c>
      <c r="J21" s="81" t="s">
        <v>108</v>
      </c>
      <c r="K21" s="78">
        <v>11</v>
      </c>
      <c r="L21" s="78">
        <v>12</v>
      </c>
      <c r="M21" s="78">
        <v>13</v>
      </c>
      <c r="N21" s="78">
        <v>14</v>
      </c>
      <c r="O21" s="78">
        <v>15</v>
      </c>
      <c r="P21" s="78">
        <v>16</v>
      </c>
      <c r="Q21" s="78">
        <v>17</v>
      </c>
      <c r="R21" s="78">
        <v>18</v>
      </c>
      <c r="S21" s="78">
        <v>19</v>
      </c>
    </row>
    <row r="22" spans="1:19" ht="13.8" x14ac:dyDescent="0.25">
      <c r="A22" s="74"/>
      <c r="B22" s="10"/>
      <c r="C22" s="32"/>
      <c r="D22" s="15"/>
      <c r="E22" s="15">
        <f>+IF(C22="",0,IF(C22="Švietimo personalas (neterminuota DS)",IF(D22="d.d.",Papildomas!$F$68,Papildomas!$F$77),IF(C22="Švietimo personalas (terminuota DS)",IF(D22="d.d.",Papildomas!$O$68,Papildomas!$O$77),IF(C22="Pedagoginis personalas (neterminuota DS)",IF(D22="d.d.",Papildomas!$F$67,Papildomas!$F$76),IF(C22="Pedagoginis personalas (terminuota DS)",IF(D22="d.d.",Papildomas!$O$67,Papildomas!$O$76))))))</f>
        <v>0</v>
      </c>
      <c r="F22" s="24"/>
      <c r="G22" s="24"/>
      <c r="H22" s="15"/>
      <c r="I22" s="15"/>
      <c r="J22" s="24">
        <f t="shared" ref="J22:J59" si="0">IF(D22="d.d.",((H22+I22)*F22),IF(D22="val.",(H22+I22),0))</f>
        <v>0</v>
      </c>
      <c r="K22" s="46"/>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 (neterminuota DS)",IF(D23="d.d.",Papildomas!$F$68,Papildomas!$F$77),IF(C23="Švietimo personalas (terminuota DS)",IF(D23="d.d.",Papildomas!$O$68,Papildomas!$O$77),IF(C23="Pedagoginis personalas (neterminuota DS)",IF(D23="d.d.",Papildomas!$F$67,Papildomas!$F$76),IF(C23="Pedagoginis personalas (terminuota DS)",IF(D23="d.d.",Papildomas!$O$67,Papildomas!$O$76))))))</f>
        <v>0</v>
      </c>
      <c r="F23" s="24"/>
      <c r="G23" s="24"/>
      <c r="H23" s="15"/>
      <c r="I23" s="15"/>
      <c r="J23" s="24">
        <f t="shared" si="0"/>
        <v>0</v>
      </c>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15">
        <f>+IF(C24="",0,IF(C24="Švietimo personalas (neterminuota DS)",IF(D24="d.d.",Papildomas!$F$68,Papildomas!$F$77),IF(C24="Švietimo personalas (terminuota DS)",IF(D24="d.d.",Papildomas!$O$68,Papildomas!$O$77),IF(C24="Pedagoginis personalas (neterminuota DS)",IF(D24="d.d.",Papildomas!$F$67,Papildomas!$F$76),IF(C24="Pedagoginis personalas (terminuota DS)",IF(D24="d.d.",Papildomas!$O$67,Papildomas!$O$76))))))</f>
        <v>0</v>
      </c>
      <c r="F24" s="24"/>
      <c r="G24" s="24"/>
      <c r="H24" s="15"/>
      <c r="I24" s="15"/>
      <c r="J24" s="24">
        <f t="shared" si="0"/>
        <v>0</v>
      </c>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 (neterminuota DS)",IF(D25="d.d.",Papildomas!$F$68,Papildomas!$F$77),IF(C25="Švietimo personalas (terminuota DS)",IF(D25="d.d.",Papildomas!$O$68,Papildomas!$O$77),IF(C25="Pedagoginis personalas (neterminuota DS)",IF(D25="d.d.",Papildomas!$F$67,Papildomas!$F$76),IF(C25="Pedagoginis personalas (terminuota DS)",IF(D25="d.d.",Papildomas!$O$67,Papildomas!$O$76))))))</f>
        <v>0</v>
      </c>
      <c r="F25" s="24"/>
      <c r="G25" s="24"/>
      <c r="H25" s="15"/>
      <c r="I25" s="15"/>
      <c r="J25" s="24">
        <f t="shared" si="0"/>
        <v>0</v>
      </c>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 (neterminuota DS)",IF(D26="d.d.",Papildomas!$F$68,Papildomas!$F$77),IF(C26="Švietimo personalas (terminuota DS)",IF(D26="d.d.",Papildomas!$O$68,Papildomas!$O$77),IF(C26="Pedagoginis personalas (neterminuota DS)",IF(D26="d.d.",Papildomas!$F$67,Papildomas!$F$76),IF(C26="Pedagoginis personalas (terminuota DS)",IF(D26="d.d.",Papildomas!$O$67,Papildomas!$O$76))))))</f>
        <v>0</v>
      </c>
      <c r="F26" s="24"/>
      <c r="G26" s="24"/>
      <c r="H26" s="15"/>
      <c r="I26" s="15"/>
      <c r="J26" s="24">
        <f t="shared" si="0"/>
        <v>0</v>
      </c>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15">
        <f>+IF(C27="",0,IF(C27="Švietimo personalas (neterminuota DS)",IF(D27="d.d.",Papildomas!$F$68,Papildomas!$F$77),IF(C27="Švietimo personalas (terminuota DS)",IF(D27="d.d.",Papildomas!$O$68,Papildomas!$O$77),IF(C27="Pedagoginis personalas (neterminuota DS)",IF(D27="d.d.",Papildomas!$F$67,Papildomas!$F$76),IF(C27="Pedagoginis personalas (terminuota DS)",IF(D27="d.d.",Papildomas!$O$67,Papildomas!$O$76))))))</f>
        <v>0</v>
      </c>
      <c r="F27" s="24"/>
      <c r="G27" s="24"/>
      <c r="H27" s="15"/>
      <c r="I27" s="15"/>
      <c r="J27" s="24">
        <f t="shared" si="0"/>
        <v>0</v>
      </c>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15">
        <f>+IF(C28="",0,IF(C28="Švietimo personalas (neterminuota DS)",IF(D28="d.d.",Papildomas!$F$68,Papildomas!$F$77),IF(C28="Švietimo personalas (terminuota DS)",IF(D28="d.d.",Papildomas!$O$68,Papildomas!$O$77),IF(C28="Pedagoginis personalas (neterminuota DS)",IF(D28="d.d.",Papildomas!$F$67,Papildomas!$F$76),IF(C28="Pedagoginis personalas (terminuota DS)",IF(D28="d.d.",Papildomas!$O$67,Papildomas!$O$76))))))</f>
        <v>0</v>
      </c>
      <c r="F28" s="24"/>
      <c r="G28" s="24"/>
      <c r="H28" s="15"/>
      <c r="I28" s="15"/>
      <c r="J28" s="24">
        <f t="shared" si="0"/>
        <v>0</v>
      </c>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 (neterminuota DS)",IF(D29="d.d.",Papildomas!$F$68,Papildomas!$F$77),IF(C29="Švietimo personalas (terminuota DS)",IF(D29="d.d.",Papildomas!$O$68,Papildomas!$O$77),IF(C29="Pedagoginis personalas (neterminuota DS)",IF(D29="d.d.",Papildomas!$F$67,Papildomas!$F$76),IF(C29="Pedagoginis personalas (terminuota DS)",IF(D29="d.d.",Papildomas!$O$67,Papildomas!$O$76))))))</f>
        <v>0</v>
      </c>
      <c r="F29" s="24"/>
      <c r="G29" s="24"/>
      <c r="H29" s="15"/>
      <c r="I29" s="15"/>
      <c r="J29" s="24">
        <f t="shared" si="0"/>
        <v>0</v>
      </c>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15">
        <f>+IF(C30="",0,IF(C30="Švietimo personalas (neterminuota DS)",IF(D30="d.d.",Papildomas!$F$68,Papildomas!$F$77),IF(C30="Švietimo personalas (terminuota DS)",IF(D30="d.d.",Papildomas!$O$68,Papildomas!$O$77),IF(C30="Pedagoginis personalas (neterminuota DS)",IF(D30="d.d.",Papildomas!$F$67,Papildomas!$F$76),IF(C30="Pedagoginis personalas (terminuota DS)",IF(D30="d.d.",Papildomas!$O$67,Papildomas!$O$76))))))</f>
        <v>0</v>
      </c>
      <c r="F30" s="24"/>
      <c r="G30" s="24"/>
      <c r="H30" s="15"/>
      <c r="I30" s="15"/>
      <c r="J30" s="24">
        <f t="shared" si="0"/>
        <v>0</v>
      </c>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x14ac:dyDescent="0.25">
      <c r="A31" s="74"/>
      <c r="B31" s="10"/>
      <c r="C31" s="32"/>
      <c r="D31" s="15"/>
      <c r="E31" s="15">
        <f>+IF(C31="",0,IF(C31="Švietimo personalas (neterminuota DS)",IF(D31="d.d.",Papildomas!$F$68,Papildomas!$F$77),IF(C31="Švietimo personalas (terminuota DS)",IF(D31="d.d.",Papildomas!$O$68,Papildomas!$O$77),IF(C31="Pedagoginis personalas (neterminuota DS)",IF(D31="d.d.",Papildomas!$F$67,Papildomas!$F$76),IF(C31="Pedagoginis personalas (terminuota DS)",IF(D31="d.d.",Papildomas!$O$67,Papildomas!$O$76))))))</f>
        <v>0</v>
      </c>
      <c r="F31" s="24"/>
      <c r="G31" s="24"/>
      <c r="H31" s="15"/>
      <c r="I31" s="15"/>
      <c r="J31" s="24">
        <f t="shared" si="0"/>
        <v>0</v>
      </c>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x14ac:dyDescent="0.25">
      <c r="A32" s="74"/>
      <c r="B32" s="10"/>
      <c r="C32" s="32"/>
      <c r="D32" s="15"/>
      <c r="E32" s="15">
        <f>+IF(C32="",0,IF(C32="Švietimo personalas (neterminuota DS)",IF(D32="d.d.",Papildomas!$F$68,Papildomas!$F$77),IF(C32="Švietimo personalas (terminuota DS)",IF(D32="d.d.",Papildomas!$O$68,Papildomas!$O$77),IF(C32="Pedagoginis personalas (neterminuota DS)",IF(D32="d.d.",Papildomas!$F$67,Papildomas!$F$76),IF(C32="Pedagoginis personalas (terminuota DS)",IF(D32="d.d.",Papildomas!$O$67,Papildomas!$O$76))))))</f>
        <v>0</v>
      </c>
      <c r="F32" s="24"/>
      <c r="G32" s="24"/>
      <c r="H32" s="15"/>
      <c r="I32" s="15"/>
      <c r="J32" s="24">
        <f t="shared" si="0"/>
        <v>0</v>
      </c>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x14ac:dyDescent="0.25">
      <c r="A33" s="74"/>
      <c r="B33" s="10"/>
      <c r="C33" s="32"/>
      <c r="D33" s="15"/>
      <c r="E33" s="15">
        <f>+IF(C33="",0,IF(C33="Švietimo personalas (neterminuota DS)",IF(D33="d.d.",Papildomas!$F$68,Papildomas!$F$77),IF(C33="Švietimo personalas (terminuota DS)",IF(D33="d.d.",Papildomas!$O$68,Papildomas!$O$77),IF(C33="Pedagoginis personalas (neterminuota DS)",IF(D33="d.d.",Papildomas!$F$67,Papildomas!$F$76),IF(C33="Pedagoginis personalas (terminuota DS)",IF(D33="d.d.",Papildomas!$O$67,Papildomas!$O$76))))))</f>
        <v>0</v>
      </c>
      <c r="F33" s="24"/>
      <c r="G33" s="24"/>
      <c r="H33" s="15"/>
      <c r="I33" s="15"/>
      <c r="J33" s="24">
        <f t="shared" si="0"/>
        <v>0</v>
      </c>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x14ac:dyDescent="0.25">
      <c r="A34" s="74"/>
      <c r="B34" s="10"/>
      <c r="C34" s="32"/>
      <c r="D34" s="15"/>
      <c r="E34" s="15">
        <f>+IF(C34="",0,IF(C34="Švietimo personalas (neterminuota DS)",IF(D34="d.d.",Papildomas!$F$68,Papildomas!$F$77),IF(C34="Švietimo personalas (terminuota DS)",IF(D34="d.d.",Papildomas!$O$68,Papildomas!$O$77),IF(C34="Pedagoginis personalas (neterminuota DS)",IF(D34="d.d.",Papildomas!$F$67,Papildomas!$F$76),IF(C34="Pedagoginis personalas (terminuota DS)",IF(D34="d.d.",Papildomas!$O$67,Papildomas!$O$76))))))</f>
        <v>0</v>
      </c>
      <c r="F34" s="24"/>
      <c r="G34" s="24"/>
      <c r="H34" s="15"/>
      <c r="I34" s="15"/>
      <c r="J34" s="24">
        <f t="shared" si="0"/>
        <v>0</v>
      </c>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x14ac:dyDescent="0.25">
      <c r="A35" s="74"/>
      <c r="B35" s="10"/>
      <c r="C35" s="32"/>
      <c r="D35" s="15"/>
      <c r="E35" s="15">
        <f>+IF(C35="",0,IF(C35="Švietimo personalas (neterminuota DS)",IF(D35="d.d.",Papildomas!$F$68,Papildomas!$F$77),IF(C35="Švietimo personalas (terminuota DS)",IF(D35="d.d.",Papildomas!$O$68,Papildomas!$O$77),IF(C35="Pedagoginis personalas (neterminuota DS)",IF(D35="d.d.",Papildomas!$F$67,Papildomas!$F$76),IF(C35="Pedagoginis personalas (terminuota DS)",IF(D35="d.d.",Papildomas!$O$67,Papildomas!$O$76))))))</f>
        <v>0</v>
      </c>
      <c r="F35" s="24"/>
      <c r="G35" s="24"/>
      <c r="H35" s="15"/>
      <c r="I35" s="15"/>
      <c r="J35" s="24">
        <f t="shared" si="0"/>
        <v>0</v>
      </c>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x14ac:dyDescent="0.25">
      <c r="A36" s="74"/>
      <c r="B36" s="10"/>
      <c r="C36" s="32"/>
      <c r="D36" s="15"/>
      <c r="E36" s="15">
        <f>+IF(C36="",0,IF(C36="Švietimo personalas (neterminuota DS)",IF(D36="d.d.",Papildomas!$F$68,Papildomas!$F$77),IF(C36="Švietimo personalas (terminuota DS)",IF(D36="d.d.",Papildomas!$O$68,Papildomas!$O$77),IF(C36="Pedagoginis personalas (neterminuota DS)",IF(D36="d.d.",Papildomas!$F$67,Papildomas!$F$76),IF(C36="Pedagoginis personalas (terminuota DS)",IF(D36="d.d.",Papildomas!$O$67,Papildomas!$O$76))))))</f>
        <v>0</v>
      </c>
      <c r="F36" s="24"/>
      <c r="G36" s="24"/>
      <c r="H36" s="15"/>
      <c r="I36" s="15"/>
      <c r="J36" s="24">
        <f t="shared" si="0"/>
        <v>0</v>
      </c>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x14ac:dyDescent="0.25">
      <c r="A37" s="74"/>
      <c r="B37" s="10"/>
      <c r="C37" s="32"/>
      <c r="D37" s="15"/>
      <c r="E37" s="15">
        <f>+IF(C37="",0,IF(C37="Švietimo personalas (neterminuota DS)",IF(D37="d.d.",Papildomas!$F$68,Papildomas!$F$77),IF(C37="Švietimo personalas (terminuota DS)",IF(D37="d.d.",Papildomas!$O$68,Papildomas!$O$77),IF(C37="Pedagoginis personalas (neterminuota DS)",IF(D37="d.d.",Papildomas!$F$67,Papildomas!$F$76),IF(C37="Pedagoginis personalas (terminuota DS)",IF(D37="d.d.",Papildomas!$O$67,Papildomas!$O$76))))))</f>
        <v>0</v>
      </c>
      <c r="F37" s="24"/>
      <c r="G37" s="24"/>
      <c r="H37" s="15"/>
      <c r="I37" s="15"/>
      <c r="J37" s="24">
        <f t="shared" si="0"/>
        <v>0</v>
      </c>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x14ac:dyDescent="0.25">
      <c r="A38" s="74"/>
      <c r="B38" s="10"/>
      <c r="C38" s="32"/>
      <c r="D38" s="15"/>
      <c r="E38" s="15">
        <f>+IF(C38="",0,IF(C38="Švietimo personalas (neterminuota DS)",IF(D38="d.d.",Papildomas!$F$68,Papildomas!$F$77),IF(C38="Švietimo personalas (terminuota DS)",IF(D38="d.d.",Papildomas!$O$68,Papildomas!$O$77),IF(C38="Pedagoginis personalas (neterminuota DS)",IF(D38="d.d.",Papildomas!$F$67,Papildomas!$F$76),IF(C38="Pedagoginis personalas (terminuota DS)",IF(D38="d.d.",Papildomas!$O$67,Papildomas!$O$76))))))</f>
        <v>0</v>
      </c>
      <c r="F38" s="24"/>
      <c r="G38" s="24"/>
      <c r="H38" s="15"/>
      <c r="I38" s="15"/>
      <c r="J38" s="24">
        <f t="shared" si="0"/>
        <v>0</v>
      </c>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x14ac:dyDescent="0.25">
      <c r="A39" s="74"/>
      <c r="B39" s="10"/>
      <c r="C39" s="32"/>
      <c r="D39" s="15"/>
      <c r="E39" s="15">
        <f>+IF(C39="",0,IF(C39="Švietimo personalas (neterminuota DS)",IF(D39="d.d.",Papildomas!$F$68,Papildomas!$F$77),IF(C39="Švietimo personalas (terminuota DS)",IF(D39="d.d.",Papildomas!$O$68,Papildomas!$O$77),IF(C39="Pedagoginis personalas (neterminuota DS)",IF(D39="d.d.",Papildomas!$F$67,Papildomas!$F$76),IF(C39="Pedagoginis personalas (terminuota DS)",IF(D39="d.d.",Papildomas!$O$67,Papildomas!$O$76))))))</f>
        <v>0</v>
      </c>
      <c r="F39" s="24"/>
      <c r="G39" s="24"/>
      <c r="H39" s="15"/>
      <c r="I39" s="15"/>
      <c r="J39" s="24">
        <f t="shared" si="0"/>
        <v>0</v>
      </c>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x14ac:dyDescent="0.25">
      <c r="A40" s="74"/>
      <c r="B40" s="10"/>
      <c r="C40" s="32"/>
      <c r="D40" s="15"/>
      <c r="E40" s="15">
        <f>+IF(C40="",0,IF(C40="Švietimo personalas (neterminuota DS)",IF(D40="d.d.",Papildomas!$F$68,Papildomas!$F$77),IF(C40="Švietimo personalas (terminuota DS)",IF(D40="d.d.",Papildomas!$O$68,Papildomas!$O$77),IF(C40="Pedagoginis personalas (neterminuota DS)",IF(D40="d.d.",Papildomas!$F$67,Papildomas!$F$76),IF(C40="Pedagoginis personalas (terminuota DS)",IF(D40="d.d.",Papildomas!$O$67,Papildomas!$O$76))))))</f>
        <v>0</v>
      </c>
      <c r="F40" s="24"/>
      <c r="G40" s="24"/>
      <c r="H40" s="15"/>
      <c r="I40" s="15"/>
      <c r="J40" s="24">
        <f t="shared" si="0"/>
        <v>0</v>
      </c>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x14ac:dyDescent="0.25">
      <c r="A41" s="74"/>
      <c r="B41" s="10"/>
      <c r="C41" s="32"/>
      <c r="D41" s="15"/>
      <c r="E41" s="15">
        <f>+IF(C41="",0,IF(C41="Švietimo personalas (neterminuota DS)",IF(D41="d.d.",Papildomas!$F$68,Papildomas!$F$77),IF(C41="Švietimo personalas (terminuota DS)",IF(D41="d.d.",Papildomas!$O$68,Papildomas!$O$77),IF(C41="Pedagoginis personalas (neterminuota DS)",IF(D41="d.d.",Papildomas!$F$67,Papildomas!$F$76),IF(C41="Pedagoginis personalas (terminuota DS)",IF(D41="d.d.",Papildomas!$O$67,Papildomas!$O$76))))))</f>
        <v>0</v>
      </c>
      <c r="F41" s="24"/>
      <c r="G41" s="24"/>
      <c r="H41" s="15"/>
      <c r="I41" s="15"/>
      <c r="J41" s="24">
        <f t="shared" si="0"/>
        <v>0</v>
      </c>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x14ac:dyDescent="0.25">
      <c r="A42" s="74"/>
      <c r="B42" s="10"/>
      <c r="C42" s="32"/>
      <c r="D42" s="15"/>
      <c r="E42" s="15">
        <f>+IF(C42="",0,IF(C42="Švietimo personalas (neterminuota DS)",IF(D42="d.d.",Papildomas!$F$68,Papildomas!$F$77),IF(C42="Švietimo personalas (terminuota DS)",IF(D42="d.d.",Papildomas!$O$68,Papildomas!$O$77),IF(C42="Pedagoginis personalas (neterminuota DS)",IF(D42="d.d.",Papildomas!$F$67,Papildomas!$F$76),IF(C42="Pedagoginis personalas (terminuota DS)",IF(D42="d.d.",Papildomas!$O$67,Papildomas!$O$76))))))</f>
        <v>0</v>
      </c>
      <c r="F42" s="24"/>
      <c r="G42" s="24"/>
      <c r="H42" s="15"/>
      <c r="I42" s="15"/>
      <c r="J42" s="24">
        <f t="shared" si="0"/>
        <v>0</v>
      </c>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x14ac:dyDescent="0.25">
      <c r="A43" s="74"/>
      <c r="B43" s="10"/>
      <c r="C43" s="32"/>
      <c r="D43" s="15"/>
      <c r="E43" s="15">
        <f>+IF(C43="",0,IF(C43="Švietimo personalas (neterminuota DS)",IF(D43="d.d.",Papildomas!$F$68,Papildomas!$F$77),IF(C43="Švietimo personalas (terminuota DS)",IF(D43="d.d.",Papildomas!$O$68,Papildomas!$O$77),IF(C43="Pedagoginis personalas (neterminuota DS)",IF(D43="d.d.",Papildomas!$F$67,Papildomas!$F$76),IF(C43="Pedagoginis personalas (terminuota DS)",IF(D43="d.d.",Papildomas!$O$67,Papildomas!$O$76))))))</f>
        <v>0</v>
      </c>
      <c r="F43" s="24"/>
      <c r="G43" s="24"/>
      <c r="H43" s="15"/>
      <c r="I43" s="15"/>
      <c r="J43" s="24">
        <f t="shared" si="0"/>
        <v>0</v>
      </c>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x14ac:dyDescent="0.25">
      <c r="A44" s="74"/>
      <c r="B44" s="10"/>
      <c r="C44" s="32"/>
      <c r="D44" s="15"/>
      <c r="E44" s="15">
        <f>+IF(C44="",0,IF(C44="Švietimo personalas (neterminuota DS)",IF(D44="d.d.",Papildomas!$F$68,Papildomas!$F$77),IF(C44="Švietimo personalas (terminuota DS)",IF(D44="d.d.",Papildomas!$O$68,Papildomas!$O$77),IF(C44="Pedagoginis personalas (neterminuota DS)",IF(D44="d.d.",Papildomas!$F$67,Papildomas!$F$76),IF(C44="Pedagoginis personalas (terminuota DS)",IF(D44="d.d.",Papildomas!$O$67,Papildomas!$O$76))))))</f>
        <v>0</v>
      </c>
      <c r="F44" s="24"/>
      <c r="G44" s="24"/>
      <c r="H44" s="15"/>
      <c r="I44" s="15"/>
      <c r="J44" s="24">
        <f t="shared" si="0"/>
        <v>0</v>
      </c>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x14ac:dyDescent="0.25">
      <c r="A45" s="74"/>
      <c r="B45" s="10"/>
      <c r="C45" s="32"/>
      <c r="D45" s="15"/>
      <c r="E45" s="15">
        <f>+IF(C45="",0,IF(C45="Švietimo personalas (neterminuota DS)",IF(D45="d.d.",Papildomas!$F$68,Papildomas!$F$77),IF(C45="Švietimo personalas (terminuota DS)",IF(D45="d.d.",Papildomas!$O$68,Papildomas!$O$77),IF(C45="Pedagoginis personalas (neterminuota DS)",IF(D45="d.d.",Papildomas!$F$67,Papildomas!$F$76),IF(C45="Pedagoginis personalas (terminuota DS)",IF(D45="d.d.",Papildomas!$O$67,Papildomas!$O$76))))))</f>
        <v>0</v>
      </c>
      <c r="F45" s="24"/>
      <c r="G45" s="24"/>
      <c r="H45" s="15"/>
      <c r="I45" s="15"/>
      <c r="J45" s="24">
        <f t="shared" si="0"/>
        <v>0</v>
      </c>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x14ac:dyDescent="0.25">
      <c r="A46" s="74"/>
      <c r="B46" s="10"/>
      <c r="C46" s="32"/>
      <c r="D46" s="15"/>
      <c r="E46" s="15">
        <f>+IF(C46="",0,IF(C46="Švietimo personalas (neterminuota DS)",IF(D46="d.d.",Papildomas!$F$68,Papildomas!$F$77),IF(C46="Švietimo personalas (terminuota DS)",IF(D46="d.d.",Papildomas!$O$68,Papildomas!$O$77),IF(C46="Pedagoginis personalas (neterminuota DS)",IF(D46="d.d.",Papildomas!$F$67,Papildomas!$F$76),IF(C46="Pedagoginis personalas (terminuota DS)",IF(D46="d.d.",Papildomas!$O$67,Papildomas!$O$76))))))</f>
        <v>0</v>
      </c>
      <c r="F46" s="24"/>
      <c r="G46" s="24"/>
      <c r="H46" s="15"/>
      <c r="I46" s="15"/>
      <c r="J46" s="24">
        <f t="shared" si="0"/>
        <v>0</v>
      </c>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x14ac:dyDescent="0.25">
      <c r="A47" s="74"/>
      <c r="B47" s="10"/>
      <c r="C47" s="32"/>
      <c r="D47" s="15"/>
      <c r="E47" s="15">
        <f>+IF(C47="",0,IF(C47="Švietimo personalas (neterminuota DS)",IF(D47="d.d.",Papildomas!$F$68,Papildomas!$F$77),IF(C47="Švietimo personalas (terminuota DS)",IF(D47="d.d.",Papildomas!$O$68,Papildomas!$O$77),IF(C47="Pedagoginis personalas (neterminuota DS)",IF(D47="d.d.",Papildomas!$F$67,Papildomas!$F$76),IF(C47="Pedagoginis personalas (terminuota DS)",IF(D47="d.d.",Papildomas!$O$67,Papildomas!$O$76))))))</f>
        <v>0</v>
      </c>
      <c r="F47" s="24"/>
      <c r="G47" s="24"/>
      <c r="H47" s="15"/>
      <c r="I47" s="15"/>
      <c r="J47" s="24">
        <f t="shared" si="0"/>
        <v>0</v>
      </c>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x14ac:dyDescent="0.25">
      <c r="A48" s="74"/>
      <c r="B48" s="10"/>
      <c r="C48" s="32"/>
      <c r="D48" s="15"/>
      <c r="E48" s="15">
        <f>+IF(C48="",0,IF(C48="Švietimo personalas (neterminuota DS)",IF(D48="d.d.",Papildomas!$F$68,Papildomas!$F$77),IF(C48="Švietimo personalas (terminuota DS)",IF(D48="d.d.",Papildomas!$O$68,Papildomas!$O$77),IF(C48="Pedagoginis personalas (neterminuota DS)",IF(D48="d.d.",Papildomas!$F$67,Papildomas!$F$76),IF(C48="Pedagoginis personalas (terminuota DS)",IF(D48="d.d.",Papildomas!$O$67,Papildomas!$O$76))))))</f>
        <v>0</v>
      </c>
      <c r="F48" s="24"/>
      <c r="G48" s="24"/>
      <c r="H48" s="15"/>
      <c r="I48" s="15"/>
      <c r="J48" s="24">
        <f t="shared" si="0"/>
        <v>0</v>
      </c>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x14ac:dyDescent="0.25">
      <c r="A49" s="74"/>
      <c r="B49" s="10"/>
      <c r="C49" s="32"/>
      <c r="D49" s="15"/>
      <c r="E49" s="15">
        <f>+IF(C49="",0,IF(C49="Švietimo personalas (neterminuota DS)",IF(D49="d.d.",Papildomas!$F$68,Papildomas!$F$77),IF(C49="Švietimo personalas (terminuota DS)",IF(D49="d.d.",Papildomas!$O$68,Papildomas!$O$77),IF(C49="Pedagoginis personalas (neterminuota DS)",IF(D49="d.d.",Papildomas!$F$67,Papildomas!$F$76),IF(C49="Pedagoginis personalas (terminuota DS)",IF(D49="d.d.",Papildomas!$O$67,Papildomas!$O$76))))))</f>
        <v>0</v>
      </c>
      <c r="F49" s="24"/>
      <c r="G49" s="24"/>
      <c r="H49" s="15"/>
      <c r="I49" s="15"/>
      <c r="J49" s="24">
        <f t="shared" si="0"/>
        <v>0</v>
      </c>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x14ac:dyDescent="0.25">
      <c r="A50" s="74"/>
      <c r="B50" s="10"/>
      <c r="C50" s="32"/>
      <c r="D50" s="15"/>
      <c r="E50" s="15">
        <f>+IF(C50="",0,IF(C50="Švietimo personalas (neterminuota DS)",IF(D50="d.d.",Papildomas!$F$68,Papildomas!$F$77),IF(C50="Švietimo personalas (terminuota DS)",IF(D50="d.d.",Papildomas!$O$68,Papildomas!$O$77),IF(C50="Pedagoginis personalas (neterminuota DS)",IF(D50="d.d.",Papildomas!$F$67,Papildomas!$F$76),IF(C50="Pedagoginis personalas (terminuota DS)",IF(D50="d.d.",Papildomas!$O$67,Papildomas!$O$76))))))</f>
        <v>0</v>
      </c>
      <c r="F50" s="24"/>
      <c r="G50" s="24"/>
      <c r="H50" s="15"/>
      <c r="I50" s="15"/>
      <c r="J50" s="24">
        <f t="shared" si="0"/>
        <v>0</v>
      </c>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x14ac:dyDescent="0.25">
      <c r="A51" s="74"/>
      <c r="B51" s="10"/>
      <c r="C51" s="32"/>
      <c r="D51" s="15"/>
      <c r="E51" s="15">
        <f>+IF(C51="",0,IF(C51="Švietimo personalas (neterminuota DS)",IF(D51="d.d.",Papildomas!$F$68,Papildomas!$F$77),IF(C51="Švietimo personalas (terminuota DS)",IF(D51="d.d.",Papildomas!$O$68,Papildomas!$O$77),IF(C51="Pedagoginis personalas (neterminuota DS)",IF(D51="d.d.",Papildomas!$F$67,Papildomas!$F$76),IF(C51="Pedagoginis personalas (terminuota DS)",IF(D51="d.d.",Papildomas!$O$67,Papildomas!$O$76))))))</f>
        <v>0</v>
      </c>
      <c r="F51" s="24"/>
      <c r="G51" s="24"/>
      <c r="H51" s="15"/>
      <c r="I51" s="15"/>
      <c r="J51" s="24">
        <f t="shared" si="0"/>
        <v>0</v>
      </c>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x14ac:dyDescent="0.25">
      <c r="A52" s="74"/>
      <c r="B52" s="10"/>
      <c r="C52" s="32"/>
      <c r="D52" s="15"/>
      <c r="E52" s="15">
        <f>+IF(C52="",0,IF(C52="Švietimo personalas (neterminuota DS)",IF(D52="d.d.",Papildomas!$F$68,Papildomas!$F$77),IF(C52="Švietimo personalas (terminuota DS)",IF(D52="d.d.",Papildomas!$O$68,Papildomas!$O$77),IF(C52="Pedagoginis personalas (neterminuota DS)",IF(D52="d.d.",Papildomas!$F$67,Papildomas!$F$76),IF(C52="Pedagoginis personalas (terminuota DS)",IF(D52="d.d.",Papildomas!$O$67,Papildomas!$O$76))))))</f>
        <v>0</v>
      </c>
      <c r="F52" s="24"/>
      <c r="G52" s="24"/>
      <c r="H52" s="15"/>
      <c r="I52" s="15"/>
      <c r="J52" s="24">
        <f t="shared" si="0"/>
        <v>0</v>
      </c>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x14ac:dyDescent="0.25">
      <c r="A53" s="74"/>
      <c r="B53" s="10"/>
      <c r="C53" s="32"/>
      <c r="D53" s="15"/>
      <c r="E53" s="15">
        <f>+IF(C53="",0,IF(C53="Švietimo personalas (neterminuota DS)",IF(D53="d.d.",Papildomas!$F$68,Papildomas!$F$77),IF(C53="Švietimo personalas (terminuota DS)",IF(D53="d.d.",Papildomas!$O$68,Papildomas!$O$77),IF(C53="Pedagoginis personalas (neterminuota DS)",IF(D53="d.d.",Papildomas!$F$67,Papildomas!$F$76),IF(C53="Pedagoginis personalas (terminuota DS)",IF(D53="d.d.",Papildomas!$O$67,Papildomas!$O$76))))))</f>
        <v>0</v>
      </c>
      <c r="F53" s="24"/>
      <c r="G53" s="24"/>
      <c r="H53" s="15"/>
      <c r="I53" s="15"/>
      <c r="J53" s="24">
        <f t="shared" si="0"/>
        <v>0</v>
      </c>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x14ac:dyDescent="0.25">
      <c r="A54" s="74"/>
      <c r="B54" s="10"/>
      <c r="C54" s="32"/>
      <c r="D54" s="15"/>
      <c r="E54" s="15">
        <f>+IF(C54="",0,IF(C54="Švietimo personalas (neterminuota DS)",IF(D54="d.d.",Papildomas!$F$68,Papildomas!$F$77),IF(C54="Švietimo personalas (terminuota DS)",IF(D54="d.d.",Papildomas!$O$68,Papildomas!$O$77),IF(C54="Pedagoginis personalas (neterminuota DS)",IF(D54="d.d.",Papildomas!$F$67,Papildomas!$F$76),IF(C54="Pedagoginis personalas (terminuota DS)",IF(D54="d.d.",Papildomas!$O$67,Papildomas!$O$76))))))</f>
        <v>0</v>
      </c>
      <c r="F54" s="24"/>
      <c r="G54" s="24"/>
      <c r="H54" s="15"/>
      <c r="I54" s="15"/>
      <c r="J54" s="24">
        <f t="shared" si="0"/>
        <v>0</v>
      </c>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x14ac:dyDescent="0.25">
      <c r="A55" s="74"/>
      <c r="B55" s="10"/>
      <c r="C55" s="32"/>
      <c r="D55" s="15"/>
      <c r="E55" s="15">
        <f>+IF(C55="",0,IF(C55="Švietimo personalas (neterminuota DS)",IF(D55="d.d.",Papildomas!$F$68,Papildomas!$F$77),IF(C55="Švietimo personalas (terminuota DS)",IF(D55="d.d.",Papildomas!$O$68,Papildomas!$O$77),IF(C55="Pedagoginis personalas (neterminuota DS)",IF(D55="d.d.",Papildomas!$F$67,Papildomas!$F$76),IF(C55="Pedagoginis personalas (terminuota DS)",IF(D55="d.d.",Papildomas!$O$67,Papildomas!$O$76))))))</f>
        <v>0</v>
      </c>
      <c r="F55" s="24"/>
      <c r="G55" s="24"/>
      <c r="H55" s="15"/>
      <c r="I55" s="15"/>
      <c r="J55" s="24">
        <f t="shared" si="0"/>
        <v>0</v>
      </c>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x14ac:dyDescent="0.25">
      <c r="A56" s="74"/>
      <c r="B56" s="10"/>
      <c r="C56" s="32"/>
      <c r="D56" s="15"/>
      <c r="E56" s="15">
        <f>+IF(C56="",0,IF(C56="Švietimo personalas (neterminuota DS)",IF(D56="d.d.",Papildomas!$F$68,Papildomas!$F$77),IF(C56="Švietimo personalas (terminuota DS)",IF(D56="d.d.",Papildomas!$O$68,Papildomas!$O$77),IF(C56="Pedagoginis personalas (neterminuota DS)",IF(D56="d.d.",Papildomas!$F$67,Papildomas!$F$76),IF(C56="Pedagoginis personalas (terminuota DS)",IF(D56="d.d.",Papildomas!$O$67,Papildomas!$O$76))))))</f>
        <v>0</v>
      </c>
      <c r="F56" s="24"/>
      <c r="G56" s="24"/>
      <c r="H56" s="15"/>
      <c r="I56" s="15"/>
      <c r="J56" s="24">
        <f t="shared" si="0"/>
        <v>0</v>
      </c>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x14ac:dyDescent="0.25">
      <c r="A57" s="74"/>
      <c r="B57" s="10"/>
      <c r="C57" s="32"/>
      <c r="D57" s="15"/>
      <c r="E57" s="15">
        <f>+IF(C57="",0,IF(C57="Švietimo personalas (neterminuota DS)",IF(D57="d.d.",Papildomas!$F$68,Papildomas!$F$77),IF(C57="Švietimo personalas (terminuota DS)",IF(D57="d.d.",Papildomas!$O$68,Papildomas!$O$77),IF(C57="Pedagoginis personalas (neterminuota DS)",IF(D57="d.d.",Papildomas!$F$67,Papildomas!$F$76),IF(C57="Pedagoginis personalas (terminuota DS)",IF(D57="d.d.",Papildomas!$O$67,Papildomas!$O$76))))))</f>
        <v>0</v>
      </c>
      <c r="F57" s="24"/>
      <c r="G57" s="24"/>
      <c r="H57" s="15"/>
      <c r="I57" s="15"/>
      <c r="J57" s="24">
        <f t="shared" si="0"/>
        <v>0</v>
      </c>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x14ac:dyDescent="0.25">
      <c r="A58" s="74"/>
      <c r="B58" s="10"/>
      <c r="C58" s="32"/>
      <c r="D58" s="15"/>
      <c r="E58" s="15">
        <f>+IF(C58="",0,IF(C58="Švietimo personalas (neterminuota DS)",IF(D58="d.d.",Papildomas!$F$68,Papildomas!$F$77),IF(C58="Švietimo personalas (terminuota DS)",IF(D58="d.d.",Papildomas!$O$68,Papildomas!$O$77),IF(C58="Pedagoginis personalas (neterminuota DS)",IF(D58="d.d.",Papildomas!$F$67,Papildomas!$F$76),IF(C58="Pedagoginis personalas (terminuota DS)",IF(D58="d.d.",Papildomas!$O$67,Papildomas!$O$76))))))</f>
        <v>0</v>
      </c>
      <c r="F58" s="24"/>
      <c r="G58" s="24"/>
      <c r="H58" s="15"/>
      <c r="I58" s="15"/>
      <c r="J58" s="24">
        <f t="shared" si="0"/>
        <v>0</v>
      </c>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x14ac:dyDescent="0.25">
      <c r="A59" s="74"/>
      <c r="B59" s="10"/>
      <c r="C59" s="32"/>
      <c r="D59" s="15"/>
      <c r="E59" s="15">
        <f>+IF(C59="",0,IF(C59="Švietimo personalas (neterminuota DS)",IF(D59="d.d.",Papildomas!$F$68,Papildomas!$F$77),IF(C59="Švietimo personalas (terminuota DS)",IF(D59="d.d.",Papildomas!$O$68,Papildomas!$O$77),IF(C59="Pedagoginis personalas (neterminuota DS)",IF(D59="d.d.",Papildomas!$F$67,Papildomas!$F$76),IF(C59="Pedagoginis personalas (terminuota DS)",IF(D59="d.d.",Papildomas!$O$67,Papildomas!$O$76))))))</f>
        <v>0</v>
      </c>
      <c r="F59" s="24"/>
      <c r="G59" s="24"/>
      <c r="H59" s="15"/>
      <c r="I59" s="15"/>
      <c r="J59" s="24">
        <f t="shared" si="0"/>
        <v>0</v>
      </c>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1" t="s">
        <v>1</v>
      </c>
      <c r="B60" s="102"/>
      <c r="C60" s="103"/>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4" t="s">
        <v>11</v>
      </c>
      <c r="B66" s="104"/>
      <c r="C66" s="104"/>
      <c r="D66" s="104"/>
      <c r="E66" s="104"/>
      <c r="F66" s="104"/>
      <c r="G66" s="104"/>
      <c r="H66" s="104"/>
      <c r="I66" s="104"/>
      <c r="J66" s="79"/>
    </row>
    <row r="67" spans="1:19" customFormat="1" ht="102" customHeight="1" x14ac:dyDescent="0.25">
      <c r="A67" s="100" t="s">
        <v>59</v>
      </c>
      <c r="B67" s="100"/>
      <c r="C67" s="100"/>
      <c r="D67" s="100"/>
      <c r="E67" s="100"/>
      <c r="F67" s="100"/>
      <c r="G67" s="100"/>
      <c r="H67" s="100"/>
      <c r="I67" s="100"/>
      <c r="J67" s="100"/>
      <c r="K67" s="100"/>
      <c r="L67" s="100"/>
      <c r="M67" s="100"/>
      <c r="N67" s="100"/>
      <c r="O67" s="100"/>
      <c r="P67" s="100"/>
      <c r="Q67" s="100"/>
      <c r="R67" s="100"/>
      <c r="S67" s="100"/>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95" t="s">
        <v>85</v>
      </c>
      <c r="C70" s="95"/>
      <c r="D70" s="56"/>
      <c r="E70" s="56"/>
      <c r="F70" s="27"/>
      <c r="G70" s="97" t="s">
        <v>12</v>
      </c>
      <c r="H70" s="97"/>
      <c r="I70" s="97"/>
      <c r="N70" s="96" t="s">
        <v>13</v>
      </c>
      <c r="O70" s="96"/>
      <c r="P70" s="96"/>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A8:S8"/>
    <mergeCell ref="J10:K10"/>
    <mergeCell ref="I13:J13"/>
    <mergeCell ref="A14:O14"/>
    <mergeCell ref="A15:B15"/>
    <mergeCell ref="C15:S15"/>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P19:R19"/>
    <mergeCell ref="A60:C60"/>
    <mergeCell ref="A66:I66"/>
    <mergeCell ref="A67:S67"/>
    <mergeCell ref="B70:C70"/>
    <mergeCell ref="G70:I70"/>
    <mergeCell ref="N70:P70"/>
  </mergeCells>
  <conditionalFormatting sqref="K60">
    <cfRule type="cellIs" dxfId="185" priority="53" stopIfTrue="1" operator="equal">
      <formula>0</formula>
    </cfRule>
  </conditionalFormatting>
  <conditionalFormatting sqref="O60">
    <cfRule type="cellIs" dxfId="184" priority="52" stopIfTrue="1" operator="equal">
      <formula>0</formula>
    </cfRule>
  </conditionalFormatting>
  <conditionalFormatting sqref="R60">
    <cfRule type="cellIs" dxfId="183" priority="51" stopIfTrue="1" operator="equal">
      <formula>0</formula>
    </cfRule>
  </conditionalFormatting>
  <conditionalFormatting sqref="F57:G59 I57:I59">
    <cfRule type="cellIs" dxfId="182" priority="50" stopIfTrue="1" operator="equal">
      <formula>0</formula>
    </cfRule>
  </conditionalFormatting>
  <conditionalFormatting sqref="H55:H59 I55:I56 F55:G56 F22:I24">
    <cfRule type="cellIs" dxfId="181" priority="49" stopIfTrue="1" operator="equal">
      <formula>0</formula>
    </cfRule>
  </conditionalFormatting>
  <conditionalFormatting sqref="L23:L24 L55:L59">
    <cfRule type="cellIs" dxfId="180" priority="48" stopIfTrue="1" operator="equal">
      <formula>0</formula>
    </cfRule>
  </conditionalFormatting>
  <conditionalFormatting sqref="J22:J59">
    <cfRule type="cellIs" dxfId="179" priority="47" stopIfTrue="1" operator="equal">
      <formula>0</formula>
    </cfRule>
  </conditionalFormatting>
  <conditionalFormatting sqref="K22:K35 K42:K59">
    <cfRule type="cellIs" dxfId="178" priority="46" stopIfTrue="1" operator="equal">
      <formula>0</formula>
    </cfRule>
  </conditionalFormatting>
  <conditionalFormatting sqref="R22:R35 R42:R59">
    <cfRule type="cellIs" dxfId="177" priority="45" stopIfTrue="1" operator="equal">
      <formula>0</formula>
    </cfRule>
  </conditionalFormatting>
  <conditionalFormatting sqref="F53:G54 I53:I54">
    <cfRule type="cellIs" dxfId="176" priority="44" stopIfTrue="1" operator="equal">
      <formula>0</formula>
    </cfRule>
  </conditionalFormatting>
  <conditionalFormatting sqref="H51:H54 I51:I52 F51:G52">
    <cfRule type="cellIs" dxfId="175" priority="43" stopIfTrue="1" operator="equal">
      <formula>0</formula>
    </cfRule>
  </conditionalFormatting>
  <conditionalFormatting sqref="L51:L54">
    <cfRule type="cellIs" dxfId="174" priority="42" stopIfTrue="1" operator="equal">
      <formula>0</formula>
    </cfRule>
  </conditionalFormatting>
  <conditionalFormatting sqref="F49:G50 I49:I50">
    <cfRule type="cellIs" dxfId="173" priority="40" stopIfTrue="1" operator="equal">
      <formula>0</formula>
    </cfRule>
  </conditionalFormatting>
  <conditionalFormatting sqref="H47:H50 I47:I48 F47:G48">
    <cfRule type="cellIs" dxfId="172" priority="39" stopIfTrue="1" operator="equal">
      <formula>0</formula>
    </cfRule>
  </conditionalFormatting>
  <conditionalFormatting sqref="L47:L50">
    <cfRule type="cellIs" dxfId="171" priority="38" stopIfTrue="1" operator="equal">
      <formula>0</formula>
    </cfRule>
  </conditionalFormatting>
  <conditionalFormatting sqref="F45:G46 I45:I46">
    <cfRule type="cellIs" dxfId="170" priority="36" stopIfTrue="1" operator="equal">
      <formula>0</formula>
    </cfRule>
  </conditionalFormatting>
  <conditionalFormatting sqref="H43:H46 I43:I44 F43:G44">
    <cfRule type="cellIs" dxfId="169" priority="35" stopIfTrue="1" operator="equal">
      <formula>0</formula>
    </cfRule>
  </conditionalFormatting>
  <conditionalFormatting sqref="L43:L46">
    <cfRule type="cellIs" dxfId="168" priority="34" stopIfTrue="1" operator="equal">
      <formula>0</formula>
    </cfRule>
  </conditionalFormatting>
  <conditionalFormatting sqref="F35:G35 I35 I42 F42:G42">
    <cfRule type="cellIs" dxfId="167" priority="32" stopIfTrue="1" operator="equal">
      <formula>0</formula>
    </cfRule>
  </conditionalFormatting>
  <conditionalFormatting sqref="H33:H35 I33:I34 F33:G34 H42">
    <cfRule type="cellIs" dxfId="166" priority="31" stopIfTrue="1" operator="equal">
      <formula>0</formula>
    </cfRule>
  </conditionalFormatting>
  <conditionalFormatting sqref="L33:L35 L42">
    <cfRule type="cellIs" dxfId="165" priority="30" stopIfTrue="1" operator="equal">
      <formula>0</formula>
    </cfRule>
  </conditionalFormatting>
  <conditionalFormatting sqref="F31:G32 I31:I32">
    <cfRule type="cellIs" dxfId="164" priority="28" stopIfTrue="1" operator="equal">
      <formula>0</formula>
    </cfRule>
  </conditionalFormatting>
  <conditionalFormatting sqref="H29:H32 I29:I30 F29:G30">
    <cfRule type="cellIs" dxfId="163" priority="27" stopIfTrue="1" operator="equal">
      <formula>0</formula>
    </cfRule>
  </conditionalFormatting>
  <conditionalFormatting sqref="L29:L32">
    <cfRule type="cellIs" dxfId="162" priority="26" stopIfTrue="1" operator="equal">
      <formula>0</formula>
    </cfRule>
  </conditionalFormatting>
  <conditionalFormatting sqref="F27:G28 I27:I28">
    <cfRule type="cellIs" dxfId="161" priority="24" stopIfTrue="1" operator="equal">
      <formula>0</formula>
    </cfRule>
  </conditionalFormatting>
  <conditionalFormatting sqref="H25:H28 I25:I26 F25:G26">
    <cfRule type="cellIs" dxfId="160" priority="23" stopIfTrue="1" operator="equal">
      <formula>0</formula>
    </cfRule>
  </conditionalFormatting>
  <conditionalFormatting sqref="L25:L28">
    <cfRule type="cellIs" dxfId="159" priority="22" stopIfTrue="1" operator="equal">
      <formula>0</formula>
    </cfRule>
  </conditionalFormatting>
  <conditionalFormatting sqref="E22:E59">
    <cfRule type="cellIs" dxfId="158" priority="20" operator="equal">
      <formula>0</formula>
    </cfRule>
  </conditionalFormatting>
  <conditionalFormatting sqref="L22:N22 M23:N35 M42:N59">
    <cfRule type="cellIs" dxfId="157" priority="19" stopIfTrue="1" operator="equal">
      <formula>0</formula>
    </cfRule>
  </conditionalFormatting>
  <conditionalFormatting sqref="P22:Q35 P42:Q59">
    <cfRule type="cellIs" dxfId="156" priority="18" stopIfTrue="1" operator="equal">
      <formula>0</formula>
    </cfRule>
  </conditionalFormatting>
  <conditionalFormatting sqref="O22:O35 O42:O59">
    <cfRule type="cellIs" dxfId="155" priority="17" stopIfTrue="1" operator="equal">
      <formula>0</formula>
    </cfRule>
  </conditionalFormatting>
  <conditionalFormatting sqref="K36:K41">
    <cfRule type="cellIs" dxfId="154" priority="16" stopIfTrue="1" operator="equal">
      <formula>0</formula>
    </cfRule>
  </conditionalFormatting>
  <conditionalFormatting sqref="R36:R41">
    <cfRule type="cellIs" dxfId="153" priority="15" stopIfTrue="1" operator="equal">
      <formula>0</formula>
    </cfRule>
  </conditionalFormatting>
  <conditionalFormatting sqref="F41:I41">
    <cfRule type="cellIs" dxfId="152" priority="14" stopIfTrue="1" operator="equal">
      <formula>0</formula>
    </cfRule>
  </conditionalFormatting>
  <conditionalFormatting sqref="L41">
    <cfRule type="cellIs" dxfId="151" priority="13" stopIfTrue="1" operator="equal">
      <formula>0</formula>
    </cfRule>
  </conditionalFormatting>
  <conditionalFormatting sqref="F39:G40 I39:I40">
    <cfRule type="cellIs" dxfId="150" priority="11" stopIfTrue="1" operator="equal">
      <formula>0</formula>
    </cfRule>
  </conditionalFormatting>
  <conditionalFormatting sqref="H37:H40 I37:I38 F37:G38">
    <cfRule type="cellIs" dxfId="149" priority="10" stopIfTrue="1" operator="equal">
      <formula>0</formula>
    </cfRule>
  </conditionalFormatting>
  <conditionalFormatting sqref="L37:L40">
    <cfRule type="cellIs" dxfId="148" priority="9" stopIfTrue="1" operator="equal">
      <formula>0</formula>
    </cfRule>
  </conditionalFormatting>
  <conditionalFormatting sqref="I36 F36:G36">
    <cfRule type="cellIs" dxfId="147" priority="7" stopIfTrue="1" operator="equal">
      <formula>0</formula>
    </cfRule>
  </conditionalFormatting>
  <conditionalFormatting sqref="H36">
    <cfRule type="cellIs" dxfId="146" priority="6" stopIfTrue="1" operator="equal">
      <formula>0</formula>
    </cfRule>
  </conditionalFormatting>
  <conditionalFormatting sqref="L36">
    <cfRule type="cellIs" dxfId="145" priority="5" stopIfTrue="1" operator="equal">
      <formula>0</formula>
    </cfRule>
  </conditionalFormatting>
  <conditionalFormatting sqref="M36:N41">
    <cfRule type="cellIs" dxfId="144" priority="3" stopIfTrue="1" operator="equal">
      <formula>0</formula>
    </cfRule>
  </conditionalFormatting>
  <conditionalFormatting sqref="P36:Q41">
    <cfRule type="cellIs" dxfId="143" priority="2" stopIfTrue="1" operator="equal">
      <formula>0</formula>
    </cfRule>
  </conditionalFormatting>
  <conditionalFormatting sqref="O36:O41">
    <cfRule type="cellIs" dxfId="142" priority="1" stopIfTrue="1" operator="equal">
      <formula>0</formula>
    </cfRule>
  </conditionalFormatting>
  <dataValidations count="6">
    <dataValidation type="list" allowBlank="1" showInputMessage="1" showErrorMessage="1" sqref="M22:M59" xr:uid="{D21F3C61-13F5-43E7-A552-DC3B1C5A5193}">
      <formula1>"20,21,22,23,24,25,26,27,28,29,30,31,32,33,34,35,36,37,38,39,40,41,42,43,44,45,46,47,48,49,50"</formula1>
    </dataValidation>
    <dataValidation type="list" allowBlank="1" showInputMessage="1" showErrorMessage="1" sqref="J10" xr:uid="{259FAA55-3B26-4396-BFF1-03336C0715C2}">
      <formula1>"sausio,vasario,kovo,balandžio,gegužės,birželio,liepos,rugpjūčio,rugsėjo,spalio,lapkričio,gruodžio"</formula1>
    </dataValidation>
    <dataValidation type="list" allowBlank="1" showInputMessage="1" showErrorMessage="1" sqref="H10" xr:uid="{F4F5FE8B-726A-4067-A184-979E19D2877C}">
      <formula1>"2018,2019,2020,2021,2022,2023"</formula1>
    </dataValidation>
    <dataValidation type="list" allowBlank="1" showInputMessage="1" showErrorMessage="1" sqref="C22:C59" xr:uid="{82A9316B-B8BA-486D-80FA-3A43C555F5FF}">
      <formula1>"Švietimo personalas (neterminuota DS), Pedagoginis personalas (neterminuota DS), Švietimo personalas (terminuota DS), Pedagoginis personalas (terminuota DS)"</formula1>
    </dataValidation>
    <dataValidation type="list" allowBlank="1" showInputMessage="1" showErrorMessage="1" sqref="L22:L59" xr:uid="{BC8D528C-34F3-4383-AF6D-B0356CD20700}">
      <formula1>"5, 6"</formula1>
    </dataValidation>
    <dataValidation type="list" allowBlank="1" showInputMessage="1" showErrorMessage="1" sqref="D22:D59" xr:uid="{DCE9F3A6-C90E-4BC0-AEC0-332FDE9BE89E}">
      <formula1>"d.d., val."</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07E658-C75D-486D-AD7D-6B21D40CB8D6}">
          <x14:formula1>
            <xm:f>Papildomas!$C$24:$Q$24</xm:f>
          </x14:formula1>
          <xm:sqref>P22:P59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A6BA-15B6-4044-B713-0F2BB070D8B2}">
  <sheetPr>
    <tabColor theme="6" tint="0.59999389629810485"/>
  </sheetPr>
  <dimension ref="A1:S73"/>
  <sheetViews>
    <sheetView topLeftCell="A10" zoomScale="70" zoomScaleNormal="70" workbookViewId="0">
      <selection activeCell="D22" sqref="D22"/>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107" t="s">
        <v>55</v>
      </c>
      <c r="B8" s="107"/>
      <c r="C8" s="107"/>
      <c r="D8" s="107"/>
      <c r="E8" s="107"/>
      <c r="F8" s="107"/>
      <c r="G8" s="107"/>
      <c r="H8" s="107"/>
      <c r="I8" s="107"/>
      <c r="J8" s="107"/>
      <c r="K8" s="107"/>
      <c r="L8" s="107"/>
      <c r="M8" s="107"/>
      <c r="N8" s="107"/>
      <c r="O8" s="107"/>
      <c r="P8" s="107"/>
      <c r="Q8" s="107"/>
      <c r="R8" s="107"/>
      <c r="S8" s="107"/>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115"/>
      <c r="K10" s="115"/>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16"/>
      <c r="J13" s="116"/>
    </row>
    <row r="14" spans="1:19" ht="15.6" x14ac:dyDescent="0.3">
      <c r="A14" s="108" t="s">
        <v>56</v>
      </c>
      <c r="B14" s="108"/>
      <c r="C14" s="108"/>
      <c r="D14" s="108"/>
      <c r="E14" s="108"/>
      <c r="F14" s="108"/>
      <c r="G14" s="108"/>
      <c r="H14" s="108"/>
      <c r="I14" s="108"/>
      <c r="J14" s="108"/>
      <c r="K14" s="108"/>
      <c r="L14" s="108"/>
      <c r="M14" s="108"/>
      <c r="N14" s="108"/>
      <c r="O14" s="108"/>
      <c r="P14" s="83"/>
      <c r="Q14" s="83"/>
      <c r="R14" s="83"/>
    </row>
    <row r="15" spans="1:19" ht="15.6" x14ac:dyDescent="0.25">
      <c r="A15" s="110" t="s">
        <v>21</v>
      </c>
      <c r="B15" s="111"/>
      <c r="C15" s="112"/>
      <c r="D15" s="113"/>
      <c r="E15" s="113"/>
      <c r="F15" s="113"/>
      <c r="G15" s="113"/>
      <c r="H15" s="113"/>
      <c r="I15" s="113"/>
      <c r="J15" s="113"/>
      <c r="K15" s="113"/>
      <c r="L15" s="113"/>
      <c r="M15" s="113"/>
      <c r="N15" s="113"/>
      <c r="O15" s="113"/>
      <c r="P15" s="113"/>
      <c r="Q15" s="113"/>
      <c r="R15" s="113"/>
      <c r="S15" s="114"/>
    </row>
    <row r="16" spans="1:19" ht="15.6" x14ac:dyDescent="0.25">
      <c r="A16" s="110" t="s">
        <v>20</v>
      </c>
      <c r="B16" s="111"/>
      <c r="C16" s="112"/>
      <c r="D16" s="113"/>
      <c r="E16" s="113"/>
      <c r="F16" s="113"/>
      <c r="G16" s="113"/>
      <c r="H16" s="113"/>
      <c r="I16" s="113"/>
      <c r="J16" s="113"/>
      <c r="K16" s="113"/>
      <c r="L16" s="113"/>
      <c r="M16" s="113"/>
      <c r="N16" s="113"/>
      <c r="O16" s="113"/>
      <c r="P16" s="113"/>
      <c r="Q16" s="113"/>
      <c r="R16" s="113"/>
      <c r="S16" s="114"/>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109" t="s">
        <v>57</v>
      </c>
      <c r="B18" s="109"/>
      <c r="C18" s="109"/>
      <c r="D18" s="109"/>
      <c r="E18" s="109"/>
      <c r="F18" s="109"/>
      <c r="G18" s="109"/>
      <c r="H18" s="109"/>
      <c r="I18" s="109"/>
      <c r="J18" s="109"/>
      <c r="K18" s="109"/>
      <c r="L18" s="109"/>
      <c r="M18" s="109"/>
      <c r="N18" s="109"/>
      <c r="O18" s="109"/>
      <c r="P18" s="52"/>
      <c r="Q18" s="52"/>
      <c r="R18" s="52"/>
    </row>
    <row r="19" spans="1:19" ht="15" customHeight="1" x14ac:dyDescent="0.25">
      <c r="A19" s="98" t="s">
        <v>50</v>
      </c>
      <c r="B19" s="98" t="s">
        <v>0</v>
      </c>
      <c r="C19" s="98" t="s">
        <v>15</v>
      </c>
      <c r="D19" s="98" t="s">
        <v>17</v>
      </c>
      <c r="E19" s="105" t="s">
        <v>16</v>
      </c>
      <c r="F19" s="98" t="s">
        <v>2</v>
      </c>
      <c r="G19" s="98" t="s">
        <v>18</v>
      </c>
      <c r="H19" s="98" t="s">
        <v>54</v>
      </c>
      <c r="I19" s="98" t="s">
        <v>19</v>
      </c>
      <c r="J19" s="98" t="s">
        <v>58</v>
      </c>
      <c r="K19" s="98" t="s">
        <v>23</v>
      </c>
      <c r="L19" s="99" t="s">
        <v>8</v>
      </c>
      <c r="M19" s="99"/>
      <c r="N19" s="99"/>
      <c r="O19" s="99"/>
      <c r="P19" s="99" t="s">
        <v>27</v>
      </c>
      <c r="Q19" s="99"/>
      <c r="R19" s="99"/>
      <c r="S19" s="98" t="s">
        <v>10</v>
      </c>
    </row>
    <row r="20" spans="1:19" s="23" customFormat="1" ht="105" customHeight="1" x14ac:dyDescent="0.25">
      <c r="A20" s="98"/>
      <c r="B20" s="98"/>
      <c r="C20" s="98"/>
      <c r="D20" s="98"/>
      <c r="E20" s="106"/>
      <c r="F20" s="98"/>
      <c r="G20" s="98"/>
      <c r="H20" s="98"/>
      <c r="I20" s="98"/>
      <c r="J20" s="98"/>
      <c r="K20" s="98"/>
      <c r="L20" s="82" t="s">
        <v>5</v>
      </c>
      <c r="M20" s="82" t="s">
        <v>75</v>
      </c>
      <c r="N20" s="82" t="s">
        <v>7</v>
      </c>
      <c r="O20" s="82" t="s">
        <v>81</v>
      </c>
      <c r="P20" s="84" t="s">
        <v>24</v>
      </c>
      <c r="Q20" s="84" t="s">
        <v>25</v>
      </c>
      <c r="R20" s="84" t="s">
        <v>82</v>
      </c>
      <c r="S20" s="98"/>
    </row>
    <row r="21" spans="1:19" ht="15" customHeight="1" x14ac:dyDescent="0.25">
      <c r="A21" s="47">
        <v>1</v>
      </c>
      <c r="B21" s="47">
        <v>2</v>
      </c>
      <c r="C21" s="82">
        <v>3</v>
      </c>
      <c r="D21" s="82">
        <v>4</v>
      </c>
      <c r="E21" s="82">
        <v>5</v>
      </c>
      <c r="F21" s="82">
        <v>6</v>
      </c>
      <c r="G21" s="82">
        <v>7</v>
      </c>
      <c r="H21" s="82">
        <v>8</v>
      </c>
      <c r="I21" s="82">
        <v>9</v>
      </c>
      <c r="J21" s="82" t="s">
        <v>108</v>
      </c>
      <c r="K21" s="82">
        <v>11</v>
      </c>
      <c r="L21" s="82">
        <v>12</v>
      </c>
      <c r="M21" s="82">
        <v>13</v>
      </c>
      <c r="N21" s="82">
        <v>14</v>
      </c>
      <c r="O21" s="82">
        <v>15</v>
      </c>
      <c r="P21" s="82">
        <v>16</v>
      </c>
      <c r="Q21" s="82">
        <v>17</v>
      </c>
      <c r="R21" s="82">
        <v>18</v>
      </c>
      <c r="S21" s="82">
        <v>19</v>
      </c>
    </row>
    <row r="22" spans="1:19" ht="13.8" x14ac:dyDescent="0.25">
      <c r="A22" s="74"/>
      <c r="B22" s="10"/>
      <c r="C22" s="32" t="s">
        <v>97</v>
      </c>
      <c r="D22" s="15" t="s">
        <v>84</v>
      </c>
      <c r="E22" s="15">
        <f>+IF(C22="",0,IF(C22="Švietimo personalas (neterminuota DS)",IF(D22="d.d.",Papildomas!$F$97,Papildomas!$G$97),IF(C22="Švietimo personalas (terminuota DS)",IF(D22="d.d.",Papildomas!$O$97,Papildomas!$P$97),IF(C22="Pedagoginis personalas (neterminuota DS)",IF(D22="d.d.",Papildomas!$F$96,Papildomas!$G$96),IF(C22="Pedagoginis personalas (terminuota DS)",IF(D22="d.d.",Papildomas!$O$96,Papildomas!$P$96))))))</f>
        <v>1237.06</v>
      </c>
      <c r="F22" s="24"/>
      <c r="G22" s="24"/>
      <c r="H22" s="15"/>
      <c r="I22" s="15"/>
      <c r="J22" s="24">
        <f t="shared" ref="J22" si="0">IF(D22="d.d.",((H22+I22)*F22),IF(D22="val.",(H22+I22),0))</f>
        <v>0</v>
      </c>
      <c r="K22" s="46">
        <f>ROUND(IF(F22&gt;0,E22/G22*J22,E22*J22),2)</f>
        <v>0</v>
      </c>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15">
        <f>+IF(C23="",0,IF(C23="Švietimo personalas (neterminuota DS)",IF(D23="d.d.",Papildomas!$F$97,Papildomas!$G$97),IF(C23="Švietimo personalas (terminuota DS)",IF(D23="d.d.",Papildomas!$O$97,Papildomas!$P$97),IF(C23="Pedagoginis personalas (neterminuota DS)",IF(D23="d.d.",Papildomas!$F$96,Papildomas!$G$96),IF(C23="Pedagoginis personalas (terminuota DS)",IF(D23="d.d.",Papildomas!$O$96,Papildomas!$P$96))))))</f>
        <v>0</v>
      </c>
      <c r="F23" s="24"/>
      <c r="G23" s="24"/>
      <c r="H23" s="15"/>
      <c r="I23" s="15"/>
      <c r="J23" s="24"/>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15">
        <f>+IF(C24="",0,IF(C24="Švietimo personalas (neterminuota DS)",IF(D24="d.d.",Papildomas!$F$97,Papildomas!$G$97),IF(C24="Švietimo personalas (terminuota DS)",IF(D24="d.d.",Papildomas!$O$97,Papildomas!$P$97),IF(C24="Pedagoginis personalas (neterminuota DS)",IF(D24="d.d.",Papildomas!$F$96,Papildomas!$G$96),IF(C24="Pedagoginis personalas (terminuota DS)",IF(D24="d.d.",Papildomas!$O$96,Papildomas!$P$96))))))</f>
        <v>0</v>
      </c>
      <c r="F24" s="24"/>
      <c r="G24" s="24"/>
      <c r="H24" s="15"/>
      <c r="I24" s="15"/>
      <c r="J24" s="24"/>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15">
        <f>+IF(C25="",0,IF(C25="Švietimo personalas (neterminuota DS)",IF(D25="d.d.",Papildomas!$F$97,Papildomas!$G$97),IF(C25="Švietimo personalas (terminuota DS)",IF(D25="d.d.",Papildomas!$O$97,Papildomas!$P$97),IF(C25="Pedagoginis personalas (neterminuota DS)",IF(D25="d.d.",Papildomas!$F$96,Papildomas!$G$96),IF(C25="Pedagoginis personalas (terminuota DS)",IF(D25="d.d.",Papildomas!$O$96,Papildomas!$P$96))))))</f>
        <v>0</v>
      </c>
      <c r="F25" s="24"/>
      <c r="G25" s="24"/>
      <c r="H25" s="15"/>
      <c r="I25" s="15"/>
      <c r="J25" s="24"/>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15">
        <f>+IF(C26="",0,IF(C26="Švietimo personalas (neterminuota DS)",IF(D26="d.d.",Papildomas!$F$97,Papildomas!$G$97),IF(C26="Švietimo personalas (terminuota DS)",IF(D26="d.d.",Papildomas!$O$97,Papildomas!$P$97),IF(C26="Pedagoginis personalas (neterminuota DS)",IF(D26="d.d.",Papildomas!$F$96,Papildomas!$G$96),IF(C26="Pedagoginis personalas (terminuota DS)",IF(D26="d.d.",Papildomas!$O$96,Papildomas!$P$96))))))</f>
        <v>0</v>
      </c>
      <c r="F26" s="24"/>
      <c r="G26" s="24"/>
      <c r="H26" s="15"/>
      <c r="I26" s="15"/>
      <c r="J26" s="24"/>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15">
        <f>+IF(C27="",0,IF(C27="Švietimo personalas (neterminuota DS)",IF(D27="d.d.",Papildomas!$F$97,Papildomas!$G$97),IF(C27="Švietimo personalas (terminuota DS)",IF(D27="d.d.",Papildomas!$O$97,Papildomas!$P$97),IF(C27="Pedagoginis personalas (neterminuota DS)",IF(D27="d.d.",Papildomas!$F$96,Papildomas!$G$96),IF(C27="Pedagoginis personalas (terminuota DS)",IF(D27="d.d.",Papildomas!$O$96,Papildomas!$P$96))))))</f>
        <v>0</v>
      </c>
      <c r="F27" s="24"/>
      <c r="G27" s="24"/>
      <c r="H27" s="15"/>
      <c r="I27" s="15"/>
      <c r="J27" s="24"/>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15">
        <f>+IF(C28="",0,IF(C28="Švietimo personalas (neterminuota DS)",IF(D28="d.d.",Papildomas!$F$97,Papildomas!$G$97),IF(C28="Švietimo personalas (terminuota DS)",IF(D28="d.d.",Papildomas!$O$97,Papildomas!$P$97),IF(C28="Pedagoginis personalas (neterminuota DS)",IF(D28="d.d.",Papildomas!$F$96,Papildomas!$G$96),IF(C28="Pedagoginis personalas (terminuota DS)",IF(D28="d.d.",Papildomas!$O$96,Papildomas!$P$96))))))</f>
        <v>0</v>
      </c>
      <c r="F28" s="24"/>
      <c r="G28" s="24"/>
      <c r="H28" s="15"/>
      <c r="I28" s="15"/>
      <c r="J28" s="24"/>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15">
        <f>+IF(C29="",0,IF(C29="Švietimo personalas (neterminuota DS)",IF(D29="d.d.",Papildomas!$F$97,Papildomas!$G$97),IF(C29="Švietimo personalas (terminuota DS)",IF(D29="d.d.",Papildomas!$O$97,Papildomas!$P$97),IF(C29="Pedagoginis personalas (neterminuota DS)",IF(D29="d.d.",Papildomas!$F$96,Papildomas!$G$96),IF(C29="Pedagoginis personalas (terminuota DS)",IF(D29="d.d.",Papildomas!$O$96,Papildomas!$P$96))))))</f>
        <v>0</v>
      </c>
      <c r="F29" s="24"/>
      <c r="G29" s="24"/>
      <c r="H29" s="15"/>
      <c r="I29" s="15"/>
      <c r="J29" s="24"/>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15"/>
      <c r="F30" s="24"/>
      <c r="G30" s="24"/>
      <c r="H30" s="15"/>
      <c r="I30" s="15"/>
      <c r="J30" s="24"/>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hidden="1" x14ac:dyDescent="0.25">
      <c r="A31" s="74"/>
      <c r="B31" s="10"/>
      <c r="C31" s="32"/>
      <c r="D31" s="15"/>
      <c r="E31" s="15"/>
      <c r="F31" s="24"/>
      <c r="G31" s="24"/>
      <c r="H31" s="15"/>
      <c r="I31" s="15"/>
      <c r="J31" s="24"/>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hidden="1" x14ac:dyDescent="0.25">
      <c r="A32" s="74"/>
      <c r="B32" s="10"/>
      <c r="C32" s="32"/>
      <c r="D32" s="15"/>
      <c r="E32" s="15"/>
      <c r="F32" s="24"/>
      <c r="G32" s="24"/>
      <c r="H32" s="15"/>
      <c r="I32" s="15"/>
      <c r="J32" s="24"/>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hidden="1" x14ac:dyDescent="0.25">
      <c r="A33" s="74"/>
      <c r="B33" s="10"/>
      <c r="C33" s="32"/>
      <c r="D33" s="15"/>
      <c r="E33" s="15"/>
      <c r="F33" s="24"/>
      <c r="G33" s="24"/>
      <c r="H33" s="15"/>
      <c r="I33" s="15"/>
      <c r="J33" s="24"/>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hidden="1" x14ac:dyDescent="0.25">
      <c r="A34" s="74"/>
      <c r="B34" s="10"/>
      <c r="C34" s="32"/>
      <c r="D34" s="15"/>
      <c r="E34" s="15"/>
      <c r="F34" s="24"/>
      <c r="G34" s="24"/>
      <c r="H34" s="15"/>
      <c r="I34" s="15"/>
      <c r="J34" s="24"/>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hidden="1" x14ac:dyDescent="0.25">
      <c r="A35" s="74"/>
      <c r="B35" s="10"/>
      <c r="C35" s="32"/>
      <c r="D35" s="15"/>
      <c r="E35" s="15"/>
      <c r="F35" s="24"/>
      <c r="G35" s="24"/>
      <c r="H35" s="15"/>
      <c r="I35" s="15"/>
      <c r="J35" s="24"/>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hidden="1" x14ac:dyDescent="0.25">
      <c r="A36" s="74"/>
      <c r="B36" s="10"/>
      <c r="C36" s="32"/>
      <c r="D36" s="15"/>
      <c r="E36" s="15"/>
      <c r="F36" s="24"/>
      <c r="G36" s="24"/>
      <c r="H36" s="15"/>
      <c r="I36" s="15"/>
      <c r="J36" s="24"/>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hidden="1" x14ac:dyDescent="0.25">
      <c r="A37" s="74"/>
      <c r="B37" s="10"/>
      <c r="C37" s="32"/>
      <c r="D37" s="15"/>
      <c r="E37" s="15"/>
      <c r="F37" s="24"/>
      <c r="G37" s="24"/>
      <c r="H37" s="15"/>
      <c r="I37" s="15"/>
      <c r="J37" s="24"/>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hidden="1" x14ac:dyDescent="0.25">
      <c r="A38" s="74"/>
      <c r="B38" s="10"/>
      <c r="C38" s="32"/>
      <c r="D38" s="15"/>
      <c r="E38" s="15"/>
      <c r="F38" s="24"/>
      <c r="G38" s="24"/>
      <c r="H38" s="15"/>
      <c r="I38" s="15"/>
      <c r="J38" s="24"/>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hidden="1" x14ac:dyDescent="0.25">
      <c r="A39" s="74"/>
      <c r="B39" s="10"/>
      <c r="C39" s="32"/>
      <c r="D39" s="15"/>
      <c r="E39" s="15"/>
      <c r="F39" s="24"/>
      <c r="G39" s="24"/>
      <c r="H39" s="15"/>
      <c r="I39" s="15"/>
      <c r="J39" s="24"/>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hidden="1" x14ac:dyDescent="0.25">
      <c r="A40" s="74"/>
      <c r="B40" s="10"/>
      <c r="C40" s="32"/>
      <c r="D40" s="15"/>
      <c r="E40" s="15"/>
      <c r="F40" s="24"/>
      <c r="G40" s="24"/>
      <c r="H40" s="15"/>
      <c r="I40" s="15"/>
      <c r="J40" s="24"/>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hidden="1" x14ac:dyDescent="0.25">
      <c r="A41" s="74"/>
      <c r="B41" s="10"/>
      <c r="C41" s="32"/>
      <c r="D41" s="15"/>
      <c r="E41" s="15"/>
      <c r="F41" s="24"/>
      <c r="G41" s="24"/>
      <c r="H41" s="15"/>
      <c r="I41" s="15"/>
      <c r="J41" s="24"/>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hidden="1" x14ac:dyDescent="0.25">
      <c r="A42" s="74"/>
      <c r="B42" s="10"/>
      <c r="C42" s="32"/>
      <c r="D42" s="15"/>
      <c r="E42" s="15"/>
      <c r="F42" s="24"/>
      <c r="G42" s="24"/>
      <c r="H42" s="15"/>
      <c r="I42" s="15"/>
      <c r="J42" s="24"/>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hidden="1" x14ac:dyDescent="0.25">
      <c r="A43" s="74"/>
      <c r="B43" s="10"/>
      <c r="C43" s="32"/>
      <c r="D43" s="15"/>
      <c r="E43" s="15"/>
      <c r="F43" s="24"/>
      <c r="G43" s="24"/>
      <c r="H43" s="15"/>
      <c r="I43" s="15"/>
      <c r="J43" s="24"/>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hidden="1" x14ac:dyDescent="0.25">
      <c r="A44" s="74"/>
      <c r="B44" s="10"/>
      <c r="C44" s="32"/>
      <c r="D44" s="15"/>
      <c r="E44" s="15"/>
      <c r="F44" s="24"/>
      <c r="G44" s="24"/>
      <c r="H44" s="15"/>
      <c r="I44" s="15"/>
      <c r="J44" s="24"/>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hidden="1" x14ac:dyDescent="0.25">
      <c r="A45" s="74"/>
      <c r="B45" s="10"/>
      <c r="C45" s="32"/>
      <c r="D45" s="15"/>
      <c r="E45" s="15"/>
      <c r="F45" s="24"/>
      <c r="G45" s="24"/>
      <c r="H45" s="15"/>
      <c r="I45" s="15"/>
      <c r="J45" s="24"/>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hidden="1" x14ac:dyDescent="0.25">
      <c r="A46" s="74"/>
      <c r="B46" s="10"/>
      <c r="C46" s="32"/>
      <c r="D46" s="15"/>
      <c r="E46" s="15"/>
      <c r="F46" s="24"/>
      <c r="G46" s="24"/>
      <c r="H46" s="15"/>
      <c r="I46" s="15"/>
      <c r="J46" s="24"/>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hidden="1" x14ac:dyDescent="0.25">
      <c r="A47" s="74"/>
      <c r="B47" s="10"/>
      <c r="C47" s="32"/>
      <c r="D47" s="15"/>
      <c r="E47" s="15"/>
      <c r="F47" s="24"/>
      <c r="G47" s="24"/>
      <c r="H47" s="15"/>
      <c r="I47" s="15"/>
      <c r="J47" s="24"/>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hidden="1" x14ac:dyDescent="0.25">
      <c r="A48" s="74"/>
      <c r="B48" s="10"/>
      <c r="C48" s="32"/>
      <c r="D48" s="15"/>
      <c r="E48" s="15"/>
      <c r="F48" s="24"/>
      <c r="G48" s="24"/>
      <c r="H48" s="15"/>
      <c r="I48" s="15"/>
      <c r="J48" s="24"/>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hidden="1" x14ac:dyDescent="0.25">
      <c r="A49" s="74"/>
      <c r="B49" s="10"/>
      <c r="C49" s="32"/>
      <c r="D49" s="15"/>
      <c r="E49" s="15"/>
      <c r="F49" s="24"/>
      <c r="G49" s="24"/>
      <c r="H49" s="15"/>
      <c r="I49" s="15"/>
      <c r="J49" s="24"/>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hidden="1" x14ac:dyDescent="0.25">
      <c r="A50" s="74"/>
      <c r="B50" s="10"/>
      <c r="C50" s="32"/>
      <c r="D50" s="15"/>
      <c r="E50" s="15"/>
      <c r="F50" s="24"/>
      <c r="G50" s="24"/>
      <c r="H50" s="15"/>
      <c r="I50" s="15"/>
      <c r="J50" s="24"/>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hidden="1" x14ac:dyDescent="0.25">
      <c r="A51" s="74"/>
      <c r="B51" s="10"/>
      <c r="C51" s="32"/>
      <c r="D51" s="15"/>
      <c r="E51" s="15"/>
      <c r="F51" s="24"/>
      <c r="G51" s="24"/>
      <c r="H51" s="15"/>
      <c r="I51" s="15"/>
      <c r="J51" s="24"/>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hidden="1" x14ac:dyDescent="0.25">
      <c r="A52" s="74"/>
      <c r="B52" s="10"/>
      <c r="C52" s="32"/>
      <c r="D52" s="15"/>
      <c r="E52" s="15"/>
      <c r="F52" s="24"/>
      <c r="G52" s="24"/>
      <c r="H52" s="15"/>
      <c r="I52" s="15"/>
      <c r="J52" s="24"/>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hidden="1" x14ac:dyDescent="0.25">
      <c r="A53" s="74"/>
      <c r="B53" s="10"/>
      <c r="C53" s="32"/>
      <c r="D53" s="15"/>
      <c r="E53" s="15"/>
      <c r="F53" s="24"/>
      <c r="G53" s="24"/>
      <c r="H53" s="15"/>
      <c r="I53" s="15"/>
      <c r="J53" s="24"/>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hidden="1" x14ac:dyDescent="0.25">
      <c r="A54" s="74"/>
      <c r="B54" s="10"/>
      <c r="C54" s="32"/>
      <c r="D54" s="15"/>
      <c r="E54" s="15"/>
      <c r="F54" s="24"/>
      <c r="G54" s="24"/>
      <c r="H54" s="15"/>
      <c r="I54" s="15"/>
      <c r="J54" s="24"/>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hidden="1" x14ac:dyDescent="0.25">
      <c r="A55" s="74"/>
      <c r="B55" s="10"/>
      <c r="C55" s="32"/>
      <c r="D55" s="15"/>
      <c r="E55" s="15"/>
      <c r="F55" s="24"/>
      <c r="G55" s="24"/>
      <c r="H55" s="15"/>
      <c r="I55" s="15"/>
      <c r="J55" s="24"/>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hidden="1" x14ac:dyDescent="0.25">
      <c r="A56" s="74"/>
      <c r="B56" s="10"/>
      <c r="C56" s="32"/>
      <c r="D56" s="15"/>
      <c r="E56" s="15"/>
      <c r="F56" s="24"/>
      <c r="G56" s="24"/>
      <c r="H56" s="15"/>
      <c r="I56" s="15"/>
      <c r="J56" s="24"/>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hidden="1" x14ac:dyDescent="0.25">
      <c r="A57" s="74"/>
      <c r="B57" s="10"/>
      <c r="C57" s="32"/>
      <c r="D57" s="15"/>
      <c r="E57" s="15"/>
      <c r="F57" s="24"/>
      <c r="G57" s="24"/>
      <c r="H57" s="15"/>
      <c r="I57" s="15"/>
      <c r="J57" s="24"/>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hidden="1" x14ac:dyDescent="0.25">
      <c r="A58" s="74"/>
      <c r="B58" s="10"/>
      <c r="C58" s="32"/>
      <c r="D58" s="15"/>
      <c r="E58" s="15"/>
      <c r="F58" s="24"/>
      <c r="G58" s="24"/>
      <c r="H58" s="15"/>
      <c r="I58" s="15"/>
      <c r="J58" s="24"/>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hidden="1" x14ac:dyDescent="0.25">
      <c r="A59" s="74"/>
      <c r="B59" s="10"/>
      <c r="C59" s="32"/>
      <c r="D59" s="15"/>
      <c r="E59" s="15"/>
      <c r="F59" s="24"/>
      <c r="G59" s="24"/>
      <c r="H59" s="15"/>
      <c r="I59" s="15"/>
      <c r="J59" s="24"/>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1" t="s">
        <v>1</v>
      </c>
      <c r="B60" s="102"/>
      <c r="C60" s="103"/>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4" t="s">
        <v>11</v>
      </c>
      <c r="B66" s="104"/>
      <c r="C66" s="104"/>
      <c r="D66" s="104"/>
      <c r="E66" s="104"/>
      <c r="F66" s="104"/>
      <c r="G66" s="104"/>
      <c r="H66" s="104"/>
      <c r="I66" s="104"/>
      <c r="J66" s="83"/>
    </row>
    <row r="67" spans="1:19" customFormat="1" ht="102" customHeight="1" x14ac:dyDescent="0.25">
      <c r="A67" s="100" t="s">
        <v>59</v>
      </c>
      <c r="B67" s="100"/>
      <c r="C67" s="100"/>
      <c r="D67" s="100"/>
      <c r="E67" s="100"/>
      <c r="F67" s="100"/>
      <c r="G67" s="100"/>
      <c r="H67" s="100"/>
      <c r="I67" s="100"/>
      <c r="J67" s="100"/>
      <c r="K67" s="100"/>
      <c r="L67" s="100"/>
      <c r="M67" s="100"/>
      <c r="N67" s="100"/>
      <c r="O67" s="100"/>
      <c r="P67" s="100"/>
      <c r="Q67" s="100"/>
      <c r="R67" s="100"/>
      <c r="S67" s="100"/>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95" t="s">
        <v>85</v>
      </c>
      <c r="C70" s="95"/>
      <c r="D70" s="56"/>
      <c r="E70" s="56"/>
      <c r="F70" s="27"/>
      <c r="G70" s="97" t="s">
        <v>12</v>
      </c>
      <c r="H70" s="97"/>
      <c r="I70" s="97"/>
      <c r="N70" s="96" t="s">
        <v>13</v>
      </c>
      <c r="O70" s="96"/>
      <c r="P70" s="96"/>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A8:S8"/>
    <mergeCell ref="J10:K10"/>
    <mergeCell ref="I13:J13"/>
    <mergeCell ref="A14:O14"/>
    <mergeCell ref="A15:B15"/>
    <mergeCell ref="C15:S15"/>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P19:R19"/>
    <mergeCell ref="A60:C60"/>
    <mergeCell ref="A66:I66"/>
    <mergeCell ref="A67:S67"/>
    <mergeCell ref="B70:C70"/>
    <mergeCell ref="G70:I70"/>
    <mergeCell ref="N70:P70"/>
  </mergeCells>
  <conditionalFormatting sqref="K60">
    <cfRule type="cellIs" dxfId="141" priority="52" stopIfTrue="1" operator="equal">
      <formula>0</formula>
    </cfRule>
  </conditionalFormatting>
  <conditionalFormatting sqref="O60">
    <cfRule type="cellIs" dxfId="140" priority="51" stopIfTrue="1" operator="equal">
      <formula>0</formula>
    </cfRule>
  </conditionalFormatting>
  <conditionalFormatting sqref="R60">
    <cfRule type="cellIs" dxfId="139" priority="50" stopIfTrue="1" operator="equal">
      <formula>0</formula>
    </cfRule>
  </conditionalFormatting>
  <conditionalFormatting sqref="F57:G59 I57:I59">
    <cfRule type="cellIs" dxfId="138" priority="49" stopIfTrue="1" operator="equal">
      <formula>0</formula>
    </cfRule>
  </conditionalFormatting>
  <conditionalFormatting sqref="H55:H59 I55:I56 F55:G56 F23:I24">
    <cfRule type="cellIs" dxfId="137" priority="48" stopIfTrue="1" operator="equal">
      <formula>0</formula>
    </cfRule>
  </conditionalFormatting>
  <conditionalFormatting sqref="L23:L24 L55:L59">
    <cfRule type="cellIs" dxfId="136" priority="47" stopIfTrue="1" operator="equal">
      <formula>0</formula>
    </cfRule>
  </conditionalFormatting>
  <conditionalFormatting sqref="J23:J59">
    <cfRule type="cellIs" dxfId="135" priority="46" stopIfTrue="1" operator="equal">
      <formula>0</formula>
    </cfRule>
  </conditionalFormatting>
  <conditionalFormatting sqref="K22:K35 K42:K59">
    <cfRule type="cellIs" dxfId="134" priority="45" stopIfTrue="1" operator="equal">
      <formula>0</formula>
    </cfRule>
  </conditionalFormatting>
  <conditionalFormatting sqref="R22:R35 R42:R59">
    <cfRule type="cellIs" dxfId="133" priority="44" stopIfTrue="1" operator="equal">
      <formula>0</formula>
    </cfRule>
  </conditionalFormatting>
  <conditionalFormatting sqref="F53:G54 I53:I54">
    <cfRule type="cellIs" dxfId="132" priority="43" stopIfTrue="1" operator="equal">
      <formula>0</formula>
    </cfRule>
  </conditionalFormatting>
  <conditionalFormatting sqref="H51:H54 I51:I52 F51:G52">
    <cfRule type="cellIs" dxfId="131" priority="42" stopIfTrue="1" operator="equal">
      <formula>0</formula>
    </cfRule>
  </conditionalFormatting>
  <conditionalFormatting sqref="L51:L54">
    <cfRule type="cellIs" dxfId="130" priority="41" stopIfTrue="1" operator="equal">
      <formula>0</formula>
    </cfRule>
  </conditionalFormatting>
  <conditionalFormatting sqref="F49:G50 I49:I50">
    <cfRule type="cellIs" dxfId="129" priority="40" stopIfTrue="1" operator="equal">
      <formula>0</formula>
    </cfRule>
  </conditionalFormatting>
  <conditionalFormatting sqref="H47:H50 I47:I48 F47:G48">
    <cfRule type="cellIs" dxfId="128" priority="39" stopIfTrue="1" operator="equal">
      <formula>0</formula>
    </cfRule>
  </conditionalFormatting>
  <conditionalFormatting sqref="L47:L50">
    <cfRule type="cellIs" dxfId="127" priority="38" stopIfTrue="1" operator="equal">
      <formula>0</formula>
    </cfRule>
  </conditionalFormatting>
  <conditionalFormatting sqref="F45:G46 I45:I46">
    <cfRule type="cellIs" dxfId="126" priority="37" stopIfTrue="1" operator="equal">
      <formula>0</formula>
    </cfRule>
  </conditionalFormatting>
  <conditionalFormatting sqref="H43:H46 I43:I44 F43:G44">
    <cfRule type="cellIs" dxfId="125" priority="36" stopIfTrue="1" operator="equal">
      <formula>0</formula>
    </cfRule>
  </conditionalFormatting>
  <conditionalFormatting sqref="L43:L46">
    <cfRule type="cellIs" dxfId="124" priority="35" stopIfTrue="1" operator="equal">
      <formula>0</formula>
    </cfRule>
  </conditionalFormatting>
  <conditionalFormatting sqref="F35:G35 I35 I42 F42:G42">
    <cfRule type="cellIs" dxfId="123" priority="34" stopIfTrue="1" operator="equal">
      <formula>0</formula>
    </cfRule>
  </conditionalFormatting>
  <conditionalFormatting sqref="H33:H35 I33:I34 F33:G34 H42">
    <cfRule type="cellIs" dxfId="122" priority="33" stopIfTrue="1" operator="equal">
      <formula>0</formula>
    </cfRule>
  </conditionalFormatting>
  <conditionalFormatting sqref="L33:L35 L42">
    <cfRule type="cellIs" dxfId="121" priority="32" stopIfTrue="1" operator="equal">
      <formula>0</formula>
    </cfRule>
  </conditionalFormatting>
  <conditionalFormatting sqref="F31:G32 I31:I32">
    <cfRule type="cellIs" dxfId="120" priority="31" stopIfTrue="1" operator="equal">
      <formula>0</formula>
    </cfRule>
  </conditionalFormatting>
  <conditionalFormatting sqref="H29:H32 I29:I30 F29:G30">
    <cfRule type="cellIs" dxfId="119" priority="30" stopIfTrue="1" operator="equal">
      <formula>0</formula>
    </cfRule>
  </conditionalFormatting>
  <conditionalFormatting sqref="L29:L32">
    <cfRule type="cellIs" dxfId="118" priority="29" stopIfTrue="1" operator="equal">
      <formula>0</formula>
    </cfRule>
  </conditionalFormatting>
  <conditionalFormatting sqref="F27:G28 I27:I28">
    <cfRule type="cellIs" dxfId="117" priority="28" stopIfTrue="1" operator="equal">
      <formula>0</formula>
    </cfRule>
  </conditionalFormatting>
  <conditionalFormatting sqref="H25:H28 I25:I26 F25:G26">
    <cfRule type="cellIs" dxfId="116" priority="27" stopIfTrue="1" operator="equal">
      <formula>0</formula>
    </cfRule>
  </conditionalFormatting>
  <conditionalFormatting sqref="L25:L28">
    <cfRule type="cellIs" dxfId="115" priority="26" stopIfTrue="1" operator="equal">
      <formula>0</formula>
    </cfRule>
  </conditionalFormatting>
  <conditionalFormatting sqref="E30:E59">
    <cfRule type="cellIs" dxfId="114" priority="25" operator="equal">
      <formula>0</formula>
    </cfRule>
  </conditionalFormatting>
  <conditionalFormatting sqref="L22:M22 M33:N35 M42:N59 M23:M32">
    <cfRule type="cellIs" dxfId="113" priority="24" stopIfTrue="1" operator="equal">
      <formula>0</formula>
    </cfRule>
  </conditionalFormatting>
  <conditionalFormatting sqref="P32:Q35 P42:Q59 P22:P31">
    <cfRule type="cellIs" dxfId="112" priority="23" stopIfTrue="1" operator="equal">
      <formula>0</formula>
    </cfRule>
  </conditionalFormatting>
  <conditionalFormatting sqref="O22:O35 O42:O59">
    <cfRule type="cellIs" dxfId="111" priority="22" stopIfTrue="1" operator="equal">
      <formula>0</formula>
    </cfRule>
  </conditionalFormatting>
  <conditionalFormatting sqref="K36:K41">
    <cfRule type="cellIs" dxfId="110" priority="21" stopIfTrue="1" operator="equal">
      <formula>0</formula>
    </cfRule>
  </conditionalFormatting>
  <conditionalFormatting sqref="R36:R41">
    <cfRule type="cellIs" dxfId="109" priority="20" stopIfTrue="1" operator="equal">
      <formula>0</formula>
    </cfRule>
  </conditionalFormatting>
  <conditionalFormatting sqref="F41:I41">
    <cfRule type="cellIs" dxfId="108" priority="19" stopIfTrue="1" operator="equal">
      <formula>0</formula>
    </cfRule>
  </conditionalFormatting>
  <conditionalFormatting sqref="L41">
    <cfRule type="cellIs" dxfId="107" priority="18" stopIfTrue="1" operator="equal">
      <formula>0</formula>
    </cfRule>
  </conditionalFormatting>
  <conditionalFormatting sqref="F39:G40 I39:I40">
    <cfRule type="cellIs" dxfId="106" priority="17" stopIfTrue="1" operator="equal">
      <formula>0</formula>
    </cfRule>
  </conditionalFormatting>
  <conditionalFormatting sqref="H37:H40 I37:I38 F37:G38">
    <cfRule type="cellIs" dxfId="105" priority="16" stopIfTrue="1" operator="equal">
      <formula>0</formula>
    </cfRule>
  </conditionalFormatting>
  <conditionalFormatting sqref="L37:L40">
    <cfRule type="cellIs" dxfId="104" priority="15" stopIfTrue="1" operator="equal">
      <formula>0</formula>
    </cfRule>
  </conditionalFormatting>
  <conditionalFormatting sqref="I36 F36:G36">
    <cfRule type="cellIs" dxfId="103" priority="14" stopIfTrue="1" operator="equal">
      <formula>0</formula>
    </cfRule>
  </conditionalFormatting>
  <conditionalFormatting sqref="H36">
    <cfRule type="cellIs" dxfId="102" priority="13" stopIfTrue="1" operator="equal">
      <formula>0</formula>
    </cfRule>
  </conditionalFormatting>
  <conditionalFormatting sqref="L36">
    <cfRule type="cellIs" dxfId="101" priority="12" stopIfTrue="1" operator="equal">
      <formula>0</formula>
    </cfRule>
  </conditionalFormatting>
  <conditionalFormatting sqref="M36:N41">
    <cfRule type="cellIs" dxfId="100" priority="11" stopIfTrue="1" operator="equal">
      <formula>0</formula>
    </cfRule>
  </conditionalFormatting>
  <conditionalFormatting sqref="P36:Q41">
    <cfRule type="cellIs" dxfId="99" priority="10" stopIfTrue="1" operator="equal">
      <formula>0</formula>
    </cfRule>
  </conditionalFormatting>
  <conditionalFormatting sqref="O36:O41">
    <cfRule type="cellIs" dxfId="98" priority="9" stopIfTrue="1" operator="equal">
      <formula>0</formula>
    </cfRule>
  </conditionalFormatting>
  <conditionalFormatting sqref="F22:I22">
    <cfRule type="cellIs" dxfId="97" priority="5" stopIfTrue="1" operator="equal">
      <formula>0</formula>
    </cfRule>
  </conditionalFormatting>
  <conditionalFormatting sqref="J22">
    <cfRule type="cellIs" dxfId="96" priority="4" stopIfTrue="1" operator="equal">
      <formula>0</formula>
    </cfRule>
  </conditionalFormatting>
  <conditionalFormatting sqref="E22:E29">
    <cfRule type="cellIs" dxfId="95" priority="3" operator="equal">
      <formula>0</formula>
    </cfRule>
  </conditionalFormatting>
  <conditionalFormatting sqref="N22:N32">
    <cfRule type="cellIs" dxfId="94" priority="2" stopIfTrue="1" operator="equal">
      <formula>0</formula>
    </cfRule>
  </conditionalFormatting>
  <conditionalFormatting sqref="Q22:Q31">
    <cfRule type="cellIs" dxfId="93" priority="1" stopIfTrue="1" operator="equal">
      <formula>0</formula>
    </cfRule>
  </conditionalFormatting>
  <dataValidations count="6">
    <dataValidation type="list" allowBlank="1" showInputMessage="1" showErrorMessage="1" sqref="D22:D59" xr:uid="{466698B1-A61A-48E3-8F28-CF06EEE02252}">
      <formula1>"d.d., val."</formula1>
    </dataValidation>
    <dataValidation type="list" allowBlank="1" showInputMessage="1" showErrorMessage="1" sqref="L22:L59" xr:uid="{6BFB4285-271D-43AC-8216-FC6B8C5D1A3F}">
      <formula1>"5, 6"</formula1>
    </dataValidation>
    <dataValidation type="list" allowBlank="1" showInputMessage="1" showErrorMessage="1" sqref="C22:C59" xr:uid="{CB1E5ECE-CEF8-43F3-95FA-F822D32996B0}">
      <formula1>"Švietimo personalas (neterminuota DS), Pedagoginis personalas (neterminuota DS), Švietimo personalas (terminuota DS), Pedagoginis personalas (terminuota DS)"</formula1>
    </dataValidation>
    <dataValidation type="list" allowBlank="1" showInputMessage="1" showErrorMessage="1" sqref="H10" xr:uid="{45AC588B-3A21-48C2-B33B-472A05B79E85}">
      <formula1>"2018,2019,2020,2021,2022,2023"</formula1>
    </dataValidation>
    <dataValidation type="list" allowBlank="1" showInputMessage="1" showErrorMessage="1" sqref="J10" xr:uid="{DB80AEF8-80E9-4ADE-978B-CE95D99C5BB3}">
      <formula1>"sausio,vasario,kovo,balandžio,gegužės,birželio,liepos,rugpjūčio,rugsėjo,spalio,lapkričio,gruodžio"</formula1>
    </dataValidation>
    <dataValidation type="list" allowBlank="1" showInputMessage="1" showErrorMessage="1" sqref="M22:M59" xr:uid="{01D8EFBA-82D4-4BEC-8350-95954B61038C}">
      <formula1>"20,21,22,23,24,25,26,27,28,29,30,31,32,33,34,35,36,37,38,39,40,41,42,43,44,45,46,47,48,49,50"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5605015-04C2-4DD8-9627-EE3839733926}">
          <x14:formula1>
            <xm:f>Papildomas!$C$24:$Q$24</xm:f>
          </x14:formula1>
          <xm:sqref>P22:P59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6946-5A6F-4D64-94F6-C162A52B3F83}">
  <sheetPr>
    <tabColor theme="6" tint="0.59999389629810485"/>
  </sheetPr>
  <dimension ref="A1:S73"/>
  <sheetViews>
    <sheetView tabSelected="1" topLeftCell="A10" zoomScale="70" zoomScaleNormal="70" workbookViewId="0">
      <selection activeCell="C25" sqref="C25"/>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107" t="s">
        <v>55</v>
      </c>
      <c r="B8" s="107"/>
      <c r="C8" s="107"/>
      <c r="D8" s="107"/>
      <c r="E8" s="107"/>
      <c r="F8" s="107"/>
      <c r="G8" s="107"/>
      <c r="H8" s="107"/>
      <c r="I8" s="107"/>
      <c r="J8" s="107"/>
      <c r="K8" s="107"/>
      <c r="L8" s="107"/>
      <c r="M8" s="107"/>
      <c r="N8" s="107"/>
      <c r="O8" s="107"/>
      <c r="P8" s="107"/>
      <c r="Q8" s="107"/>
      <c r="R8" s="107"/>
      <c r="S8" s="107"/>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115"/>
      <c r="K10" s="115"/>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16"/>
      <c r="J13" s="116"/>
    </row>
    <row r="14" spans="1:19" ht="15.6" x14ac:dyDescent="0.3">
      <c r="A14" s="108" t="s">
        <v>56</v>
      </c>
      <c r="B14" s="108"/>
      <c r="C14" s="108"/>
      <c r="D14" s="108"/>
      <c r="E14" s="108"/>
      <c r="F14" s="108"/>
      <c r="G14" s="108"/>
      <c r="H14" s="108"/>
      <c r="I14" s="108"/>
      <c r="J14" s="108"/>
      <c r="K14" s="108"/>
      <c r="L14" s="108"/>
      <c r="M14" s="108"/>
      <c r="N14" s="108"/>
      <c r="O14" s="108"/>
      <c r="P14" s="90"/>
      <c r="Q14" s="90"/>
      <c r="R14" s="90"/>
    </row>
    <row r="15" spans="1:19" ht="15.6" x14ac:dyDescent="0.25">
      <c r="A15" s="110" t="s">
        <v>21</v>
      </c>
      <c r="B15" s="111"/>
      <c r="C15" s="112"/>
      <c r="D15" s="113"/>
      <c r="E15" s="113"/>
      <c r="F15" s="113"/>
      <c r="G15" s="113"/>
      <c r="H15" s="113"/>
      <c r="I15" s="113"/>
      <c r="J15" s="113"/>
      <c r="K15" s="113"/>
      <c r="L15" s="113"/>
      <c r="M15" s="113"/>
      <c r="N15" s="113"/>
      <c r="O15" s="113"/>
      <c r="P15" s="113"/>
      <c r="Q15" s="113"/>
      <c r="R15" s="113"/>
      <c r="S15" s="114"/>
    </row>
    <row r="16" spans="1:19" ht="15.6" x14ac:dyDescent="0.25">
      <c r="A16" s="110" t="s">
        <v>20</v>
      </c>
      <c r="B16" s="111"/>
      <c r="C16" s="112"/>
      <c r="D16" s="113"/>
      <c r="E16" s="113"/>
      <c r="F16" s="113"/>
      <c r="G16" s="113"/>
      <c r="H16" s="113"/>
      <c r="I16" s="113"/>
      <c r="J16" s="113"/>
      <c r="K16" s="113"/>
      <c r="L16" s="113"/>
      <c r="M16" s="113"/>
      <c r="N16" s="113"/>
      <c r="O16" s="113"/>
      <c r="P16" s="113"/>
      <c r="Q16" s="113"/>
      <c r="R16" s="113"/>
      <c r="S16" s="114"/>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109" t="s">
        <v>57</v>
      </c>
      <c r="B18" s="109"/>
      <c r="C18" s="109"/>
      <c r="D18" s="109"/>
      <c r="E18" s="109"/>
      <c r="F18" s="109"/>
      <c r="G18" s="109"/>
      <c r="H18" s="109"/>
      <c r="I18" s="109"/>
      <c r="J18" s="109"/>
      <c r="K18" s="109"/>
      <c r="L18" s="109"/>
      <c r="M18" s="109"/>
      <c r="N18" s="109"/>
      <c r="O18" s="109"/>
      <c r="P18" s="52"/>
      <c r="Q18" s="52"/>
      <c r="R18" s="52"/>
    </row>
    <row r="19" spans="1:19" ht="15" customHeight="1" x14ac:dyDescent="0.25">
      <c r="A19" s="98" t="s">
        <v>50</v>
      </c>
      <c r="B19" s="98" t="s">
        <v>0</v>
      </c>
      <c r="C19" s="98" t="s">
        <v>15</v>
      </c>
      <c r="D19" s="98" t="s">
        <v>17</v>
      </c>
      <c r="E19" s="105" t="s">
        <v>16</v>
      </c>
      <c r="F19" s="98" t="s">
        <v>2</v>
      </c>
      <c r="G19" s="98" t="s">
        <v>18</v>
      </c>
      <c r="H19" s="98" t="s">
        <v>54</v>
      </c>
      <c r="I19" s="98" t="s">
        <v>19</v>
      </c>
      <c r="J19" s="98" t="s">
        <v>58</v>
      </c>
      <c r="K19" s="98" t="s">
        <v>23</v>
      </c>
      <c r="L19" s="99" t="s">
        <v>8</v>
      </c>
      <c r="M19" s="99"/>
      <c r="N19" s="99"/>
      <c r="O19" s="99"/>
      <c r="P19" s="99" t="s">
        <v>27</v>
      </c>
      <c r="Q19" s="99"/>
      <c r="R19" s="99"/>
      <c r="S19" s="98" t="s">
        <v>10</v>
      </c>
    </row>
    <row r="20" spans="1:19" s="23" customFormat="1" ht="105" customHeight="1" x14ac:dyDescent="0.25">
      <c r="A20" s="98"/>
      <c r="B20" s="98"/>
      <c r="C20" s="98"/>
      <c r="D20" s="98"/>
      <c r="E20" s="106"/>
      <c r="F20" s="98"/>
      <c r="G20" s="98"/>
      <c r="H20" s="98"/>
      <c r="I20" s="98"/>
      <c r="J20" s="98"/>
      <c r="K20" s="98"/>
      <c r="L20" s="89" t="s">
        <v>5</v>
      </c>
      <c r="M20" s="89" t="s">
        <v>75</v>
      </c>
      <c r="N20" s="89" t="s">
        <v>7</v>
      </c>
      <c r="O20" s="89" t="s">
        <v>81</v>
      </c>
      <c r="P20" s="91" t="s">
        <v>24</v>
      </c>
      <c r="Q20" s="91" t="s">
        <v>25</v>
      </c>
      <c r="R20" s="91" t="s">
        <v>82</v>
      </c>
      <c r="S20" s="98"/>
    </row>
    <row r="21" spans="1:19" ht="15" customHeight="1" x14ac:dyDescent="0.25">
      <c r="A21" s="47">
        <v>1</v>
      </c>
      <c r="B21" s="47">
        <v>2</v>
      </c>
      <c r="C21" s="89">
        <v>3</v>
      </c>
      <c r="D21" s="89">
        <v>4</v>
      </c>
      <c r="E21" s="89">
        <v>5</v>
      </c>
      <c r="F21" s="89">
        <v>6</v>
      </c>
      <c r="G21" s="89">
        <v>7</v>
      </c>
      <c r="H21" s="89">
        <v>8</v>
      </c>
      <c r="I21" s="89">
        <v>9</v>
      </c>
      <c r="J21" s="89" t="s">
        <v>108</v>
      </c>
      <c r="K21" s="89">
        <v>11</v>
      </c>
      <c r="L21" s="89">
        <v>12</v>
      </c>
      <c r="M21" s="89">
        <v>13</v>
      </c>
      <c r="N21" s="89">
        <v>14</v>
      </c>
      <c r="O21" s="89">
        <v>15</v>
      </c>
      <c r="P21" s="89">
        <v>16</v>
      </c>
      <c r="Q21" s="89">
        <v>17</v>
      </c>
      <c r="R21" s="89">
        <v>18</v>
      </c>
      <c r="S21" s="89">
        <v>19</v>
      </c>
    </row>
    <row r="22" spans="1:19" ht="13.8" x14ac:dyDescent="0.25">
      <c r="A22" s="74"/>
      <c r="B22" s="10"/>
      <c r="C22" s="32"/>
      <c r="D22" s="15"/>
      <c r="E22" s="94">
        <f>+IF(C22="",0,IF(C22="Švietimo personalas (neterminuota DS)",IF(D22="d.d.",[1]Papildomas!$F$123,[1]Papildomas!$G$123),IF(C22="Švietimo personalas (terminuota DS)",IF(D22="d.d.",[1]Papildomas!$O$123,[1]Papildomas!$P$123),IF(C22="Pedagoginis personalas (neterminuota DS)",IF(D22="d.d.",[1]Papildomas!$F$122,[1]Papildomas!$G$122),IF(C22="Pedagoginis personalas (terminuota DS)",IF(D22="d.d.",[1]Papildomas!$O$122,[1]Papildomas!$P$122))))))</f>
        <v>0</v>
      </c>
      <c r="F22" s="24"/>
      <c r="G22" s="24"/>
      <c r="H22" s="15"/>
      <c r="I22" s="15"/>
      <c r="J22" s="24">
        <f t="shared" ref="J22:J30" si="0">IF(D22="d.d.",((H22+I22)*F22),IF(D22="val.",(H22+I22),0))</f>
        <v>0</v>
      </c>
      <c r="K22" s="46">
        <f>ROUND(IF(F22&gt;0,E22/G22*J22,E22*J22),2)</f>
        <v>0</v>
      </c>
      <c r="L22" s="15"/>
      <c r="M22" s="15"/>
      <c r="N22" s="29" t="str">
        <f>IF(OR(L22="",M22=""),"",VLOOKUP(CONCATENATE(L22," dienų darbo savaitė"),Papildomas!$A$54:$AH$55,M22-16)/100)</f>
        <v/>
      </c>
      <c r="O22" s="46">
        <f>IF(N22="",0,ROUND(IF($F22&gt;0,$E22*F22/$G22*$H22*N22,$E22*$H22*N22),2))</f>
        <v>0</v>
      </c>
      <c r="P22" s="30"/>
      <c r="Q22" s="31">
        <f>IF(P22="",0,HLOOKUP(P22,Papildomas!$C$24:$Q$26,3,0)/100)</f>
        <v>0</v>
      </c>
      <c r="R22" s="46">
        <f>IF(Q22=0,0,ROUND(IF($F22&gt;0,$E22*F22/$G22*$H22*Q22,$E22*$H22*Q22),2))</f>
        <v>0</v>
      </c>
      <c r="S22" s="76"/>
    </row>
    <row r="23" spans="1:19" ht="13.8" x14ac:dyDescent="0.25">
      <c r="A23" s="74"/>
      <c r="B23" s="10"/>
      <c r="C23" s="32"/>
      <c r="D23" s="15"/>
      <c r="E23" s="94">
        <f>+IF(C23="",0,IF(C23="Švietimo personalas (neterminuota DS)",IF(D23="d.d.",[1]Papildomas!$F$123,[1]Papildomas!$G$123),IF(C23="Švietimo personalas (terminuota DS)",IF(D23="d.d.",[1]Papildomas!$O$123,[1]Papildomas!$P$123),IF(C23="Pedagoginis personalas (neterminuota DS)",IF(D23="d.d.",[1]Papildomas!$F$122,[1]Papildomas!$G$122),IF(C23="Pedagoginis personalas (terminuota DS)",IF(D23="d.d.",[1]Papildomas!$O$122,[1]Papildomas!$P$122))))))</f>
        <v>0</v>
      </c>
      <c r="F23" s="24"/>
      <c r="G23" s="24"/>
      <c r="H23" s="15"/>
      <c r="I23" s="15"/>
      <c r="J23" s="24">
        <f t="shared" si="0"/>
        <v>0</v>
      </c>
      <c r="K23" s="46">
        <f t="shared" ref="K23:K59" si="1">ROUND(IF(F23&gt;0,E23/G23*J23,E23*J23),2)</f>
        <v>0</v>
      </c>
      <c r="L23" s="15"/>
      <c r="M23" s="15"/>
      <c r="N23" s="29" t="str">
        <f>IF(OR(L23="",M23=""),"",VLOOKUP(CONCATENATE(L23," dienų darbo savaitė"),Papildomas!$A$54:$AH$55,M23-16)/100)</f>
        <v/>
      </c>
      <c r="O23" s="46">
        <f t="shared" ref="O23:O59" si="2">IF(N23="",0,ROUND(IF($F23&gt;0,$E23*F23/$G23*$H23*N23,$E23*$H23*N23),2))</f>
        <v>0</v>
      </c>
      <c r="P23" s="30"/>
      <c r="Q23" s="31">
        <f>IF(P23="",0,HLOOKUP(P23,Papildomas!$C$24:$Q$26,3,0)/100)</f>
        <v>0</v>
      </c>
      <c r="R23" s="46">
        <f t="shared" ref="R23:R59" si="3">IF(Q23=0,0,ROUND(IF($F23&gt;0,$E23*F23/$G23*$H23*Q23,$E23*$H23*Q23),2))</f>
        <v>0</v>
      </c>
      <c r="S23" s="76"/>
    </row>
    <row r="24" spans="1:19" ht="13.8" x14ac:dyDescent="0.25">
      <c r="A24" s="74"/>
      <c r="B24" s="10"/>
      <c r="C24" s="32"/>
      <c r="D24" s="15"/>
      <c r="E24" s="94">
        <f>+IF(C24="",0,IF(C24="Švietimo personalas (neterminuota DS)",IF(D24="d.d.",[1]Papildomas!$F$123,[1]Papildomas!$G$123),IF(C24="Švietimo personalas (terminuota DS)",IF(D24="d.d.",[1]Papildomas!$O$123,[1]Papildomas!$P$123),IF(C24="Pedagoginis personalas (neterminuota DS)",IF(D24="d.d.",[1]Papildomas!$F$122,[1]Papildomas!$G$122),IF(C24="Pedagoginis personalas (terminuota DS)",IF(D24="d.d.",[1]Papildomas!$O$122,[1]Papildomas!$P$122))))))</f>
        <v>0</v>
      </c>
      <c r="F24" s="24"/>
      <c r="G24" s="24"/>
      <c r="H24" s="15"/>
      <c r="I24" s="15"/>
      <c r="J24" s="24">
        <f t="shared" si="0"/>
        <v>0</v>
      </c>
      <c r="K24" s="46">
        <f t="shared" si="1"/>
        <v>0</v>
      </c>
      <c r="L24" s="15"/>
      <c r="M24" s="15"/>
      <c r="N24" s="29" t="str">
        <f>IF(OR(L24="",M24=""),"",VLOOKUP(CONCATENATE(L24," dienų darbo savaitė"),Papildomas!$A$54:$AH$55,M24-16)/100)</f>
        <v/>
      </c>
      <c r="O24" s="46">
        <f t="shared" si="2"/>
        <v>0</v>
      </c>
      <c r="P24" s="30"/>
      <c r="Q24" s="31">
        <f>IF(P24="",0,HLOOKUP(P24,Papildomas!$C$24:$Q$26,3,0)/100)</f>
        <v>0</v>
      </c>
      <c r="R24" s="46">
        <f t="shared" si="3"/>
        <v>0</v>
      </c>
      <c r="S24" s="77"/>
    </row>
    <row r="25" spans="1:19" ht="13.8" x14ac:dyDescent="0.25">
      <c r="A25" s="74"/>
      <c r="B25" s="10"/>
      <c r="C25" s="32"/>
      <c r="D25" s="15"/>
      <c r="E25" s="94">
        <f>+IF(C25="",0,IF(C25="Švietimo personalas (neterminuota DS)",IF(D25="d.d.",[1]Papildomas!$F$123,[1]Papildomas!$G$123),IF(C25="Švietimo personalas (terminuota DS)",IF(D25="d.d.",[1]Papildomas!$O$123,[1]Papildomas!$P$123),IF(C25="Pedagoginis personalas (neterminuota DS)",IF(D25="d.d.",[1]Papildomas!$F$122,[1]Papildomas!$G$122),IF(C25="Pedagoginis personalas (terminuota DS)",IF(D25="d.d.",[1]Papildomas!$O$122,[1]Papildomas!$P$122))))))</f>
        <v>0</v>
      </c>
      <c r="F25" s="24"/>
      <c r="G25" s="24"/>
      <c r="H25" s="15"/>
      <c r="I25" s="15"/>
      <c r="J25" s="24">
        <f t="shared" si="0"/>
        <v>0</v>
      </c>
      <c r="K25" s="46">
        <f t="shared" si="1"/>
        <v>0</v>
      </c>
      <c r="L25" s="15"/>
      <c r="M25" s="15"/>
      <c r="N25" s="29" t="str">
        <f>IF(OR(L25="",M25=""),"",VLOOKUP(CONCATENATE(L25," dienų darbo savaitė"),Papildomas!$A$54:$AH$55,M25-16)/100)</f>
        <v/>
      </c>
      <c r="O25" s="46">
        <f t="shared" si="2"/>
        <v>0</v>
      </c>
      <c r="P25" s="30"/>
      <c r="Q25" s="31">
        <f>IF(P25="",0,HLOOKUP(P25,Papildomas!$C$24:$Q$26,3,0)/100)</f>
        <v>0</v>
      </c>
      <c r="R25" s="46">
        <f t="shared" si="3"/>
        <v>0</v>
      </c>
      <c r="S25" s="76"/>
    </row>
    <row r="26" spans="1:19" ht="13.8" x14ac:dyDescent="0.25">
      <c r="A26" s="74"/>
      <c r="B26" s="10"/>
      <c r="C26" s="32"/>
      <c r="D26" s="15"/>
      <c r="E26" s="94">
        <f>+IF(C26="",0,IF(C26="Švietimo personalas (neterminuota DS)",IF(D26="d.d.",[1]Papildomas!$F$123,[1]Papildomas!$G$123),IF(C26="Švietimo personalas (terminuota DS)",IF(D26="d.d.",[1]Papildomas!$O$123,[1]Papildomas!$P$123),IF(C26="Pedagoginis personalas (neterminuota DS)",IF(D26="d.d.",[1]Papildomas!$F$122,[1]Papildomas!$G$122),IF(C26="Pedagoginis personalas (terminuota DS)",IF(D26="d.d.",[1]Papildomas!$O$122,[1]Papildomas!$P$122))))))</f>
        <v>0</v>
      </c>
      <c r="F26" s="24"/>
      <c r="G26" s="24"/>
      <c r="H26" s="15"/>
      <c r="I26" s="15"/>
      <c r="J26" s="24">
        <f t="shared" si="0"/>
        <v>0</v>
      </c>
      <c r="K26" s="46">
        <f t="shared" si="1"/>
        <v>0</v>
      </c>
      <c r="L26" s="15"/>
      <c r="M26" s="15"/>
      <c r="N26" s="29" t="str">
        <f>IF(OR(L26="",M26=""),"",VLOOKUP(CONCATENATE(L26," dienų darbo savaitė"),Papildomas!$A$54:$AH$55,M26-16)/100)</f>
        <v/>
      </c>
      <c r="O26" s="46">
        <f t="shared" si="2"/>
        <v>0</v>
      </c>
      <c r="P26" s="30"/>
      <c r="Q26" s="31">
        <f>IF(P26="",0,HLOOKUP(P26,Papildomas!$C$24:$Q$26,3,0)/100)</f>
        <v>0</v>
      </c>
      <c r="R26" s="46">
        <f t="shared" si="3"/>
        <v>0</v>
      </c>
      <c r="S26" s="76"/>
    </row>
    <row r="27" spans="1:19" ht="13.8" x14ac:dyDescent="0.25">
      <c r="A27" s="74"/>
      <c r="B27" s="10"/>
      <c r="C27" s="32"/>
      <c r="D27" s="15"/>
      <c r="E27" s="94">
        <f>+IF(C27="",0,IF(C27="Švietimo personalas (neterminuota DS)",IF(D27="d.d.",[1]Papildomas!$F$123,[1]Papildomas!$G$123),IF(C27="Švietimo personalas (terminuota DS)",IF(D27="d.d.",[1]Papildomas!$O$123,[1]Papildomas!$P$123),IF(C27="Pedagoginis personalas (neterminuota DS)",IF(D27="d.d.",[1]Papildomas!$F$122,[1]Papildomas!$G$122),IF(C27="Pedagoginis personalas (terminuota DS)",IF(D27="d.d.",[1]Papildomas!$O$122,[1]Papildomas!$P$122))))))</f>
        <v>0</v>
      </c>
      <c r="F27" s="24"/>
      <c r="G27" s="24"/>
      <c r="H27" s="15"/>
      <c r="I27" s="15"/>
      <c r="J27" s="24">
        <f t="shared" si="0"/>
        <v>0</v>
      </c>
      <c r="K27" s="46">
        <f t="shared" si="1"/>
        <v>0</v>
      </c>
      <c r="L27" s="15"/>
      <c r="M27" s="15"/>
      <c r="N27" s="29" t="str">
        <f>IF(OR(L27="",M27=""),"",VLOOKUP(CONCATENATE(L27," dienų darbo savaitė"),Papildomas!$A$54:$AH$55,M27-16)/100)</f>
        <v/>
      </c>
      <c r="O27" s="46">
        <f t="shared" si="2"/>
        <v>0</v>
      </c>
      <c r="P27" s="30"/>
      <c r="Q27" s="31">
        <f>IF(P27="",0,HLOOKUP(P27,Papildomas!$C$24:$Q$26,3,0)/100)</f>
        <v>0</v>
      </c>
      <c r="R27" s="46">
        <f t="shared" si="3"/>
        <v>0</v>
      </c>
      <c r="S27" s="76"/>
    </row>
    <row r="28" spans="1:19" ht="13.8" x14ac:dyDescent="0.25">
      <c r="A28" s="74"/>
      <c r="B28" s="10"/>
      <c r="C28" s="32"/>
      <c r="D28" s="15"/>
      <c r="E28" s="94">
        <f>+IF(C28="",0,IF(C28="Švietimo personalas (neterminuota DS)",IF(D28="d.d.",[1]Papildomas!$F$123,[1]Papildomas!$G$123),IF(C28="Švietimo personalas (terminuota DS)",IF(D28="d.d.",[1]Papildomas!$O$123,[1]Papildomas!$P$123),IF(C28="Pedagoginis personalas (neterminuota DS)",IF(D28="d.d.",[1]Papildomas!$F$122,[1]Papildomas!$G$122),IF(C28="Pedagoginis personalas (terminuota DS)",IF(D28="d.d.",[1]Papildomas!$O$122,[1]Papildomas!$P$122))))))</f>
        <v>0</v>
      </c>
      <c r="F28" s="24"/>
      <c r="G28" s="24"/>
      <c r="H28" s="15"/>
      <c r="I28" s="15"/>
      <c r="J28" s="24">
        <f t="shared" si="0"/>
        <v>0</v>
      </c>
      <c r="K28" s="46">
        <f t="shared" si="1"/>
        <v>0</v>
      </c>
      <c r="L28" s="15"/>
      <c r="M28" s="15"/>
      <c r="N28" s="29" t="str">
        <f>IF(OR(L28="",M28=""),"",VLOOKUP(CONCATENATE(L28," dienų darbo savaitė"),Papildomas!$A$54:$AH$55,M28-16)/100)</f>
        <v/>
      </c>
      <c r="O28" s="46">
        <f t="shared" si="2"/>
        <v>0</v>
      </c>
      <c r="P28" s="30"/>
      <c r="Q28" s="31">
        <f>IF(P28="",0,HLOOKUP(P28,Papildomas!$C$24:$Q$26,3,0)/100)</f>
        <v>0</v>
      </c>
      <c r="R28" s="46">
        <f t="shared" si="3"/>
        <v>0</v>
      </c>
      <c r="S28" s="76"/>
    </row>
    <row r="29" spans="1:19" ht="13.8" x14ac:dyDescent="0.25">
      <c r="A29" s="74"/>
      <c r="B29" s="10"/>
      <c r="C29" s="32"/>
      <c r="D29" s="15"/>
      <c r="E29" s="94">
        <f>+IF(C29="",0,IF(C29="Švietimo personalas (neterminuota DS)",IF(D29="d.d.",[1]Papildomas!$F$123,[1]Papildomas!$G$123),IF(C29="Švietimo personalas (terminuota DS)",IF(D29="d.d.",[1]Papildomas!$O$123,[1]Papildomas!$P$123),IF(C29="Pedagoginis personalas (neterminuota DS)",IF(D29="d.d.",[1]Papildomas!$F$122,[1]Papildomas!$G$122),IF(C29="Pedagoginis personalas (terminuota DS)",IF(D29="d.d.",[1]Papildomas!$O$122,[1]Papildomas!$P$122))))))</f>
        <v>0</v>
      </c>
      <c r="F29" s="24"/>
      <c r="G29" s="24"/>
      <c r="H29" s="15"/>
      <c r="I29" s="15"/>
      <c r="J29" s="24">
        <f t="shared" si="0"/>
        <v>0</v>
      </c>
      <c r="K29" s="46">
        <f t="shared" si="1"/>
        <v>0</v>
      </c>
      <c r="L29" s="15"/>
      <c r="M29" s="15"/>
      <c r="N29" s="29" t="str">
        <f>IF(OR(L29="",M29=""),"",VLOOKUP(CONCATENATE(L29," dienų darbo savaitė"),Papildomas!$A$54:$AH$55,M29-16)/100)</f>
        <v/>
      </c>
      <c r="O29" s="46">
        <f t="shared" si="2"/>
        <v>0</v>
      </c>
      <c r="P29" s="30"/>
      <c r="Q29" s="31">
        <f>IF(P29="",0,HLOOKUP(P29,Papildomas!$C$24:$Q$26,3,0)/100)</f>
        <v>0</v>
      </c>
      <c r="R29" s="46">
        <f t="shared" si="3"/>
        <v>0</v>
      </c>
      <c r="S29" s="76"/>
    </row>
    <row r="30" spans="1:19" ht="13.8" x14ac:dyDescent="0.25">
      <c r="A30" s="74"/>
      <c r="B30" s="10"/>
      <c r="C30" s="32"/>
      <c r="D30" s="15"/>
      <c r="E30" s="94">
        <f>+IF(C30="",0,IF(C30="Švietimo personalas (neterminuota DS)",IF(D30="d.d.",[1]Papildomas!$F$123,[1]Papildomas!$G$123),IF(C30="Švietimo personalas (terminuota DS)",IF(D30="d.d.",[1]Papildomas!$O$123,[1]Papildomas!$P$123),IF(C30="Pedagoginis personalas (neterminuota DS)",IF(D30="d.d.",[1]Papildomas!$F$122,[1]Papildomas!$G$122),IF(C30="Pedagoginis personalas (terminuota DS)",IF(D30="d.d.",[1]Papildomas!$O$122,[1]Papildomas!$P$122))))))</f>
        <v>0</v>
      </c>
      <c r="F30" s="24"/>
      <c r="G30" s="24"/>
      <c r="H30" s="15"/>
      <c r="I30" s="15"/>
      <c r="J30" s="24">
        <f t="shared" si="0"/>
        <v>0</v>
      </c>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hidden="1" x14ac:dyDescent="0.25">
      <c r="A31" s="74"/>
      <c r="B31" s="10"/>
      <c r="C31" s="32"/>
      <c r="D31" s="15"/>
      <c r="E31" s="15"/>
      <c r="F31" s="24"/>
      <c r="G31" s="24"/>
      <c r="H31" s="15"/>
      <c r="I31" s="15"/>
      <c r="J31" s="24"/>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hidden="1" x14ac:dyDescent="0.25">
      <c r="A32" s="74"/>
      <c r="B32" s="10"/>
      <c r="C32" s="32"/>
      <c r="D32" s="15"/>
      <c r="E32" s="15"/>
      <c r="F32" s="24"/>
      <c r="G32" s="24"/>
      <c r="H32" s="15"/>
      <c r="I32" s="15"/>
      <c r="J32" s="24"/>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hidden="1" x14ac:dyDescent="0.25">
      <c r="A33" s="74"/>
      <c r="B33" s="10"/>
      <c r="C33" s="32"/>
      <c r="D33" s="15"/>
      <c r="E33" s="15"/>
      <c r="F33" s="24"/>
      <c r="G33" s="24"/>
      <c r="H33" s="15"/>
      <c r="I33" s="15"/>
      <c r="J33" s="24"/>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hidden="1" x14ac:dyDescent="0.25">
      <c r="A34" s="74"/>
      <c r="B34" s="10"/>
      <c r="C34" s="32"/>
      <c r="D34" s="15"/>
      <c r="E34" s="15"/>
      <c r="F34" s="24"/>
      <c r="G34" s="24"/>
      <c r="H34" s="15"/>
      <c r="I34" s="15"/>
      <c r="J34" s="24"/>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hidden="1" x14ac:dyDescent="0.25">
      <c r="A35" s="74"/>
      <c r="B35" s="10"/>
      <c r="C35" s="32"/>
      <c r="D35" s="15"/>
      <c r="E35" s="15"/>
      <c r="F35" s="24"/>
      <c r="G35" s="24"/>
      <c r="H35" s="15"/>
      <c r="I35" s="15"/>
      <c r="J35" s="24"/>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hidden="1" x14ac:dyDescent="0.25">
      <c r="A36" s="74"/>
      <c r="B36" s="10"/>
      <c r="C36" s="32"/>
      <c r="D36" s="15"/>
      <c r="E36" s="15"/>
      <c r="F36" s="24"/>
      <c r="G36" s="24"/>
      <c r="H36" s="15"/>
      <c r="I36" s="15"/>
      <c r="J36" s="24"/>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hidden="1" x14ac:dyDescent="0.25">
      <c r="A37" s="74"/>
      <c r="B37" s="10"/>
      <c r="C37" s="32"/>
      <c r="D37" s="15"/>
      <c r="E37" s="15"/>
      <c r="F37" s="24"/>
      <c r="G37" s="24"/>
      <c r="H37" s="15"/>
      <c r="I37" s="15"/>
      <c r="J37" s="24"/>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hidden="1" x14ac:dyDescent="0.25">
      <c r="A38" s="74"/>
      <c r="B38" s="10"/>
      <c r="C38" s="32"/>
      <c r="D38" s="15"/>
      <c r="E38" s="15"/>
      <c r="F38" s="24"/>
      <c r="G38" s="24"/>
      <c r="H38" s="15"/>
      <c r="I38" s="15"/>
      <c r="J38" s="24"/>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hidden="1" x14ac:dyDescent="0.25">
      <c r="A39" s="74"/>
      <c r="B39" s="10"/>
      <c r="C39" s="32"/>
      <c r="D39" s="15"/>
      <c r="E39" s="15"/>
      <c r="F39" s="24"/>
      <c r="G39" s="24"/>
      <c r="H39" s="15"/>
      <c r="I39" s="15"/>
      <c r="J39" s="24"/>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hidden="1" x14ac:dyDescent="0.25">
      <c r="A40" s="74"/>
      <c r="B40" s="10"/>
      <c r="C40" s="32"/>
      <c r="D40" s="15"/>
      <c r="E40" s="15"/>
      <c r="F40" s="24"/>
      <c r="G40" s="24"/>
      <c r="H40" s="15"/>
      <c r="I40" s="15"/>
      <c r="J40" s="24"/>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hidden="1" x14ac:dyDescent="0.25">
      <c r="A41" s="74"/>
      <c r="B41" s="10"/>
      <c r="C41" s="32"/>
      <c r="D41" s="15"/>
      <c r="E41" s="15"/>
      <c r="F41" s="24"/>
      <c r="G41" s="24"/>
      <c r="H41" s="15"/>
      <c r="I41" s="15"/>
      <c r="J41" s="24"/>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hidden="1" x14ac:dyDescent="0.25">
      <c r="A42" s="74"/>
      <c r="B42" s="10"/>
      <c r="C42" s="32"/>
      <c r="D42" s="15"/>
      <c r="E42" s="15"/>
      <c r="F42" s="24"/>
      <c r="G42" s="24"/>
      <c r="H42" s="15"/>
      <c r="I42" s="15"/>
      <c r="J42" s="24"/>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hidden="1" x14ac:dyDescent="0.25">
      <c r="A43" s="74"/>
      <c r="B43" s="10"/>
      <c r="C43" s="32"/>
      <c r="D43" s="15"/>
      <c r="E43" s="15"/>
      <c r="F43" s="24"/>
      <c r="G43" s="24"/>
      <c r="H43" s="15"/>
      <c r="I43" s="15"/>
      <c r="J43" s="24"/>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hidden="1" x14ac:dyDescent="0.25">
      <c r="A44" s="74"/>
      <c r="B44" s="10"/>
      <c r="C44" s="32"/>
      <c r="D44" s="15"/>
      <c r="E44" s="15"/>
      <c r="F44" s="24"/>
      <c r="G44" s="24"/>
      <c r="H44" s="15"/>
      <c r="I44" s="15"/>
      <c r="J44" s="24"/>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hidden="1" x14ac:dyDescent="0.25">
      <c r="A45" s="74"/>
      <c r="B45" s="10"/>
      <c r="C45" s="32"/>
      <c r="D45" s="15"/>
      <c r="E45" s="15"/>
      <c r="F45" s="24"/>
      <c r="G45" s="24"/>
      <c r="H45" s="15"/>
      <c r="I45" s="15"/>
      <c r="J45" s="24"/>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hidden="1" x14ac:dyDescent="0.25">
      <c r="A46" s="74"/>
      <c r="B46" s="10"/>
      <c r="C46" s="32"/>
      <c r="D46" s="15"/>
      <c r="E46" s="15"/>
      <c r="F46" s="24"/>
      <c r="G46" s="24"/>
      <c r="H46" s="15"/>
      <c r="I46" s="15"/>
      <c r="J46" s="24"/>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hidden="1" x14ac:dyDescent="0.25">
      <c r="A47" s="74"/>
      <c r="B47" s="10"/>
      <c r="C47" s="32"/>
      <c r="D47" s="15"/>
      <c r="E47" s="15"/>
      <c r="F47" s="24"/>
      <c r="G47" s="24"/>
      <c r="H47" s="15"/>
      <c r="I47" s="15"/>
      <c r="J47" s="24"/>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hidden="1" x14ac:dyDescent="0.25">
      <c r="A48" s="74"/>
      <c r="B48" s="10"/>
      <c r="C48" s="32"/>
      <c r="D48" s="15"/>
      <c r="E48" s="15"/>
      <c r="F48" s="24"/>
      <c r="G48" s="24"/>
      <c r="H48" s="15"/>
      <c r="I48" s="15"/>
      <c r="J48" s="24"/>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hidden="1" x14ac:dyDescent="0.25">
      <c r="A49" s="74"/>
      <c r="B49" s="10"/>
      <c r="C49" s="32"/>
      <c r="D49" s="15"/>
      <c r="E49" s="15"/>
      <c r="F49" s="24"/>
      <c r="G49" s="24"/>
      <c r="H49" s="15"/>
      <c r="I49" s="15"/>
      <c r="J49" s="24"/>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hidden="1" x14ac:dyDescent="0.25">
      <c r="A50" s="74"/>
      <c r="B50" s="10"/>
      <c r="C50" s="32"/>
      <c r="D50" s="15"/>
      <c r="E50" s="15"/>
      <c r="F50" s="24"/>
      <c r="G50" s="24"/>
      <c r="H50" s="15"/>
      <c r="I50" s="15"/>
      <c r="J50" s="24"/>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hidden="1" x14ac:dyDescent="0.25">
      <c r="A51" s="74"/>
      <c r="B51" s="10"/>
      <c r="C51" s="32"/>
      <c r="D51" s="15"/>
      <c r="E51" s="15"/>
      <c r="F51" s="24"/>
      <c r="G51" s="24"/>
      <c r="H51" s="15"/>
      <c r="I51" s="15"/>
      <c r="J51" s="24"/>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hidden="1" x14ac:dyDescent="0.25">
      <c r="A52" s="74"/>
      <c r="B52" s="10"/>
      <c r="C52" s="32"/>
      <c r="D52" s="15"/>
      <c r="E52" s="15"/>
      <c r="F52" s="24"/>
      <c r="G52" s="24"/>
      <c r="H52" s="15"/>
      <c r="I52" s="15"/>
      <c r="J52" s="24"/>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hidden="1" x14ac:dyDescent="0.25">
      <c r="A53" s="74"/>
      <c r="B53" s="10"/>
      <c r="C53" s="32"/>
      <c r="D53" s="15"/>
      <c r="E53" s="15"/>
      <c r="F53" s="24"/>
      <c r="G53" s="24"/>
      <c r="H53" s="15"/>
      <c r="I53" s="15"/>
      <c r="J53" s="24"/>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hidden="1" x14ac:dyDescent="0.25">
      <c r="A54" s="74"/>
      <c r="B54" s="10"/>
      <c r="C54" s="32"/>
      <c r="D54" s="15"/>
      <c r="E54" s="15"/>
      <c r="F54" s="24"/>
      <c r="G54" s="24"/>
      <c r="H54" s="15"/>
      <c r="I54" s="15"/>
      <c r="J54" s="24"/>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hidden="1" x14ac:dyDescent="0.25">
      <c r="A55" s="74"/>
      <c r="B55" s="10"/>
      <c r="C55" s="32"/>
      <c r="D55" s="15"/>
      <c r="E55" s="15"/>
      <c r="F55" s="24"/>
      <c r="G55" s="24"/>
      <c r="H55" s="15"/>
      <c r="I55" s="15"/>
      <c r="J55" s="24"/>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hidden="1" x14ac:dyDescent="0.25">
      <c r="A56" s="74"/>
      <c r="B56" s="10"/>
      <c r="C56" s="32"/>
      <c r="D56" s="15"/>
      <c r="E56" s="15"/>
      <c r="F56" s="24"/>
      <c r="G56" s="24"/>
      <c r="H56" s="15"/>
      <c r="I56" s="15"/>
      <c r="J56" s="24"/>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hidden="1" x14ac:dyDescent="0.25">
      <c r="A57" s="74"/>
      <c r="B57" s="10"/>
      <c r="C57" s="32"/>
      <c r="D57" s="15"/>
      <c r="E57" s="15"/>
      <c r="F57" s="24"/>
      <c r="G57" s="24"/>
      <c r="H57" s="15"/>
      <c r="I57" s="15"/>
      <c r="J57" s="24"/>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hidden="1" x14ac:dyDescent="0.25">
      <c r="A58" s="74"/>
      <c r="B58" s="10"/>
      <c r="C58" s="32"/>
      <c r="D58" s="15"/>
      <c r="E58" s="15"/>
      <c r="F58" s="24"/>
      <c r="G58" s="24"/>
      <c r="H58" s="15"/>
      <c r="I58" s="15"/>
      <c r="J58" s="24"/>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hidden="1" x14ac:dyDescent="0.25">
      <c r="A59" s="74"/>
      <c r="B59" s="10"/>
      <c r="C59" s="32"/>
      <c r="D59" s="15"/>
      <c r="E59" s="15"/>
      <c r="F59" s="24"/>
      <c r="G59" s="24"/>
      <c r="H59" s="15"/>
      <c r="I59" s="15"/>
      <c r="J59" s="24"/>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1" t="s">
        <v>1</v>
      </c>
      <c r="B60" s="102"/>
      <c r="C60" s="103"/>
      <c r="D60" s="45"/>
      <c r="E60" s="45"/>
      <c r="F60" s="45"/>
      <c r="G60" s="45"/>
      <c r="H60" s="45"/>
      <c r="I60" s="45"/>
      <c r="J60" s="45"/>
      <c r="K60" s="46">
        <f>SUM(K22:K59)</f>
        <v>0</v>
      </c>
      <c r="L60" s="45"/>
      <c r="M60" s="45"/>
      <c r="N60" s="45"/>
      <c r="O60" s="45">
        <f>SUM(O22:O59)</f>
        <v>0</v>
      </c>
      <c r="P60" s="45"/>
      <c r="Q60" s="45"/>
      <c r="R60" s="45">
        <f>SUM(R22:R59)</f>
        <v>0</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4" t="s">
        <v>11</v>
      </c>
      <c r="B66" s="104"/>
      <c r="C66" s="104"/>
      <c r="D66" s="104"/>
      <c r="E66" s="104"/>
      <c r="F66" s="104"/>
      <c r="G66" s="104"/>
      <c r="H66" s="104"/>
      <c r="I66" s="104"/>
      <c r="J66" s="90"/>
    </row>
    <row r="67" spans="1:19" customFormat="1" ht="102" customHeight="1" x14ac:dyDescent="0.25">
      <c r="A67" s="100" t="s">
        <v>59</v>
      </c>
      <c r="B67" s="100"/>
      <c r="C67" s="100"/>
      <c r="D67" s="100"/>
      <c r="E67" s="100"/>
      <c r="F67" s="100"/>
      <c r="G67" s="100"/>
      <c r="H67" s="100"/>
      <c r="I67" s="100"/>
      <c r="J67" s="100"/>
      <c r="K67" s="100"/>
      <c r="L67" s="100"/>
      <c r="M67" s="100"/>
      <c r="N67" s="100"/>
      <c r="O67" s="100"/>
      <c r="P67" s="100"/>
      <c r="Q67" s="100"/>
      <c r="R67" s="100"/>
      <c r="S67" s="100"/>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95" t="s">
        <v>85</v>
      </c>
      <c r="C70" s="95"/>
      <c r="D70" s="56"/>
      <c r="E70" s="56"/>
      <c r="F70" s="27"/>
      <c r="G70" s="97" t="s">
        <v>12</v>
      </c>
      <c r="H70" s="97"/>
      <c r="I70" s="97"/>
      <c r="N70" s="96" t="s">
        <v>13</v>
      </c>
      <c r="O70" s="96"/>
      <c r="P70" s="96"/>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I13:J13"/>
    <mergeCell ref="A14:O14"/>
    <mergeCell ref="A15:B15"/>
    <mergeCell ref="C15:S15"/>
  </mergeCells>
  <conditionalFormatting sqref="K60">
    <cfRule type="cellIs" dxfId="92" priority="50" stopIfTrue="1" operator="equal">
      <formula>0</formula>
    </cfRule>
  </conditionalFormatting>
  <conditionalFormatting sqref="O60">
    <cfRule type="cellIs" dxfId="91" priority="49" stopIfTrue="1" operator="equal">
      <formula>0</formula>
    </cfRule>
  </conditionalFormatting>
  <conditionalFormatting sqref="R60">
    <cfRule type="cellIs" dxfId="90" priority="48" stopIfTrue="1" operator="equal">
      <formula>0</formula>
    </cfRule>
  </conditionalFormatting>
  <conditionalFormatting sqref="F57:G59 I57:I59">
    <cfRule type="cellIs" dxfId="89" priority="47" stopIfTrue="1" operator="equal">
      <formula>0</formula>
    </cfRule>
  </conditionalFormatting>
  <conditionalFormatting sqref="H55:H59 I55:I56 F55:G56 F23:I24">
    <cfRule type="cellIs" dxfId="88" priority="46" stopIfTrue="1" operator="equal">
      <formula>0</formula>
    </cfRule>
  </conditionalFormatting>
  <conditionalFormatting sqref="L23:L24 L55:L59">
    <cfRule type="cellIs" dxfId="87" priority="45" stopIfTrue="1" operator="equal">
      <formula>0</formula>
    </cfRule>
  </conditionalFormatting>
  <conditionalFormatting sqref="J31:J59">
    <cfRule type="cellIs" dxfId="86" priority="44" stopIfTrue="1" operator="equal">
      <formula>0</formula>
    </cfRule>
  </conditionalFormatting>
  <conditionalFormatting sqref="K22:K35 K42:K59">
    <cfRule type="cellIs" dxfId="85" priority="43" stopIfTrue="1" operator="equal">
      <formula>0</formula>
    </cfRule>
  </conditionalFormatting>
  <conditionalFormatting sqref="R22:R35 R42:R59">
    <cfRule type="cellIs" dxfId="84" priority="42" stopIfTrue="1" operator="equal">
      <formula>0</formula>
    </cfRule>
  </conditionalFormatting>
  <conditionalFormatting sqref="F53:G54 I53:I54">
    <cfRule type="cellIs" dxfId="83" priority="41" stopIfTrue="1" operator="equal">
      <formula>0</formula>
    </cfRule>
  </conditionalFormatting>
  <conditionalFormatting sqref="H51:H54 I51:I52 F51:G52">
    <cfRule type="cellIs" dxfId="82" priority="40" stopIfTrue="1" operator="equal">
      <formula>0</formula>
    </cfRule>
  </conditionalFormatting>
  <conditionalFormatting sqref="L51:L54">
    <cfRule type="cellIs" dxfId="81" priority="39" stopIfTrue="1" operator="equal">
      <formula>0</formula>
    </cfRule>
  </conditionalFormatting>
  <conditionalFormatting sqref="F49:G50 I49:I50">
    <cfRule type="cellIs" dxfId="80" priority="38" stopIfTrue="1" operator="equal">
      <formula>0</formula>
    </cfRule>
  </conditionalFormatting>
  <conditionalFormatting sqref="H47:H50 I47:I48 F47:G48">
    <cfRule type="cellIs" dxfId="79" priority="37" stopIfTrue="1" operator="equal">
      <formula>0</formula>
    </cfRule>
  </conditionalFormatting>
  <conditionalFormatting sqref="L47:L50">
    <cfRule type="cellIs" dxfId="78" priority="36" stopIfTrue="1" operator="equal">
      <formula>0</formula>
    </cfRule>
  </conditionalFormatting>
  <conditionalFormatting sqref="F45:G46 I45:I46">
    <cfRule type="cellIs" dxfId="77" priority="35" stopIfTrue="1" operator="equal">
      <formula>0</formula>
    </cfRule>
  </conditionalFormatting>
  <conditionalFormatting sqref="H43:H46 I43:I44 F43:G44">
    <cfRule type="cellIs" dxfId="76" priority="34" stopIfTrue="1" operator="equal">
      <formula>0</formula>
    </cfRule>
  </conditionalFormatting>
  <conditionalFormatting sqref="L43:L46">
    <cfRule type="cellIs" dxfId="75" priority="33" stopIfTrue="1" operator="equal">
      <formula>0</formula>
    </cfRule>
  </conditionalFormatting>
  <conditionalFormatting sqref="F35:G35 I35 I42 F42:G42">
    <cfRule type="cellIs" dxfId="74" priority="32" stopIfTrue="1" operator="equal">
      <formula>0</formula>
    </cfRule>
  </conditionalFormatting>
  <conditionalFormatting sqref="H33:H35 I33:I34 F33:G34 H42">
    <cfRule type="cellIs" dxfId="73" priority="31" stopIfTrue="1" operator="equal">
      <formula>0</formula>
    </cfRule>
  </conditionalFormatting>
  <conditionalFormatting sqref="L33:L35 L42">
    <cfRule type="cellIs" dxfId="72" priority="30" stopIfTrue="1" operator="equal">
      <formula>0</formula>
    </cfRule>
  </conditionalFormatting>
  <conditionalFormatting sqref="F31:G32 I31:I32">
    <cfRule type="cellIs" dxfId="71" priority="29" stopIfTrue="1" operator="equal">
      <formula>0</formula>
    </cfRule>
  </conditionalFormatting>
  <conditionalFormatting sqref="H29:H32 I29:I30 F29:G30">
    <cfRule type="cellIs" dxfId="70" priority="28" stopIfTrue="1" operator="equal">
      <formula>0</formula>
    </cfRule>
  </conditionalFormatting>
  <conditionalFormatting sqref="L29:L32">
    <cfRule type="cellIs" dxfId="69" priority="27" stopIfTrue="1" operator="equal">
      <formula>0</formula>
    </cfRule>
  </conditionalFormatting>
  <conditionalFormatting sqref="F27:G28 I27:I28">
    <cfRule type="cellIs" dxfId="68" priority="26" stopIfTrue="1" operator="equal">
      <formula>0</formula>
    </cfRule>
  </conditionalFormatting>
  <conditionalFormatting sqref="H25:H28 I25:I26 F25:G26">
    <cfRule type="cellIs" dxfId="67" priority="25" stopIfTrue="1" operator="equal">
      <formula>0</formula>
    </cfRule>
  </conditionalFormatting>
  <conditionalFormatting sqref="L25:L28">
    <cfRule type="cellIs" dxfId="66" priority="24" stopIfTrue="1" operator="equal">
      <formula>0</formula>
    </cfRule>
  </conditionalFormatting>
  <conditionalFormatting sqref="E31:E59">
    <cfRule type="cellIs" dxfId="65" priority="23" operator="equal">
      <formula>0</formula>
    </cfRule>
  </conditionalFormatting>
  <conditionalFormatting sqref="L22:M22 M33:N35 M42:N59 M23:M32">
    <cfRule type="cellIs" dxfId="64" priority="22" stopIfTrue="1" operator="equal">
      <formula>0</formula>
    </cfRule>
  </conditionalFormatting>
  <conditionalFormatting sqref="P32:Q35 P42:Q59 P22:P31">
    <cfRule type="cellIs" dxfId="63" priority="21" stopIfTrue="1" operator="equal">
      <formula>0</formula>
    </cfRule>
  </conditionalFormatting>
  <conditionalFormatting sqref="O22:O35 O42:O59">
    <cfRule type="cellIs" dxfId="62" priority="20" stopIfTrue="1" operator="equal">
      <formula>0</formula>
    </cfRule>
  </conditionalFormatting>
  <conditionalFormatting sqref="K36:K41">
    <cfRule type="cellIs" dxfId="61" priority="19" stopIfTrue="1" operator="equal">
      <formula>0</formula>
    </cfRule>
  </conditionalFormatting>
  <conditionalFormatting sqref="R36:R41">
    <cfRule type="cellIs" dxfId="60" priority="18" stopIfTrue="1" operator="equal">
      <formula>0</formula>
    </cfRule>
  </conditionalFormatting>
  <conditionalFormatting sqref="F41:I41">
    <cfRule type="cellIs" dxfId="59" priority="17" stopIfTrue="1" operator="equal">
      <formula>0</formula>
    </cfRule>
  </conditionalFormatting>
  <conditionalFormatting sqref="L41">
    <cfRule type="cellIs" dxfId="58" priority="16" stopIfTrue="1" operator="equal">
      <formula>0</formula>
    </cfRule>
  </conditionalFormatting>
  <conditionalFormatting sqref="F39:G40 I39:I40">
    <cfRule type="cellIs" dxfId="57" priority="15" stopIfTrue="1" operator="equal">
      <formula>0</formula>
    </cfRule>
  </conditionalFormatting>
  <conditionalFormatting sqref="H37:H40 I37:I38 F37:G38">
    <cfRule type="cellIs" dxfId="56" priority="14" stopIfTrue="1" operator="equal">
      <formula>0</formula>
    </cfRule>
  </conditionalFormatting>
  <conditionalFormatting sqref="L37:L40">
    <cfRule type="cellIs" dxfId="55" priority="13" stopIfTrue="1" operator="equal">
      <formula>0</formula>
    </cfRule>
  </conditionalFormatting>
  <conditionalFormatting sqref="I36 F36:G36">
    <cfRule type="cellIs" dxfId="54" priority="12" stopIfTrue="1" operator="equal">
      <formula>0</formula>
    </cfRule>
  </conditionalFormatting>
  <conditionalFormatting sqref="H36">
    <cfRule type="cellIs" dxfId="53" priority="11" stopIfTrue="1" operator="equal">
      <formula>0</formula>
    </cfRule>
  </conditionalFormatting>
  <conditionalFormatting sqref="L36">
    <cfRule type="cellIs" dxfId="52" priority="10" stopIfTrue="1" operator="equal">
      <formula>0</formula>
    </cfRule>
  </conditionalFormatting>
  <conditionalFormatting sqref="M36:N41">
    <cfRule type="cellIs" dxfId="51" priority="9" stopIfTrue="1" operator="equal">
      <formula>0</formula>
    </cfRule>
  </conditionalFormatting>
  <conditionalFormatting sqref="P36:Q41">
    <cfRule type="cellIs" dxfId="50" priority="8" stopIfTrue="1" operator="equal">
      <formula>0</formula>
    </cfRule>
  </conditionalFormatting>
  <conditionalFormatting sqref="O36:O41">
    <cfRule type="cellIs" dxfId="49" priority="7" stopIfTrue="1" operator="equal">
      <formula>0</formula>
    </cfRule>
  </conditionalFormatting>
  <conditionalFormatting sqref="F22:I22">
    <cfRule type="cellIs" dxfId="48" priority="6" stopIfTrue="1" operator="equal">
      <formula>0</formula>
    </cfRule>
  </conditionalFormatting>
  <conditionalFormatting sqref="J22:J30">
    <cfRule type="cellIs" dxfId="47" priority="5" stopIfTrue="1" operator="equal">
      <formula>0</formula>
    </cfRule>
  </conditionalFormatting>
  <conditionalFormatting sqref="N22:N32">
    <cfRule type="cellIs" dxfId="46" priority="3" stopIfTrue="1" operator="equal">
      <formula>0</formula>
    </cfRule>
  </conditionalFormatting>
  <conditionalFormatting sqref="Q22:Q31">
    <cfRule type="cellIs" dxfId="45" priority="2" stopIfTrue="1" operator="equal">
      <formula>0</formula>
    </cfRule>
  </conditionalFormatting>
  <conditionalFormatting sqref="E22:E30">
    <cfRule type="cellIs" dxfId="44" priority="1" operator="equal">
      <formula>0</formula>
    </cfRule>
  </conditionalFormatting>
  <dataValidations count="6">
    <dataValidation type="list" allowBlank="1" showInputMessage="1" showErrorMessage="1" sqref="M22:M59" xr:uid="{F9E1BCA6-C01F-4236-8673-3B6D6A5C5C42}">
      <formula1>"20,21,22,23,24,25,26,27,28,29,30,31,32,33,34,35,36,37,38,39,40,41,42,43,44,45,46,47,48,49,50"</formula1>
    </dataValidation>
    <dataValidation type="list" allowBlank="1" showInputMessage="1" showErrorMessage="1" sqref="J10" xr:uid="{755B3CAA-7022-4888-9462-C0AA82FC1902}">
      <formula1>"sausio,vasario,kovo,balandžio,gegužės,birželio,liepos,rugpjūčio,rugsėjo,spalio,lapkričio,gruodžio"</formula1>
    </dataValidation>
    <dataValidation type="list" allowBlank="1" showInputMessage="1" showErrorMessage="1" sqref="H10" xr:uid="{82329550-A4D0-40BA-98D5-E8FE435223D9}">
      <formula1>"2018,2019,2020,2021,2022,2023"</formula1>
    </dataValidation>
    <dataValidation type="list" allowBlank="1" showInputMessage="1" showErrorMessage="1" sqref="C22:C59" xr:uid="{09659E0C-7E9C-44D3-99D7-8B1ED0C03740}">
      <formula1>"Švietimo personalas (neterminuota DS), Pedagoginis personalas (neterminuota DS), Švietimo personalas (terminuota DS), Pedagoginis personalas (terminuota DS)"</formula1>
    </dataValidation>
    <dataValidation type="list" allowBlank="1" showInputMessage="1" showErrorMessage="1" sqref="L22:L59" xr:uid="{ADF0A947-0BDA-4697-88F8-FB6422A22DC5}">
      <formula1>"5, 6"</formula1>
    </dataValidation>
    <dataValidation type="list" allowBlank="1" showInputMessage="1" showErrorMessage="1" sqref="D22:D59" xr:uid="{CC540BFC-A0CA-4426-A595-2340E3B7B9FD}">
      <formula1>"d.d., val."</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B3906D6-6B26-4F80-BED7-958FBC38490F}">
          <x14:formula1>
            <xm:f>Papildomas!$C$24:$Q$24</xm:f>
          </x14:formula1>
          <xm:sqref>P22:P59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3"/>
  <sheetViews>
    <sheetView showGridLines="0" topLeftCell="A17" zoomScale="85" zoomScaleNormal="85" workbookViewId="0">
      <selection activeCell="C79" sqref="C79"/>
    </sheetView>
  </sheetViews>
  <sheetFormatPr defaultColWidth="9.109375" defaultRowHeight="13.2" x14ac:dyDescent="0.25"/>
  <cols>
    <col min="1" max="1" width="12.6640625" style="21" customWidth="1"/>
    <col min="2" max="2" width="28" style="21" customWidth="1"/>
    <col min="3" max="3" width="35.109375" style="21" customWidth="1"/>
    <col min="4" max="4" width="11.5546875" style="21" customWidth="1"/>
    <col min="5" max="5" width="16" style="21" customWidth="1"/>
    <col min="6" max="6" width="14.5546875" style="21" customWidth="1"/>
    <col min="7" max="10" width="11.5546875" style="21" customWidth="1"/>
    <col min="11" max="11" width="20.44140625" style="21" customWidth="1"/>
    <col min="12" max="12" width="13" style="21" customWidth="1"/>
    <col min="13" max="13" width="15.6640625" style="21" customWidth="1"/>
    <col min="14" max="14" width="14.33203125" style="21" customWidth="1"/>
    <col min="15" max="15" width="20" style="21" customWidth="1"/>
    <col min="16" max="16" width="15.6640625" style="21" customWidth="1"/>
    <col min="17" max="17" width="14.33203125" style="21" customWidth="1"/>
    <col min="18" max="18" width="20" style="21" customWidth="1"/>
    <col min="19" max="19" width="25.5546875" style="21" customWidth="1"/>
    <col min="20" max="16384" width="9.109375" style="21"/>
  </cols>
  <sheetData>
    <row r="1" spans="1:19" ht="15.6" x14ac:dyDescent="0.3">
      <c r="E1" s="22"/>
      <c r="G1" s="4"/>
      <c r="H1" s="4"/>
      <c r="I1" s="4"/>
      <c r="J1" s="4"/>
      <c r="K1" s="4"/>
      <c r="L1" s="4"/>
      <c r="M1" s="4"/>
      <c r="N1" s="4"/>
      <c r="O1" s="4"/>
      <c r="P1" s="4"/>
      <c r="Q1" s="4"/>
      <c r="R1" s="4"/>
    </row>
    <row r="2" spans="1:19" ht="15.6" x14ac:dyDescent="0.3">
      <c r="E2" s="22"/>
      <c r="G2" s="4"/>
      <c r="H2" s="4"/>
      <c r="I2" s="4"/>
      <c r="J2" s="4"/>
      <c r="K2" s="4"/>
      <c r="L2" s="4"/>
      <c r="M2" s="4"/>
      <c r="N2" s="4"/>
      <c r="O2" s="4"/>
      <c r="P2" s="4"/>
      <c r="Q2" s="4"/>
      <c r="R2" s="4"/>
    </row>
    <row r="3" spans="1:19" ht="15.6" x14ac:dyDescent="0.3">
      <c r="E3" s="22"/>
      <c r="G3" s="4"/>
      <c r="H3" s="4"/>
      <c r="I3" s="4"/>
      <c r="J3" s="4"/>
      <c r="K3" s="4"/>
      <c r="L3" s="4"/>
      <c r="M3" s="4"/>
      <c r="N3" s="4"/>
      <c r="O3" s="4"/>
      <c r="P3" s="4"/>
      <c r="Q3" s="4"/>
      <c r="R3" s="4"/>
    </row>
    <row r="4" spans="1:19" ht="15.6" x14ac:dyDescent="0.3">
      <c r="E4" s="22"/>
      <c r="G4" s="4"/>
      <c r="H4" s="4"/>
      <c r="I4" s="4"/>
      <c r="J4" s="4"/>
      <c r="K4" s="4"/>
      <c r="L4" s="4"/>
      <c r="M4" s="4"/>
      <c r="N4" s="4"/>
      <c r="O4" s="4"/>
      <c r="P4" s="4"/>
      <c r="Q4" s="4"/>
      <c r="R4" s="4"/>
    </row>
    <row r="5" spans="1:19" ht="15.6" x14ac:dyDescent="0.3">
      <c r="E5" s="22"/>
      <c r="G5" s="4"/>
      <c r="H5" s="4"/>
      <c r="I5" s="4"/>
      <c r="J5" s="4"/>
      <c r="K5" s="4"/>
      <c r="L5" s="4"/>
      <c r="M5" s="4"/>
      <c r="N5" s="4"/>
      <c r="O5" s="4"/>
      <c r="P5" s="4"/>
      <c r="Q5" s="4"/>
      <c r="R5" s="4"/>
    </row>
    <row r="6" spans="1:19" ht="15.6" x14ac:dyDescent="0.3">
      <c r="E6" s="22"/>
      <c r="G6" s="4"/>
      <c r="H6" s="4"/>
      <c r="I6" s="4"/>
      <c r="J6" s="4"/>
      <c r="K6" s="4"/>
      <c r="L6" s="4"/>
      <c r="M6" s="4"/>
      <c r="N6" s="4"/>
      <c r="O6" s="4"/>
      <c r="P6" s="4"/>
      <c r="Q6" s="4"/>
      <c r="R6" s="4"/>
    </row>
    <row r="7" spans="1:19" ht="15.6" x14ac:dyDescent="0.3">
      <c r="E7" s="22"/>
      <c r="G7" s="4"/>
      <c r="H7" s="4"/>
      <c r="I7" s="4"/>
      <c r="J7" s="4"/>
      <c r="K7" s="4"/>
      <c r="L7" s="4"/>
      <c r="M7" s="4"/>
      <c r="N7" s="4"/>
      <c r="O7" s="4"/>
      <c r="P7" s="4"/>
      <c r="Q7" s="4"/>
      <c r="R7" s="4"/>
    </row>
    <row r="8" spans="1:19" ht="34.5" customHeight="1" x14ac:dyDescent="0.3">
      <c r="A8" s="107" t="s">
        <v>55</v>
      </c>
      <c r="B8" s="107"/>
      <c r="C8" s="107"/>
      <c r="D8" s="107"/>
      <c r="E8" s="107"/>
      <c r="F8" s="107"/>
      <c r="G8" s="107"/>
      <c r="H8" s="107"/>
      <c r="I8" s="107"/>
      <c r="J8" s="107"/>
      <c r="K8" s="107"/>
      <c r="L8" s="107"/>
      <c r="M8" s="107"/>
      <c r="N8" s="107"/>
      <c r="O8" s="107"/>
      <c r="P8" s="107"/>
      <c r="Q8" s="107"/>
      <c r="R8" s="107"/>
      <c r="S8" s="107"/>
    </row>
    <row r="9" spans="1:19" ht="15.6" x14ac:dyDescent="0.3">
      <c r="A9" s="18"/>
      <c r="B9" s="18"/>
      <c r="C9" s="18"/>
      <c r="D9" s="18"/>
      <c r="E9" s="18"/>
      <c r="F9" s="18"/>
      <c r="G9" s="18"/>
      <c r="H9" s="18"/>
      <c r="I9" s="18"/>
      <c r="J9" s="18"/>
      <c r="K9" s="18"/>
      <c r="L9" s="18"/>
      <c r="M9" s="18"/>
      <c r="N9" s="18"/>
      <c r="O9" s="18"/>
      <c r="P9" s="18"/>
      <c r="Q9" s="18"/>
      <c r="R9" s="18"/>
    </row>
    <row r="10" spans="1:19" ht="15" customHeight="1" x14ac:dyDescent="0.3">
      <c r="A10" s="20"/>
      <c r="B10" s="20"/>
      <c r="C10" s="20"/>
      <c r="D10" s="20"/>
      <c r="E10" s="20"/>
      <c r="F10" s="20"/>
      <c r="G10" s="48" t="s">
        <v>51</v>
      </c>
      <c r="H10" s="67"/>
      <c r="I10" s="20" t="s">
        <v>53</v>
      </c>
      <c r="J10" s="115"/>
      <c r="K10" s="115"/>
      <c r="L10" s="20" t="s">
        <v>52</v>
      </c>
      <c r="N10" s="20"/>
      <c r="O10" s="20"/>
      <c r="P10" s="20"/>
      <c r="Q10" s="20"/>
      <c r="R10" s="20"/>
      <c r="S10" s="20"/>
    </row>
    <row r="11" spans="1:19" ht="15" customHeight="1" x14ac:dyDescent="0.3">
      <c r="A11" s="51"/>
      <c r="B11" s="51"/>
      <c r="C11" s="51"/>
      <c r="D11" s="51"/>
      <c r="E11" s="51"/>
      <c r="F11" s="51"/>
      <c r="G11" s="51"/>
      <c r="H11" s="51"/>
      <c r="I11" s="51"/>
      <c r="J11" s="51"/>
      <c r="K11" s="51"/>
      <c r="L11" s="51"/>
      <c r="M11" s="51"/>
      <c r="N11" s="51"/>
      <c r="O11" s="51"/>
      <c r="P11" s="51"/>
      <c r="Q11" s="51"/>
      <c r="R11" s="51"/>
      <c r="S11" s="51"/>
    </row>
    <row r="12" spans="1:19" ht="15" customHeight="1" x14ac:dyDescent="0.3">
      <c r="A12" s="4"/>
      <c r="B12" s="4"/>
      <c r="C12" s="4"/>
      <c r="D12" s="4"/>
      <c r="E12" s="4"/>
      <c r="F12" s="4"/>
      <c r="G12" s="4"/>
      <c r="H12" s="4"/>
      <c r="I12" s="4"/>
      <c r="J12" s="4"/>
      <c r="K12" s="4"/>
      <c r="L12" s="4"/>
      <c r="M12" s="4"/>
      <c r="N12" s="4"/>
      <c r="O12" s="4"/>
      <c r="P12" s="4"/>
      <c r="Q12" s="4"/>
      <c r="R12" s="4"/>
      <c r="S12" s="4"/>
    </row>
    <row r="13" spans="1:19" ht="20.399999999999999" x14ac:dyDescent="0.35">
      <c r="C13" s="3"/>
      <c r="D13" s="3"/>
      <c r="E13" s="3"/>
      <c r="F13" s="3"/>
      <c r="H13" s="48" t="s">
        <v>77</v>
      </c>
      <c r="I13" s="116"/>
      <c r="J13" s="116"/>
    </row>
    <row r="14" spans="1:19" ht="15.6" x14ac:dyDescent="0.3">
      <c r="A14" s="108" t="s">
        <v>56</v>
      </c>
      <c r="B14" s="108"/>
      <c r="C14" s="108"/>
      <c r="D14" s="108"/>
      <c r="E14" s="108"/>
      <c r="F14" s="108"/>
      <c r="G14" s="108"/>
      <c r="H14" s="108"/>
      <c r="I14" s="108"/>
      <c r="J14" s="108"/>
      <c r="K14" s="108"/>
      <c r="L14" s="108"/>
      <c r="M14" s="108"/>
      <c r="N14" s="108"/>
      <c r="O14" s="108"/>
      <c r="P14" s="72"/>
      <c r="Q14" s="72"/>
      <c r="R14" s="72"/>
    </row>
    <row r="15" spans="1:19" ht="15.6" x14ac:dyDescent="0.25">
      <c r="A15" s="110" t="s">
        <v>21</v>
      </c>
      <c r="B15" s="111"/>
      <c r="C15" s="112"/>
      <c r="D15" s="113"/>
      <c r="E15" s="113"/>
      <c r="F15" s="113"/>
      <c r="G15" s="113"/>
      <c r="H15" s="113"/>
      <c r="I15" s="113"/>
      <c r="J15" s="113"/>
      <c r="K15" s="113"/>
      <c r="L15" s="113"/>
      <c r="M15" s="113"/>
      <c r="N15" s="113"/>
      <c r="O15" s="113"/>
      <c r="P15" s="113"/>
      <c r="Q15" s="113"/>
      <c r="R15" s="113"/>
      <c r="S15" s="114"/>
    </row>
    <row r="16" spans="1:19" ht="15.6" x14ac:dyDescent="0.25">
      <c r="A16" s="110" t="s">
        <v>20</v>
      </c>
      <c r="B16" s="111"/>
      <c r="C16" s="112"/>
      <c r="D16" s="113"/>
      <c r="E16" s="113"/>
      <c r="F16" s="113"/>
      <c r="G16" s="113"/>
      <c r="H16" s="113"/>
      <c r="I16" s="113"/>
      <c r="J16" s="113"/>
      <c r="K16" s="113"/>
      <c r="L16" s="113"/>
      <c r="M16" s="113"/>
      <c r="N16" s="113"/>
      <c r="O16" s="113"/>
      <c r="P16" s="113"/>
      <c r="Q16" s="113"/>
      <c r="R16" s="113"/>
      <c r="S16" s="114"/>
    </row>
    <row r="17" spans="1:19" ht="18.75" customHeight="1" x14ac:dyDescent="0.25">
      <c r="A17" s="8"/>
      <c r="B17" s="8"/>
      <c r="C17" s="9"/>
      <c r="D17" s="9"/>
      <c r="E17" s="9"/>
      <c r="F17" s="9"/>
      <c r="G17" s="9"/>
      <c r="H17" s="9"/>
      <c r="I17" s="9"/>
      <c r="J17" s="9"/>
      <c r="K17" s="9"/>
      <c r="L17" s="9"/>
      <c r="M17" s="9"/>
      <c r="N17" s="9"/>
      <c r="O17" s="9"/>
      <c r="P17" s="9"/>
      <c r="Q17" s="9"/>
      <c r="R17" s="9"/>
    </row>
    <row r="18" spans="1:19" ht="15.6" x14ac:dyDescent="0.3">
      <c r="A18" s="109" t="s">
        <v>57</v>
      </c>
      <c r="B18" s="109"/>
      <c r="C18" s="109"/>
      <c r="D18" s="109"/>
      <c r="E18" s="109"/>
      <c r="F18" s="109"/>
      <c r="G18" s="109"/>
      <c r="H18" s="109"/>
      <c r="I18" s="109"/>
      <c r="J18" s="109"/>
      <c r="K18" s="109"/>
      <c r="L18" s="109"/>
      <c r="M18" s="109"/>
      <c r="N18" s="109"/>
      <c r="O18" s="109"/>
      <c r="P18" s="52"/>
      <c r="Q18" s="52"/>
      <c r="R18" s="52"/>
    </row>
    <row r="19" spans="1:19" ht="15" customHeight="1" x14ac:dyDescent="0.25">
      <c r="A19" s="98" t="s">
        <v>50</v>
      </c>
      <c r="B19" s="98" t="s">
        <v>0</v>
      </c>
      <c r="C19" s="98" t="s">
        <v>15</v>
      </c>
      <c r="D19" s="98" t="s">
        <v>17</v>
      </c>
      <c r="E19" s="105" t="s">
        <v>16</v>
      </c>
      <c r="F19" s="98" t="s">
        <v>2</v>
      </c>
      <c r="G19" s="98" t="s">
        <v>18</v>
      </c>
      <c r="H19" s="98" t="s">
        <v>54</v>
      </c>
      <c r="I19" s="98" t="s">
        <v>19</v>
      </c>
      <c r="J19" s="98" t="s">
        <v>58</v>
      </c>
      <c r="K19" s="98" t="s">
        <v>23</v>
      </c>
      <c r="L19" s="99" t="s">
        <v>8</v>
      </c>
      <c r="M19" s="99"/>
      <c r="N19" s="99"/>
      <c r="O19" s="99"/>
      <c r="P19" s="99" t="s">
        <v>27</v>
      </c>
      <c r="Q19" s="99"/>
      <c r="R19" s="99"/>
      <c r="S19" s="98" t="s">
        <v>10</v>
      </c>
    </row>
    <row r="20" spans="1:19" s="23" customFormat="1" ht="105" customHeight="1" x14ac:dyDescent="0.25">
      <c r="A20" s="98"/>
      <c r="B20" s="98"/>
      <c r="C20" s="98"/>
      <c r="D20" s="98"/>
      <c r="E20" s="106"/>
      <c r="F20" s="98"/>
      <c r="G20" s="98"/>
      <c r="H20" s="98"/>
      <c r="I20" s="98"/>
      <c r="J20" s="98"/>
      <c r="K20" s="98"/>
      <c r="L20" s="71" t="s">
        <v>5</v>
      </c>
      <c r="M20" s="71" t="s">
        <v>75</v>
      </c>
      <c r="N20" s="71" t="s">
        <v>7</v>
      </c>
      <c r="O20" s="71" t="s">
        <v>81</v>
      </c>
      <c r="P20" s="73" t="s">
        <v>24</v>
      </c>
      <c r="Q20" s="73" t="s">
        <v>25</v>
      </c>
      <c r="R20" s="73" t="s">
        <v>82</v>
      </c>
      <c r="S20" s="98"/>
    </row>
    <row r="21" spans="1:19" ht="15" customHeight="1" x14ac:dyDescent="0.25">
      <c r="A21" s="47">
        <v>1</v>
      </c>
      <c r="B21" s="47">
        <v>2</v>
      </c>
      <c r="C21" s="71">
        <v>3</v>
      </c>
      <c r="D21" s="71">
        <v>4</v>
      </c>
      <c r="E21" s="71">
        <v>5</v>
      </c>
      <c r="F21" s="71">
        <v>6</v>
      </c>
      <c r="G21" s="71">
        <v>7</v>
      </c>
      <c r="H21" s="71">
        <v>8</v>
      </c>
      <c r="I21" s="71">
        <v>9</v>
      </c>
      <c r="J21" s="71" t="s">
        <v>108</v>
      </c>
      <c r="K21" s="71">
        <v>11</v>
      </c>
      <c r="L21" s="71">
        <v>12</v>
      </c>
      <c r="M21" s="71">
        <v>13</v>
      </c>
      <c r="N21" s="71">
        <v>14</v>
      </c>
      <c r="O21" s="71">
        <v>15</v>
      </c>
      <c r="P21" s="71">
        <v>16</v>
      </c>
      <c r="Q21" s="71">
        <v>17</v>
      </c>
      <c r="R21" s="71">
        <v>18</v>
      </c>
      <c r="S21" s="71">
        <v>19</v>
      </c>
    </row>
    <row r="22" spans="1:19" ht="13.8" x14ac:dyDescent="0.25">
      <c r="A22" s="74" t="s">
        <v>86</v>
      </c>
      <c r="B22" s="10" t="s">
        <v>87</v>
      </c>
      <c r="C22" s="32" t="s">
        <v>97</v>
      </c>
      <c r="D22" s="15" t="s">
        <v>84</v>
      </c>
      <c r="E22" s="15">
        <f>+IF(C22="",0,IF(C22="Švietimo personalas (neterminuota DS)",IF(D22="d.d.",Papildomas!$F$39,Papildomas!$F$48),IF(C22="Švietimo personalas (terminuota DS)",IF(D22="d.d.",Papildomas!$O$39,Papildomas!$O$48),IF(C22="Pedagoginis personalas (neterminuota DS)",IF(D22="d.d.",Papildomas!$F$38,Papildomas!$F$47),IF(C22="Pedagoginis personalas (terminuota DS)",IF(D22="d.d.",Papildomas!$O$38,Papildomas!$O$47))))))</f>
        <v>1144.1099999999999</v>
      </c>
      <c r="F22" s="24">
        <v>0.5</v>
      </c>
      <c r="G22" s="24">
        <v>20</v>
      </c>
      <c r="H22" s="15">
        <v>20</v>
      </c>
      <c r="I22" s="15"/>
      <c r="J22" s="24">
        <f>IF(D22="d.d.",((H22+I22)*F22),IF(D22="val.",(H22+I22),0))</f>
        <v>10</v>
      </c>
      <c r="K22" s="46">
        <f>ROUND(IF(F22&gt;0,E22/G22*J22,E22*J22),2)</f>
        <v>572.05999999999995</v>
      </c>
      <c r="L22" s="15">
        <v>5</v>
      </c>
      <c r="M22" s="15">
        <v>41</v>
      </c>
      <c r="N22" s="29">
        <f>IF(OR(L22="",M22=""),"",VLOOKUP(CONCATENATE(L22," dienų darbo savaitė"),Papildomas!$A$54:$AH$55,M22-16)/100)</f>
        <v>0.1943</v>
      </c>
      <c r="O22" s="46">
        <f>IF(N22="",0,ROUND(IF($F22&gt;0,$E22*F22/$G22*$H22*N22,$E22*$H22*N22),2))</f>
        <v>111.15</v>
      </c>
      <c r="P22" s="30"/>
      <c r="Q22" s="31">
        <f>IF(P22="",0,HLOOKUP(P22,Papildomas!$C$24:$Q$26,3,0)/100)</f>
        <v>0</v>
      </c>
      <c r="R22" s="46">
        <f>IF(Q22=0,0,ROUND(IF($F22&gt;0,$E22*F22/$G22*$H22*Q22,$E22*$H22*Q22),2))</f>
        <v>0</v>
      </c>
      <c r="S22" s="76"/>
    </row>
    <row r="23" spans="1:19" ht="13.8" x14ac:dyDescent="0.25">
      <c r="A23" s="74" t="s">
        <v>86</v>
      </c>
      <c r="B23" s="10" t="s">
        <v>89</v>
      </c>
      <c r="C23" s="32" t="s">
        <v>83</v>
      </c>
      <c r="D23" s="15" t="s">
        <v>96</v>
      </c>
      <c r="E23" s="15">
        <f>+IF(C23="",0,IF(C23="Švietimo personalas (neterminuota DS)",IF(D23="d.d.",Papildomas!$F$39,Papildomas!$F$48),IF(C23="Švietimo personalas (terminuota DS)",IF(D23="d.d.",Papildomas!$O$39,Papildomas!$O$48),IF(C23="Pedagoginis personalas (neterminuota DS)",IF(D23="d.d.",Papildomas!$F$38,Papildomas!$F$47),IF(C23="Pedagoginis personalas (terminuota DS)",IF(D23="d.d.",Papildomas!$O$38,Papildomas!$O$47))))))</f>
        <v>8.02</v>
      </c>
      <c r="F23" s="24"/>
      <c r="G23" s="24">
        <v>168</v>
      </c>
      <c r="H23" s="15">
        <v>45</v>
      </c>
      <c r="I23" s="15"/>
      <c r="J23" s="24">
        <f t="shared" ref="J23:J29" si="0">IF(D23="d.d.",((H23+I23)*F23),IF(D23="val.",(H23+I23),0))</f>
        <v>45</v>
      </c>
      <c r="K23" s="46">
        <f t="shared" ref="K23:K59" si="1">ROUND(IF(F23&gt;0,E23/G23*J23,E23*J23),2)</f>
        <v>360.9</v>
      </c>
      <c r="L23" s="15">
        <v>5</v>
      </c>
      <c r="M23" s="15">
        <v>41</v>
      </c>
      <c r="N23" s="29">
        <f>IF(OR(L23="",M23=""),"",VLOOKUP(CONCATENATE(L23," dienų darbo savaitė"),Papildomas!$A$54:$AH$55,M23-16)/100)</f>
        <v>0.1943</v>
      </c>
      <c r="O23" s="46">
        <f t="shared" ref="O23:O59" si="2">IF(N23="",0,ROUND(IF($F23&gt;0,$E23*F23/$G23*$H23*N23,$E23*$H23*N23),2))</f>
        <v>70.12</v>
      </c>
      <c r="P23" s="30"/>
      <c r="Q23" s="31">
        <f>IF(P23="",0,HLOOKUP(P23,Papildomas!$C$24:$Q$26,3,0)/100)</f>
        <v>0</v>
      </c>
      <c r="R23" s="46">
        <f t="shared" ref="R23:R59" si="3">IF(Q23=0,0,ROUND(IF($F23&gt;0,$E23*F23/$G23*$H23*Q23,$E23*$H23*Q23),2))</f>
        <v>0</v>
      </c>
      <c r="S23" s="76"/>
    </row>
    <row r="24" spans="1:19" ht="13.8" x14ac:dyDescent="0.25">
      <c r="A24" s="74" t="s">
        <v>88</v>
      </c>
      <c r="B24" s="10" t="s">
        <v>90</v>
      </c>
      <c r="C24" s="32" t="s">
        <v>95</v>
      </c>
      <c r="D24" s="15" t="s">
        <v>84</v>
      </c>
      <c r="E24" s="15">
        <f>+IF(C24="",0,IF(C24="Švietimo personalas (neterminuota DS)",IF(D24="d.d.",Papildomas!$F$39,Papildomas!$F$48),IF(C24="Švietimo personalas (terminuota DS)",IF(D24="d.d.",Papildomas!$O$39,Papildomas!$O$48),IF(C24="Pedagoginis personalas (neterminuota DS)",IF(D24="d.d.",Papildomas!$F$38,Papildomas!$F$47),IF(C24="Pedagoginis personalas (terminuota DS)",IF(D24="d.d.",Papildomas!$O$38,Papildomas!$O$47))))))</f>
        <v>1310.54</v>
      </c>
      <c r="F24" s="24">
        <v>1</v>
      </c>
      <c r="G24" s="24">
        <v>20</v>
      </c>
      <c r="H24" s="15">
        <v>18</v>
      </c>
      <c r="I24" s="15">
        <v>2</v>
      </c>
      <c r="J24" s="24">
        <f t="shared" si="0"/>
        <v>20</v>
      </c>
      <c r="K24" s="46">
        <f t="shared" si="1"/>
        <v>1310.54</v>
      </c>
      <c r="L24" s="15">
        <v>5</v>
      </c>
      <c r="M24" s="15">
        <v>41</v>
      </c>
      <c r="N24" s="29">
        <f>IF(OR(L24="",M24=""),"",VLOOKUP(CONCATENATE(L24," dienų darbo savaitė"),Papildomas!$A$54:$AH$55,M24-16)/100)</f>
        <v>0.1943</v>
      </c>
      <c r="O24" s="46">
        <f t="shared" si="2"/>
        <v>229.17</v>
      </c>
      <c r="P24" s="30"/>
      <c r="Q24" s="31">
        <f>IF(P24="",0,HLOOKUP(P24,Papildomas!$C$24:$Q$26,3,0)/100)</f>
        <v>0</v>
      </c>
      <c r="R24" s="46">
        <f t="shared" si="3"/>
        <v>0</v>
      </c>
      <c r="S24" s="76" t="s">
        <v>102</v>
      </c>
    </row>
    <row r="25" spans="1:19" ht="13.8" x14ac:dyDescent="0.25">
      <c r="A25" s="74" t="s">
        <v>88</v>
      </c>
      <c r="B25" s="10" t="s">
        <v>91</v>
      </c>
      <c r="C25" s="32" t="s">
        <v>95</v>
      </c>
      <c r="D25" s="15" t="s">
        <v>96</v>
      </c>
      <c r="E25" s="15">
        <f>+IF(C25="",0,IF(C25="Švietimo personalas (neterminuota DS)",IF(D25="d.d.",Papildomas!$F$39,Papildomas!$F$48),IF(C25="Švietimo personalas (terminuota DS)",IF(D25="d.d.",Papildomas!$O$39,Papildomas!$O$48),IF(C25="Pedagoginis personalas (neterminuota DS)",IF(D25="d.d.",Papildomas!$F$38,Papildomas!$F$47),IF(C25="Pedagoginis personalas (terminuota DS)",IF(D25="d.d.",Papildomas!$O$38,Papildomas!$O$47))))))</f>
        <v>8.1199999999999992</v>
      </c>
      <c r="F25" s="24"/>
      <c r="G25" s="24">
        <v>168</v>
      </c>
      <c r="H25" s="15">
        <v>20</v>
      </c>
      <c r="I25" s="15"/>
      <c r="J25" s="24">
        <f t="shared" si="0"/>
        <v>20</v>
      </c>
      <c r="K25" s="46">
        <f t="shared" si="1"/>
        <v>162.4</v>
      </c>
      <c r="L25" s="15">
        <v>5</v>
      </c>
      <c r="M25" s="15">
        <v>41</v>
      </c>
      <c r="N25" s="29">
        <f>IF(OR(L25="",M25=""),"",VLOOKUP(CONCATENATE(L25," dienų darbo savaitė"),Papildomas!$A$54:$AH$55,M25-16)/100)</f>
        <v>0.1943</v>
      </c>
      <c r="O25" s="46">
        <f t="shared" si="2"/>
        <v>31.55</v>
      </c>
      <c r="P25" s="30">
        <v>1</v>
      </c>
      <c r="Q25" s="31">
        <f>IF(P25="",0,HLOOKUP(P25,Papildomas!$C$24:$Q$26,3,0)/100)</f>
        <v>5.0199999999999995E-2</v>
      </c>
      <c r="R25" s="46">
        <f t="shared" si="3"/>
        <v>8.15</v>
      </c>
      <c r="S25" s="76"/>
    </row>
    <row r="26" spans="1:19" ht="13.8" x14ac:dyDescent="0.25">
      <c r="A26" s="74" t="s">
        <v>94</v>
      </c>
      <c r="B26" s="10" t="s">
        <v>92</v>
      </c>
      <c r="C26" s="32" t="s">
        <v>97</v>
      </c>
      <c r="D26" s="15" t="s">
        <v>84</v>
      </c>
      <c r="E26" s="15">
        <f>+IF(C26="",0,IF(C26="Švietimo personalas (neterminuota DS)",IF(D26="d.d.",Papildomas!$F$39,Papildomas!$F$48),IF(C26="Švietimo personalas (terminuota DS)",IF(D26="d.d.",Papildomas!$O$39,Papildomas!$O$48),IF(C26="Pedagoginis personalas (neterminuota DS)",IF(D26="d.d.",Papildomas!$F$38,Papildomas!$F$47),IF(C26="Pedagoginis personalas (terminuota DS)",IF(D26="d.d.",Papildomas!$O$38,Papildomas!$O$47))))))</f>
        <v>1144.1099999999999</v>
      </c>
      <c r="F26" s="24">
        <v>0.25</v>
      </c>
      <c r="G26" s="24">
        <v>20</v>
      </c>
      <c r="H26" s="15">
        <v>19</v>
      </c>
      <c r="I26" s="15">
        <v>1</v>
      </c>
      <c r="J26" s="24">
        <f>IF(D26="d.d.",((H26+I26)*F26),IF(D26="val.",(H26+I26),0))</f>
        <v>5</v>
      </c>
      <c r="K26" s="46">
        <f t="shared" si="1"/>
        <v>286.02999999999997</v>
      </c>
      <c r="L26" s="15">
        <v>5</v>
      </c>
      <c r="M26" s="15">
        <v>20</v>
      </c>
      <c r="N26" s="29">
        <f>IF(OR(L26="",M26=""),"",VLOOKUP(CONCATENATE(L26," dienų darbo savaitė"),Papildomas!$A$54:$AH$55,M26-16)/100)</f>
        <v>8.6199999999999999E-2</v>
      </c>
      <c r="O26" s="46">
        <f t="shared" si="2"/>
        <v>23.42</v>
      </c>
      <c r="P26" s="30">
        <v>1</v>
      </c>
      <c r="Q26" s="31">
        <f>IF(P26="",0,HLOOKUP(P26,Papildomas!$C$24:$Q$26,3,0)/100)</f>
        <v>5.0199999999999995E-2</v>
      </c>
      <c r="R26" s="46">
        <f t="shared" si="3"/>
        <v>13.64</v>
      </c>
      <c r="S26" s="76" t="s">
        <v>103</v>
      </c>
    </row>
    <row r="27" spans="1:19" ht="13.8" x14ac:dyDescent="0.25">
      <c r="A27" s="74" t="s">
        <v>94</v>
      </c>
      <c r="B27" s="10" t="s">
        <v>93</v>
      </c>
      <c r="C27" s="32" t="s">
        <v>97</v>
      </c>
      <c r="D27" s="15" t="s">
        <v>96</v>
      </c>
      <c r="E27" s="15">
        <f>+IF(C27="",0,IF(C27="Švietimo personalas (neterminuota DS)",IF(D27="d.d.",Papildomas!$F$39,Papildomas!$F$48),IF(C27="Švietimo personalas (terminuota DS)",IF(D27="d.d.",Papildomas!$O$39,Papildomas!$O$48),IF(C27="Pedagoginis personalas (neterminuota DS)",IF(D27="d.d.",Papildomas!$F$38,Papildomas!$F$47),IF(C27="Pedagoginis personalas (terminuota DS)",IF(D27="d.d.",Papildomas!$O$38,Papildomas!$O$47))))))</f>
        <v>7.09</v>
      </c>
      <c r="F27" s="24"/>
      <c r="G27" s="24">
        <v>168</v>
      </c>
      <c r="H27" s="15">
        <v>42</v>
      </c>
      <c r="I27" s="15"/>
      <c r="J27" s="24">
        <f t="shared" si="0"/>
        <v>42</v>
      </c>
      <c r="K27" s="46">
        <f t="shared" si="1"/>
        <v>297.77999999999997</v>
      </c>
      <c r="L27" s="15">
        <v>5</v>
      </c>
      <c r="M27" s="15">
        <v>23</v>
      </c>
      <c r="N27" s="29">
        <f>IF(OR(L27="",M27=""),"",VLOOKUP(CONCATENATE(L27," dienų darbo savaitė"),Papildomas!$A$54:$AH$55,M27-16)/100)</f>
        <v>0.10039999999999999</v>
      </c>
      <c r="O27" s="46">
        <f t="shared" si="2"/>
        <v>29.9</v>
      </c>
      <c r="P27" s="30"/>
      <c r="Q27" s="31">
        <f>IF(P27="",0,HLOOKUP(P27,Papildomas!$C$24:$Q$26,3,0)/100)</f>
        <v>0</v>
      </c>
      <c r="R27" s="46">
        <f t="shared" si="3"/>
        <v>0</v>
      </c>
      <c r="S27" s="76"/>
    </row>
    <row r="28" spans="1:19" ht="26.4" x14ac:dyDescent="0.25">
      <c r="A28" s="74" t="s">
        <v>101</v>
      </c>
      <c r="B28" s="10" t="s">
        <v>99</v>
      </c>
      <c r="C28" s="32" t="s">
        <v>98</v>
      </c>
      <c r="D28" s="15" t="s">
        <v>84</v>
      </c>
      <c r="E28" s="15">
        <f>+IF(C28="",0,IF(C28="Švietimo personalas (neterminuota DS)",IF(D28="d.d.",Papildomas!$F$39,Papildomas!$F$48),IF(C28="Švietimo personalas (terminuota DS)",IF(D28="d.d.",Papildomas!$O$39,Papildomas!$O$48),IF(C28="Pedagoginis personalas (neterminuota DS)",IF(D28="d.d.",Papildomas!$F$38,Papildomas!$F$47),IF(C28="Pedagoginis personalas (terminuota DS)",IF(D28="d.d.",Papildomas!$O$38,Papildomas!$O$47))))))</f>
        <v>1158.1400000000001</v>
      </c>
      <c r="F28" s="24">
        <v>0.5</v>
      </c>
      <c r="G28" s="24">
        <v>20</v>
      </c>
      <c r="H28" s="15">
        <v>14</v>
      </c>
      <c r="I28" s="15">
        <v>2</v>
      </c>
      <c r="J28" s="24">
        <f t="shared" si="0"/>
        <v>8</v>
      </c>
      <c r="K28" s="46">
        <f t="shared" si="1"/>
        <v>463.26</v>
      </c>
      <c r="L28" s="15">
        <v>5</v>
      </c>
      <c r="M28" s="15">
        <v>25</v>
      </c>
      <c r="N28" s="29">
        <f>IF(OR(L28="",M28=""),"",VLOOKUP(CONCATENATE(L28," dienų darbo savaitė"),Papildomas!$A$54:$AH$55,M28-16)/100)</f>
        <v>0.1101</v>
      </c>
      <c r="O28" s="46">
        <f t="shared" si="2"/>
        <v>44.63</v>
      </c>
      <c r="P28" s="30">
        <v>1</v>
      </c>
      <c r="Q28" s="31">
        <f>IF(P28="",0,HLOOKUP(P28,Papildomas!$C$24:$Q$26,3,0)/100)</f>
        <v>5.0199999999999995E-2</v>
      </c>
      <c r="R28" s="46">
        <f t="shared" si="3"/>
        <v>20.350000000000001</v>
      </c>
      <c r="S28" s="76" t="s">
        <v>104</v>
      </c>
    </row>
    <row r="29" spans="1:19" ht="13.8" x14ac:dyDescent="0.25">
      <c r="A29" s="74" t="s">
        <v>101</v>
      </c>
      <c r="B29" s="10" t="s">
        <v>100</v>
      </c>
      <c r="C29" s="32" t="s">
        <v>98</v>
      </c>
      <c r="D29" s="15" t="s">
        <v>96</v>
      </c>
      <c r="E29" s="15">
        <f>+IF(C29="",0,IF(C29="Švietimo personalas (neterminuota DS)",IF(D29="d.d.",Papildomas!$F$39,Papildomas!$F$48),IF(C29="Švietimo personalas (terminuota DS)",IF(D29="d.d.",Papildomas!$O$39,Papildomas!$O$48),IF(C29="Pedagoginis personalas (neterminuota DS)",IF(D29="d.d.",Papildomas!$F$38,Papildomas!$F$47),IF(C29="Pedagoginis personalas (terminuota DS)",IF(D29="d.d.",Papildomas!$O$38,Papildomas!$O$47))))))</f>
        <v>7.17</v>
      </c>
      <c r="F29" s="24"/>
      <c r="G29" s="24">
        <v>168</v>
      </c>
      <c r="H29" s="15">
        <v>124</v>
      </c>
      <c r="I29" s="15"/>
      <c r="J29" s="24">
        <f t="shared" si="0"/>
        <v>124</v>
      </c>
      <c r="K29" s="46">
        <f t="shared" si="1"/>
        <v>889.08</v>
      </c>
      <c r="L29" s="15">
        <v>5</v>
      </c>
      <c r="M29" s="15">
        <v>20</v>
      </c>
      <c r="N29" s="29">
        <f>IF(OR(L29="",M29=""),"",VLOOKUP(CONCATENATE(L29," dienų darbo savaitė"),Papildomas!$A$54:$AH$55,M29-16)/100)</f>
        <v>8.6199999999999999E-2</v>
      </c>
      <c r="O29" s="46">
        <f t="shared" si="2"/>
        <v>76.64</v>
      </c>
      <c r="P29" s="30"/>
      <c r="Q29" s="31">
        <f>IF(P29="",0,HLOOKUP(P29,Papildomas!$C$24:$Q$26,3,0)/100)</f>
        <v>0</v>
      </c>
      <c r="R29" s="46">
        <f t="shared" si="3"/>
        <v>0</v>
      </c>
      <c r="S29" s="76"/>
    </row>
    <row r="30" spans="1:19" ht="13.8" hidden="1" x14ac:dyDescent="0.25">
      <c r="A30" s="74"/>
      <c r="B30" s="10"/>
      <c r="C30" s="32"/>
      <c r="D30" s="15"/>
      <c r="E30" s="15"/>
      <c r="F30" s="24"/>
      <c r="G30" s="24"/>
      <c r="H30" s="15"/>
      <c r="I30" s="15"/>
      <c r="J30" s="24"/>
      <c r="K30" s="46">
        <f t="shared" si="1"/>
        <v>0</v>
      </c>
      <c r="L30" s="15"/>
      <c r="M30" s="15"/>
      <c r="N30" s="29" t="str">
        <f>IF(OR(L30="",M30=""),"",VLOOKUP(CONCATENATE(L30," dienų darbo savaitė"),Papildomas!$A$54:$AH$55,M30-16)/100)</f>
        <v/>
      </c>
      <c r="O30" s="46">
        <f t="shared" si="2"/>
        <v>0</v>
      </c>
      <c r="P30" s="30"/>
      <c r="Q30" s="31">
        <f>IF(P30="",0,HLOOKUP(P30,Papildomas!$C$24:$Q$26,3,0)/100)</f>
        <v>0</v>
      </c>
      <c r="R30" s="46">
        <f t="shared" si="3"/>
        <v>0</v>
      </c>
      <c r="S30" s="76"/>
    </row>
    <row r="31" spans="1:19" ht="13.8" hidden="1" x14ac:dyDescent="0.25">
      <c r="A31" s="74"/>
      <c r="B31" s="10"/>
      <c r="C31" s="32"/>
      <c r="D31" s="15"/>
      <c r="E31" s="15"/>
      <c r="F31" s="24"/>
      <c r="G31" s="24"/>
      <c r="H31" s="15"/>
      <c r="I31" s="15"/>
      <c r="J31" s="24"/>
      <c r="K31" s="46">
        <f t="shared" si="1"/>
        <v>0</v>
      </c>
      <c r="L31" s="15"/>
      <c r="M31" s="15"/>
      <c r="N31" s="29" t="str">
        <f>IF(OR(L31="",M31=""),"",VLOOKUP(CONCATENATE(L31," dienų darbo savaitė"),Papildomas!$A$54:$AH$55,M31-16)/100)</f>
        <v/>
      </c>
      <c r="O31" s="46">
        <f t="shared" si="2"/>
        <v>0</v>
      </c>
      <c r="P31" s="30"/>
      <c r="Q31" s="31">
        <f>IF(P31="",0,HLOOKUP(P31,Papildomas!$C$24:$Q$26,3,0)/100)</f>
        <v>0</v>
      </c>
      <c r="R31" s="46">
        <f t="shared" si="3"/>
        <v>0</v>
      </c>
      <c r="S31" s="76"/>
    </row>
    <row r="32" spans="1:19" ht="13.8" hidden="1" x14ac:dyDescent="0.25">
      <c r="A32" s="74"/>
      <c r="B32" s="10"/>
      <c r="C32" s="32"/>
      <c r="D32" s="15"/>
      <c r="E32" s="15"/>
      <c r="F32" s="24"/>
      <c r="G32" s="24"/>
      <c r="H32" s="15"/>
      <c r="I32" s="15"/>
      <c r="J32" s="24"/>
      <c r="K32" s="46">
        <f t="shared" si="1"/>
        <v>0</v>
      </c>
      <c r="L32" s="15"/>
      <c r="M32" s="15"/>
      <c r="N32" s="29" t="str">
        <f>IF(OR(L32="",M32=""),"",VLOOKUP(CONCATENATE(L32," dienų darbo savaitė"),Papildomas!$A$54:$AH$55,M32-16)/100)</f>
        <v/>
      </c>
      <c r="O32" s="46">
        <f t="shared" si="2"/>
        <v>0</v>
      </c>
      <c r="P32" s="30"/>
      <c r="Q32" s="31">
        <f>IF(P32="",0,HLOOKUP(P32,Papildomas!$C$24:$Q$26,3,0)/100)</f>
        <v>0</v>
      </c>
      <c r="R32" s="46">
        <f t="shared" si="3"/>
        <v>0</v>
      </c>
      <c r="S32" s="76"/>
    </row>
    <row r="33" spans="1:19" ht="13.8" hidden="1" x14ac:dyDescent="0.25">
      <c r="A33" s="74"/>
      <c r="B33" s="10"/>
      <c r="C33" s="32"/>
      <c r="D33" s="15"/>
      <c r="E33" s="15"/>
      <c r="F33" s="24"/>
      <c r="G33" s="24"/>
      <c r="H33" s="15"/>
      <c r="I33" s="15"/>
      <c r="J33" s="24"/>
      <c r="K33" s="46">
        <f t="shared" si="1"/>
        <v>0</v>
      </c>
      <c r="L33" s="15"/>
      <c r="M33" s="15"/>
      <c r="N33" s="29" t="str">
        <f>IF(OR(L33="",M33=""),"",VLOOKUP(CONCATENATE(L33," dienų darbo savaitė"),Papildomas!$A$54:$AH$55,M33-16)/100)</f>
        <v/>
      </c>
      <c r="O33" s="46">
        <f t="shared" si="2"/>
        <v>0</v>
      </c>
      <c r="P33" s="30"/>
      <c r="Q33" s="31">
        <f>IF(P33="",0,HLOOKUP(P33,Papildomas!$C$24:$Q$26,3,0)/100)</f>
        <v>0</v>
      </c>
      <c r="R33" s="46">
        <f t="shared" si="3"/>
        <v>0</v>
      </c>
      <c r="S33" s="76"/>
    </row>
    <row r="34" spans="1:19" ht="13.8" hidden="1" x14ac:dyDescent="0.25">
      <c r="A34" s="74"/>
      <c r="B34" s="10"/>
      <c r="C34" s="32"/>
      <c r="D34" s="15"/>
      <c r="E34" s="15"/>
      <c r="F34" s="24"/>
      <c r="G34" s="24"/>
      <c r="H34" s="15"/>
      <c r="I34" s="15"/>
      <c r="J34" s="24"/>
      <c r="K34" s="46">
        <f t="shared" si="1"/>
        <v>0</v>
      </c>
      <c r="L34" s="15"/>
      <c r="M34" s="15"/>
      <c r="N34" s="29" t="str">
        <f>IF(OR(L34="",M34=""),"",VLOOKUP(CONCATENATE(L34," dienų darbo savaitė"),Papildomas!$A$54:$AH$55,M34-16)/100)</f>
        <v/>
      </c>
      <c r="O34" s="46">
        <f t="shared" si="2"/>
        <v>0</v>
      </c>
      <c r="P34" s="30"/>
      <c r="Q34" s="31">
        <f>IF(P34="",0,HLOOKUP(P34,Papildomas!$C$24:$Q$26,3,0)/100)</f>
        <v>0</v>
      </c>
      <c r="R34" s="46">
        <f t="shared" si="3"/>
        <v>0</v>
      </c>
      <c r="S34" s="76"/>
    </row>
    <row r="35" spans="1:19" ht="13.8" hidden="1" x14ac:dyDescent="0.25">
      <c r="A35" s="74"/>
      <c r="B35" s="10"/>
      <c r="C35" s="32"/>
      <c r="D35" s="15"/>
      <c r="E35" s="15"/>
      <c r="F35" s="24"/>
      <c r="G35" s="24"/>
      <c r="H35" s="15"/>
      <c r="I35" s="15"/>
      <c r="J35" s="24"/>
      <c r="K35" s="46">
        <f t="shared" si="1"/>
        <v>0</v>
      </c>
      <c r="L35" s="15"/>
      <c r="M35" s="15"/>
      <c r="N35" s="29" t="str">
        <f>IF(OR(L35="",M35=""),"",VLOOKUP(CONCATENATE(L35," dienų darbo savaitė"),Papildomas!$A$54:$AH$55,M35-16)/100)</f>
        <v/>
      </c>
      <c r="O35" s="46">
        <f t="shared" si="2"/>
        <v>0</v>
      </c>
      <c r="P35" s="30"/>
      <c r="Q35" s="31">
        <f>IF(P35="",0,HLOOKUP(P35,Papildomas!$C$24:$Q$26,3,0)/100)</f>
        <v>0</v>
      </c>
      <c r="R35" s="46">
        <f t="shared" si="3"/>
        <v>0</v>
      </c>
      <c r="S35" s="76"/>
    </row>
    <row r="36" spans="1:19" ht="13.8" hidden="1" x14ac:dyDescent="0.25">
      <c r="A36" s="74"/>
      <c r="B36" s="10"/>
      <c r="C36" s="32"/>
      <c r="D36" s="15"/>
      <c r="E36" s="15"/>
      <c r="F36" s="24"/>
      <c r="G36" s="24"/>
      <c r="H36" s="15"/>
      <c r="I36" s="15"/>
      <c r="J36" s="24"/>
      <c r="K36" s="46">
        <f t="shared" si="1"/>
        <v>0</v>
      </c>
      <c r="L36" s="15"/>
      <c r="M36" s="15"/>
      <c r="N36" s="29" t="str">
        <f>IF(OR(L36="",M36=""),"",VLOOKUP(CONCATENATE(L36," dienų darbo savaitė"),Papildomas!$A$54:$AH$55,M36-16)/100)</f>
        <v/>
      </c>
      <c r="O36" s="46">
        <f t="shared" si="2"/>
        <v>0</v>
      </c>
      <c r="P36" s="30"/>
      <c r="Q36" s="31">
        <f>IF(P36="",0,HLOOKUP(P36,Papildomas!$C$24:$Q$26,3,0)/100)</f>
        <v>0</v>
      </c>
      <c r="R36" s="46">
        <f t="shared" si="3"/>
        <v>0</v>
      </c>
      <c r="S36" s="76"/>
    </row>
    <row r="37" spans="1:19" ht="13.8" hidden="1" x14ac:dyDescent="0.25">
      <c r="A37" s="74"/>
      <c r="B37" s="10"/>
      <c r="C37" s="32"/>
      <c r="D37" s="15"/>
      <c r="E37" s="15"/>
      <c r="F37" s="24"/>
      <c r="G37" s="24"/>
      <c r="H37" s="15"/>
      <c r="I37" s="15"/>
      <c r="J37" s="24"/>
      <c r="K37" s="46">
        <f t="shared" si="1"/>
        <v>0</v>
      </c>
      <c r="L37" s="15"/>
      <c r="M37" s="15"/>
      <c r="N37" s="29" t="str">
        <f>IF(OR(L37="",M37=""),"",VLOOKUP(CONCATENATE(L37," dienų darbo savaitė"),Papildomas!$A$54:$AH$55,M37-16)/100)</f>
        <v/>
      </c>
      <c r="O37" s="46">
        <f t="shared" si="2"/>
        <v>0</v>
      </c>
      <c r="P37" s="30"/>
      <c r="Q37" s="31">
        <f>IF(P37="",0,HLOOKUP(P37,Papildomas!$C$24:$Q$26,3,0)/100)</f>
        <v>0</v>
      </c>
      <c r="R37" s="46">
        <f t="shared" si="3"/>
        <v>0</v>
      </c>
      <c r="S37" s="76"/>
    </row>
    <row r="38" spans="1:19" ht="13.8" hidden="1" x14ac:dyDescent="0.25">
      <c r="A38" s="74"/>
      <c r="B38" s="10"/>
      <c r="C38" s="32"/>
      <c r="D38" s="15"/>
      <c r="E38" s="15"/>
      <c r="F38" s="24"/>
      <c r="G38" s="24"/>
      <c r="H38" s="15"/>
      <c r="I38" s="15"/>
      <c r="J38" s="24"/>
      <c r="K38" s="46">
        <f t="shared" si="1"/>
        <v>0</v>
      </c>
      <c r="L38" s="15"/>
      <c r="M38" s="15"/>
      <c r="N38" s="29" t="str">
        <f>IF(OR(L38="",M38=""),"",VLOOKUP(CONCATENATE(L38," dienų darbo savaitė"),Papildomas!$A$54:$AH$55,M38-16)/100)</f>
        <v/>
      </c>
      <c r="O38" s="46">
        <f t="shared" si="2"/>
        <v>0</v>
      </c>
      <c r="P38" s="30"/>
      <c r="Q38" s="31">
        <f>IF(P38="",0,HLOOKUP(P38,Papildomas!$C$24:$Q$26,3,0)/100)</f>
        <v>0</v>
      </c>
      <c r="R38" s="46">
        <f t="shared" si="3"/>
        <v>0</v>
      </c>
      <c r="S38" s="76"/>
    </row>
    <row r="39" spans="1:19" ht="13.8" hidden="1" x14ac:dyDescent="0.25">
      <c r="A39" s="74"/>
      <c r="B39" s="10"/>
      <c r="C39" s="32"/>
      <c r="D39" s="15"/>
      <c r="E39" s="15"/>
      <c r="F39" s="24"/>
      <c r="G39" s="24"/>
      <c r="H39" s="15"/>
      <c r="I39" s="15"/>
      <c r="J39" s="24"/>
      <c r="K39" s="46">
        <f t="shared" si="1"/>
        <v>0</v>
      </c>
      <c r="L39" s="15"/>
      <c r="M39" s="15"/>
      <c r="N39" s="29" t="str">
        <f>IF(OR(L39="",M39=""),"",VLOOKUP(CONCATENATE(L39," dienų darbo savaitė"),Papildomas!$A$54:$AH$55,M39-16)/100)</f>
        <v/>
      </c>
      <c r="O39" s="46">
        <f t="shared" si="2"/>
        <v>0</v>
      </c>
      <c r="P39" s="30"/>
      <c r="Q39" s="31">
        <f>IF(P39="",0,HLOOKUP(P39,Papildomas!$C$24:$Q$26,3,0)/100)</f>
        <v>0</v>
      </c>
      <c r="R39" s="46">
        <f>IF(Q39=0,0,ROUND(IF($F39&gt;0,$E39*F39/$G39*$H39*Q39,$E39*$H39*Q39),2))</f>
        <v>0</v>
      </c>
      <c r="S39" s="76"/>
    </row>
    <row r="40" spans="1:19" ht="13.8" hidden="1" x14ac:dyDescent="0.25">
      <c r="A40" s="74"/>
      <c r="B40" s="10"/>
      <c r="C40" s="32"/>
      <c r="D40" s="15"/>
      <c r="E40" s="15"/>
      <c r="F40" s="24"/>
      <c r="G40" s="24"/>
      <c r="H40" s="15"/>
      <c r="I40" s="15"/>
      <c r="J40" s="24"/>
      <c r="K40" s="46">
        <f t="shared" si="1"/>
        <v>0</v>
      </c>
      <c r="L40" s="15"/>
      <c r="M40" s="15"/>
      <c r="N40" s="29" t="str">
        <f>IF(OR(L40="",M40=""),"",VLOOKUP(CONCATENATE(L40," dienų darbo savaitė"),Papildomas!$A$54:$AH$55,M40-16)/100)</f>
        <v/>
      </c>
      <c r="O40" s="46">
        <f t="shared" si="2"/>
        <v>0</v>
      </c>
      <c r="P40" s="30"/>
      <c r="Q40" s="31">
        <f>IF(P40="",0,HLOOKUP(P40,Papildomas!$C$24:$Q$26,3,0)/100)</f>
        <v>0</v>
      </c>
      <c r="R40" s="46">
        <f t="shared" ref="R40:R41" si="4">IF(Q40=0,0,ROUND(IF($F40&gt;0,$E40*F40/$G40*$H40*Q40,$E40*$H40*Q40),2))</f>
        <v>0</v>
      </c>
      <c r="S40" s="76"/>
    </row>
    <row r="41" spans="1:19" ht="13.8" hidden="1" x14ac:dyDescent="0.25">
      <c r="A41" s="74"/>
      <c r="B41" s="10"/>
      <c r="C41" s="32"/>
      <c r="D41" s="15"/>
      <c r="E41" s="15"/>
      <c r="F41" s="24"/>
      <c r="G41" s="24"/>
      <c r="H41" s="15"/>
      <c r="I41" s="15"/>
      <c r="J41" s="24"/>
      <c r="K41" s="46">
        <f t="shared" si="1"/>
        <v>0</v>
      </c>
      <c r="L41" s="15"/>
      <c r="M41" s="15"/>
      <c r="N41" s="29" t="str">
        <f>IF(OR(L41="",M41=""),"",VLOOKUP(CONCATENATE(L41," dienų darbo savaitė"),Papildomas!$A$54:$AH$55,M41-16)/100)</f>
        <v/>
      </c>
      <c r="O41" s="46">
        <f t="shared" si="2"/>
        <v>0</v>
      </c>
      <c r="P41" s="30"/>
      <c r="Q41" s="31">
        <f>IF(P41="",0,HLOOKUP(P41,Papildomas!$C$24:$Q$26,3,0)/100)</f>
        <v>0</v>
      </c>
      <c r="R41" s="46">
        <f t="shared" si="4"/>
        <v>0</v>
      </c>
      <c r="S41" s="76"/>
    </row>
    <row r="42" spans="1:19" ht="13.8" hidden="1" x14ac:dyDescent="0.25">
      <c r="A42" s="74"/>
      <c r="B42" s="10"/>
      <c r="C42" s="32"/>
      <c r="D42" s="15"/>
      <c r="E42" s="15"/>
      <c r="F42" s="24"/>
      <c r="G42" s="24"/>
      <c r="H42" s="15"/>
      <c r="I42" s="15"/>
      <c r="J42" s="24"/>
      <c r="K42" s="46">
        <f t="shared" si="1"/>
        <v>0</v>
      </c>
      <c r="L42" s="15"/>
      <c r="M42" s="15"/>
      <c r="N42" s="29" t="str">
        <f>IF(OR(L42="",M42=""),"",VLOOKUP(CONCATENATE(L42," dienų darbo savaitė"),Papildomas!$A$54:$AH$55,M42-16)/100)</f>
        <v/>
      </c>
      <c r="O42" s="46">
        <f t="shared" si="2"/>
        <v>0</v>
      </c>
      <c r="P42" s="30"/>
      <c r="Q42" s="31">
        <f>IF(P42="",0,HLOOKUP(P42,Papildomas!$C$24:$Q$26,3,0)/100)</f>
        <v>0</v>
      </c>
      <c r="R42" s="46">
        <f t="shared" si="3"/>
        <v>0</v>
      </c>
      <c r="S42" s="76"/>
    </row>
    <row r="43" spans="1:19" ht="13.8" hidden="1" x14ac:dyDescent="0.25">
      <c r="A43" s="74"/>
      <c r="B43" s="10"/>
      <c r="C43" s="32"/>
      <c r="D43" s="15"/>
      <c r="E43" s="15"/>
      <c r="F43" s="24"/>
      <c r="G43" s="24"/>
      <c r="H43" s="15"/>
      <c r="I43" s="15"/>
      <c r="J43" s="24"/>
      <c r="K43" s="46">
        <f t="shared" si="1"/>
        <v>0</v>
      </c>
      <c r="L43" s="15"/>
      <c r="M43" s="15"/>
      <c r="N43" s="29" t="str">
        <f>IF(OR(L43="",M43=""),"",VLOOKUP(CONCATENATE(L43," dienų darbo savaitė"),Papildomas!$A$54:$AH$55,M43-16)/100)</f>
        <v/>
      </c>
      <c r="O43" s="46">
        <f t="shared" si="2"/>
        <v>0</v>
      </c>
      <c r="P43" s="30"/>
      <c r="Q43" s="31">
        <f>IF(P43="",0,HLOOKUP(P43,Papildomas!$C$24:$Q$26,3,0)/100)</f>
        <v>0</v>
      </c>
      <c r="R43" s="46">
        <f t="shared" si="3"/>
        <v>0</v>
      </c>
      <c r="S43" s="76"/>
    </row>
    <row r="44" spans="1:19" ht="13.8" hidden="1" x14ac:dyDescent="0.25">
      <c r="A44" s="74"/>
      <c r="B44" s="10"/>
      <c r="C44" s="32"/>
      <c r="D44" s="15"/>
      <c r="E44" s="15"/>
      <c r="F44" s="24"/>
      <c r="G44" s="24"/>
      <c r="H44" s="15"/>
      <c r="I44" s="15"/>
      <c r="J44" s="24"/>
      <c r="K44" s="46">
        <f t="shared" si="1"/>
        <v>0</v>
      </c>
      <c r="L44" s="15"/>
      <c r="M44" s="15"/>
      <c r="N44" s="29" t="str">
        <f>IF(OR(L44="",M44=""),"",VLOOKUP(CONCATENATE(L44," dienų darbo savaitė"),Papildomas!$A$54:$AH$55,M44-16)/100)</f>
        <v/>
      </c>
      <c r="O44" s="46">
        <f t="shared" si="2"/>
        <v>0</v>
      </c>
      <c r="P44" s="30"/>
      <c r="Q44" s="31">
        <f>IF(P44="",0,HLOOKUP(P44,Papildomas!$C$24:$Q$26,3,0)/100)</f>
        <v>0</v>
      </c>
      <c r="R44" s="46">
        <f t="shared" si="3"/>
        <v>0</v>
      </c>
      <c r="S44" s="76"/>
    </row>
    <row r="45" spans="1:19" ht="13.8" hidden="1" x14ac:dyDescent="0.25">
      <c r="A45" s="74"/>
      <c r="B45" s="10"/>
      <c r="C45" s="32"/>
      <c r="D45" s="15"/>
      <c r="E45" s="15"/>
      <c r="F45" s="24"/>
      <c r="G45" s="24"/>
      <c r="H45" s="15"/>
      <c r="I45" s="15"/>
      <c r="J45" s="24"/>
      <c r="K45" s="46">
        <f t="shared" si="1"/>
        <v>0</v>
      </c>
      <c r="L45" s="15"/>
      <c r="M45" s="15"/>
      <c r="N45" s="29" t="str">
        <f>IF(OR(L45="",M45=""),"",VLOOKUP(CONCATENATE(L45," dienų darbo savaitė"),Papildomas!$A$54:$AH$55,M45-16)/100)</f>
        <v/>
      </c>
      <c r="O45" s="46">
        <f t="shared" si="2"/>
        <v>0</v>
      </c>
      <c r="P45" s="30"/>
      <c r="Q45" s="31">
        <f>IF(P45="",0,HLOOKUP(P45,Papildomas!$C$24:$Q$26,3,0)/100)</f>
        <v>0</v>
      </c>
      <c r="R45" s="46">
        <f>IF(Q45=0,0,ROUND(IF($F45&gt;0,$E45*F45/$G45*$H45*Q45,$E45*$H45*Q45),2))</f>
        <v>0</v>
      </c>
      <c r="S45" s="76"/>
    </row>
    <row r="46" spans="1:19" ht="13.8" hidden="1" x14ac:dyDescent="0.25">
      <c r="A46" s="74"/>
      <c r="B46" s="10"/>
      <c r="C46" s="32"/>
      <c r="D46" s="15"/>
      <c r="E46" s="15"/>
      <c r="F46" s="24"/>
      <c r="G46" s="24"/>
      <c r="H46" s="15"/>
      <c r="I46" s="15"/>
      <c r="J46" s="24"/>
      <c r="K46" s="46">
        <f t="shared" si="1"/>
        <v>0</v>
      </c>
      <c r="L46" s="15"/>
      <c r="M46" s="15"/>
      <c r="N46" s="29" t="str">
        <f>IF(OR(L46="",M46=""),"",VLOOKUP(CONCATENATE(L46," dienų darbo savaitė"),Papildomas!$A$54:$AH$55,M46-16)/100)</f>
        <v/>
      </c>
      <c r="O46" s="46">
        <f t="shared" si="2"/>
        <v>0</v>
      </c>
      <c r="P46" s="30"/>
      <c r="Q46" s="31">
        <f>IF(P46="",0,HLOOKUP(P46,Papildomas!$C$24:$Q$26,3,0)/100)</f>
        <v>0</v>
      </c>
      <c r="R46" s="46">
        <f t="shared" si="3"/>
        <v>0</v>
      </c>
      <c r="S46" s="76"/>
    </row>
    <row r="47" spans="1:19" ht="13.8" hidden="1" x14ac:dyDescent="0.25">
      <c r="A47" s="74"/>
      <c r="B47" s="10"/>
      <c r="C47" s="32"/>
      <c r="D47" s="15"/>
      <c r="E47" s="15"/>
      <c r="F47" s="24"/>
      <c r="G47" s="24"/>
      <c r="H47" s="15"/>
      <c r="I47" s="15"/>
      <c r="J47" s="24"/>
      <c r="K47" s="46">
        <f t="shared" si="1"/>
        <v>0</v>
      </c>
      <c r="L47" s="15"/>
      <c r="M47" s="15"/>
      <c r="N47" s="29" t="str">
        <f>IF(OR(L47="",M47=""),"",VLOOKUP(CONCATENATE(L47," dienų darbo savaitė"),Papildomas!$A$54:$AH$55,M47-16)/100)</f>
        <v/>
      </c>
      <c r="O47" s="46">
        <f t="shared" si="2"/>
        <v>0</v>
      </c>
      <c r="P47" s="30"/>
      <c r="Q47" s="31">
        <f>IF(P47="",0,HLOOKUP(P47,Papildomas!$C$24:$Q$26,3,0)/100)</f>
        <v>0</v>
      </c>
      <c r="R47" s="46">
        <f t="shared" si="3"/>
        <v>0</v>
      </c>
      <c r="S47" s="76"/>
    </row>
    <row r="48" spans="1:19" ht="13.8" hidden="1" x14ac:dyDescent="0.25">
      <c r="A48" s="74"/>
      <c r="B48" s="10"/>
      <c r="C48" s="32"/>
      <c r="D48" s="15"/>
      <c r="E48" s="15"/>
      <c r="F48" s="24"/>
      <c r="G48" s="24"/>
      <c r="H48" s="15"/>
      <c r="I48" s="15"/>
      <c r="J48" s="24"/>
      <c r="K48" s="46">
        <f t="shared" si="1"/>
        <v>0</v>
      </c>
      <c r="L48" s="15"/>
      <c r="M48" s="15"/>
      <c r="N48" s="29" t="str">
        <f>IF(OR(L48="",M48=""),"",VLOOKUP(CONCATENATE(L48," dienų darbo savaitė"),Papildomas!$A$54:$AH$55,M48-16)/100)</f>
        <v/>
      </c>
      <c r="O48" s="46">
        <f t="shared" si="2"/>
        <v>0</v>
      </c>
      <c r="P48" s="30"/>
      <c r="Q48" s="31">
        <f>IF(P48="",0,HLOOKUP(P48,Papildomas!$C$24:$Q$26,3,0)/100)</f>
        <v>0</v>
      </c>
      <c r="R48" s="46">
        <f t="shared" si="3"/>
        <v>0</v>
      </c>
      <c r="S48" s="76"/>
    </row>
    <row r="49" spans="1:19" ht="13.8" hidden="1" x14ac:dyDescent="0.25">
      <c r="A49" s="74"/>
      <c r="B49" s="10"/>
      <c r="C49" s="32"/>
      <c r="D49" s="15"/>
      <c r="E49" s="15"/>
      <c r="F49" s="24"/>
      <c r="G49" s="24"/>
      <c r="H49" s="15"/>
      <c r="I49" s="15"/>
      <c r="J49" s="24"/>
      <c r="K49" s="46">
        <f t="shared" si="1"/>
        <v>0</v>
      </c>
      <c r="L49" s="15"/>
      <c r="M49" s="15"/>
      <c r="N49" s="29" t="str">
        <f>IF(OR(L49="",M49=""),"",VLOOKUP(CONCATENATE(L49," dienų darbo savaitė"),Papildomas!$A$54:$AH$55,M49-16)/100)</f>
        <v/>
      </c>
      <c r="O49" s="46">
        <f t="shared" si="2"/>
        <v>0</v>
      </c>
      <c r="P49" s="30"/>
      <c r="Q49" s="31">
        <f>IF(P49="",0,HLOOKUP(P49,Papildomas!$C$24:$Q$26,3,0)/100)</f>
        <v>0</v>
      </c>
      <c r="R49" s="46">
        <f t="shared" si="3"/>
        <v>0</v>
      </c>
      <c r="S49" s="76"/>
    </row>
    <row r="50" spans="1:19" ht="13.8" hidden="1" x14ac:dyDescent="0.25">
      <c r="A50" s="74"/>
      <c r="B50" s="10"/>
      <c r="C50" s="32"/>
      <c r="D50" s="15"/>
      <c r="E50" s="15"/>
      <c r="F50" s="24"/>
      <c r="G50" s="24"/>
      <c r="H50" s="15"/>
      <c r="I50" s="15"/>
      <c r="J50" s="24"/>
      <c r="K50" s="46">
        <f t="shared" si="1"/>
        <v>0</v>
      </c>
      <c r="L50" s="15"/>
      <c r="M50" s="15"/>
      <c r="N50" s="29" t="str">
        <f>IF(OR(L50="",M50=""),"",VLOOKUP(CONCATENATE(L50," dienų darbo savaitė"),Papildomas!$A$54:$AH$55,M50-16)/100)</f>
        <v/>
      </c>
      <c r="O50" s="46">
        <f t="shared" si="2"/>
        <v>0</v>
      </c>
      <c r="P50" s="30"/>
      <c r="Q50" s="31">
        <f>IF(P50="",0,HLOOKUP(P50,Papildomas!$C$24:$Q$26,3,0)/100)</f>
        <v>0</v>
      </c>
      <c r="R50" s="46">
        <f t="shared" si="3"/>
        <v>0</v>
      </c>
      <c r="S50" s="76"/>
    </row>
    <row r="51" spans="1:19" ht="13.8" hidden="1" x14ac:dyDescent="0.25">
      <c r="A51" s="74"/>
      <c r="B51" s="10"/>
      <c r="C51" s="32"/>
      <c r="D51" s="15"/>
      <c r="E51" s="15"/>
      <c r="F51" s="24"/>
      <c r="G51" s="24"/>
      <c r="H51" s="15"/>
      <c r="I51" s="15"/>
      <c r="J51" s="24"/>
      <c r="K51" s="46">
        <f t="shared" si="1"/>
        <v>0</v>
      </c>
      <c r="L51" s="15"/>
      <c r="M51" s="15"/>
      <c r="N51" s="29" t="str">
        <f>IF(OR(L51="",M51=""),"",VLOOKUP(CONCATENATE(L51," dienų darbo savaitė"),Papildomas!$A$54:$AH$55,M51-16)/100)</f>
        <v/>
      </c>
      <c r="O51" s="46">
        <f t="shared" si="2"/>
        <v>0</v>
      </c>
      <c r="P51" s="30"/>
      <c r="Q51" s="31">
        <f>IF(P51="",0,HLOOKUP(P51,Papildomas!$C$24:$Q$26,3,0)/100)</f>
        <v>0</v>
      </c>
      <c r="R51" s="46">
        <f t="shared" si="3"/>
        <v>0</v>
      </c>
      <c r="S51" s="76"/>
    </row>
    <row r="52" spans="1:19" ht="13.8" hidden="1" x14ac:dyDescent="0.25">
      <c r="A52" s="74"/>
      <c r="B52" s="10"/>
      <c r="C52" s="32"/>
      <c r="D52" s="15"/>
      <c r="E52" s="15"/>
      <c r="F52" s="24"/>
      <c r="G52" s="24"/>
      <c r="H52" s="15"/>
      <c r="I52" s="15"/>
      <c r="J52" s="24"/>
      <c r="K52" s="46">
        <f t="shared" si="1"/>
        <v>0</v>
      </c>
      <c r="L52" s="15"/>
      <c r="M52" s="15"/>
      <c r="N52" s="29" t="str">
        <f>IF(OR(L52="",M52=""),"",VLOOKUP(CONCATENATE(L52," dienų darbo savaitė"),Papildomas!$A$54:$AH$55,M52-16)/100)</f>
        <v/>
      </c>
      <c r="O52" s="46">
        <f t="shared" si="2"/>
        <v>0</v>
      </c>
      <c r="P52" s="30"/>
      <c r="Q52" s="31">
        <f>IF(P52="",0,HLOOKUP(P52,Papildomas!$C$24:$Q$26,3,0)/100)</f>
        <v>0</v>
      </c>
      <c r="R52" s="46">
        <f t="shared" si="3"/>
        <v>0</v>
      </c>
      <c r="S52" s="76"/>
    </row>
    <row r="53" spans="1:19" ht="13.8" hidden="1" x14ac:dyDescent="0.25">
      <c r="A53" s="74"/>
      <c r="B53" s="10"/>
      <c r="C53" s="32"/>
      <c r="D53" s="15"/>
      <c r="E53" s="15"/>
      <c r="F53" s="24"/>
      <c r="G53" s="24"/>
      <c r="H53" s="15"/>
      <c r="I53" s="15"/>
      <c r="J53" s="24"/>
      <c r="K53" s="46">
        <f t="shared" si="1"/>
        <v>0</v>
      </c>
      <c r="L53" s="15"/>
      <c r="M53" s="15"/>
      <c r="N53" s="29" t="str">
        <f>IF(OR(L53="",M53=""),"",VLOOKUP(CONCATENATE(L53," dienų darbo savaitė"),Papildomas!$A$54:$AH$55,M53-16)/100)</f>
        <v/>
      </c>
      <c r="O53" s="46">
        <f t="shared" si="2"/>
        <v>0</v>
      </c>
      <c r="P53" s="30"/>
      <c r="Q53" s="31">
        <f>IF(P53="",0,HLOOKUP(P53,Papildomas!$C$24:$Q$26,3,0)/100)</f>
        <v>0</v>
      </c>
      <c r="R53" s="46">
        <f t="shared" si="3"/>
        <v>0</v>
      </c>
      <c r="S53" s="76"/>
    </row>
    <row r="54" spans="1:19" ht="13.8" hidden="1" x14ac:dyDescent="0.25">
      <c r="A54" s="74"/>
      <c r="B54" s="10"/>
      <c r="C54" s="32"/>
      <c r="D54" s="15"/>
      <c r="E54" s="15"/>
      <c r="F54" s="24"/>
      <c r="G54" s="24"/>
      <c r="H54" s="15"/>
      <c r="I54" s="15"/>
      <c r="J54" s="24"/>
      <c r="K54" s="46">
        <f t="shared" si="1"/>
        <v>0</v>
      </c>
      <c r="L54" s="15"/>
      <c r="M54" s="15"/>
      <c r="N54" s="29" t="str">
        <f>IF(OR(L54="",M54=""),"",VLOOKUP(CONCATENATE(L54," dienų darbo savaitė"),Papildomas!$A$54:$AH$55,M54-16)/100)</f>
        <v/>
      </c>
      <c r="O54" s="46">
        <f t="shared" si="2"/>
        <v>0</v>
      </c>
      <c r="P54" s="30"/>
      <c r="Q54" s="31">
        <f>IF(P54="",0,HLOOKUP(P54,Papildomas!$C$24:$Q$26,3,0)/100)</f>
        <v>0</v>
      </c>
      <c r="R54" s="46">
        <f t="shared" si="3"/>
        <v>0</v>
      </c>
      <c r="S54" s="76"/>
    </row>
    <row r="55" spans="1:19" ht="13.8" hidden="1" x14ac:dyDescent="0.25">
      <c r="A55" s="74"/>
      <c r="B55" s="10"/>
      <c r="C55" s="32"/>
      <c r="D55" s="15"/>
      <c r="E55" s="15"/>
      <c r="F55" s="24"/>
      <c r="G55" s="24"/>
      <c r="H55" s="15"/>
      <c r="I55" s="15"/>
      <c r="J55" s="24"/>
      <c r="K55" s="46">
        <f t="shared" si="1"/>
        <v>0</v>
      </c>
      <c r="L55" s="15"/>
      <c r="M55" s="15"/>
      <c r="N55" s="29" t="str">
        <f>IF(OR(L55="",M55=""),"",VLOOKUP(CONCATENATE(L55," dienų darbo savaitė"),Papildomas!$A$54:$AH$55,M55-16)/100)</f>
        <v/>
      </c>
      <c r="O55" s="46">
        <f t="shared" si="2"/>
        <v>0</v>
      </c>
      <c r="P55" s="30"/>
      <c r="Q55" s="31">
        <f>IF(P55="",0,HLOOKUP(P55,Papildomas!$C$24:$Q$26,3,0)/100)</f>
        <v>0</v>
      </c>
      <c r="R55" s="46">
        <f t="shared" si="3"/>
        <v>0</v>
      </c>
      <c r="S55" s="76"/>
    </row>
    <row r="56" spans="1:19" ht="13.8" hidden="1" x14ac:dyDescent="0.25">
      <c r="A56" s="74"/>
      <c r="B56" s="10"/>
      <c r="C56" s="32"/>
      <c r="D56" s="15"/>
      <c r="E56" s="15"/>
      <c r="F56" s="24"/>
      <c r="G56" s="24"/>
      <c r="H56" s="15"/>
      <c r="I56" s="15"/>
      <c r="J56" s="24"/>
      <c r="K56" s="46">
        <f t="shared" si="1"/>
        <v>0</v>
      </c>
      <c r="L56" s="15"/>
      <c r="M56" s="15"/>
      <c r="N56" s="29" t="str">
        <f>IF(OR(L56="",M56=""),"",VLOOKUP(CONCATENATE(L56," dienų darbo savaitė"),Papildomas!$A$54:$AH$55,M56-16)/100)</f>
        <v/>
      </c>
      <c r="O56" s="46">
        <f t="shared" si="2"/>
        <v>0</v>
      </c>
      <c r="P56" s="30"/>
      <c r="Q56" s="31">
        <f>IF(P56="",0,HLOOKUP(P56,Papildomas!$C$24:$Q$26,3,0)/100)</f>
        <v>0</v>
      </c>
      <c r="R56" s="46">
        <f t="shared" si="3"/>
        <v>0</v>
      </c>
      <c r="S56" s="76"/>
    </row>
    <row r="57" spans="1:19" ht="13.8" hidden="1" x14ac:dyDescent="0.25">
      <c r="A57" s="74"/>
      <c r="B57" s="10"/>
      <c r="C57" s="32"/>
      <c r="D57" s="15"/>
      <c r="E57" s="15"/>
      <c r="F57" s="24"/>
      <c r="G57" s="24"/>
      <c r="H57" s="15"/>
      <c r="I57" s="15"/>
      <c r="J57" s="24"/>
      <c r="K57" s="46">
        <f t="shared" si="1"/>
        <v>0</v>
      </c>
      <c r="L57" s="15"/>
      <c r="M57" s="15"/>
      <c r="N57" s="29" t="str">
        <f>IF(OR(L57="",M57=""),"",VLOOKUP(CONCATENATE(L57," dienų darbo savaitė"),Papildomas!$A$54:$AH$55,M57-16)/100)</f>
        <v/>
      </c>
      <c r="O57" s="46">
        <f t="shared" si="2"/>
        <v>0</v>
      </c>
      <c r="P57" s="30"/>
      <c r="Q57" s="31">
        <f>IF(P57="",0,HLOOKUP(P57,Papildomas!$C$24:$Q$26,3,0)/100)</f>
        <v>0</v>
      </c>
      <c r="R57" s="46">
        <f t="shared" si="3"/>
        <v>0</v>
      </c>
      <c r="S57" s="76"/>
    </row>
    <row r="58" spans="1:19" ht="13.8" hidden="1" x14ac:dyDescent="0.25">
      <c r="A58" s="74"/>
      <c r="B58" s="10"/>
      <c r="C58" s="32"/>
      <c r="D58" s="15"/>
      <c r="E58" s="15"/>
      <c r="F58" s="24"/>
      <c r="G58" s="24"/>
      <c r="H58" s="15"/>
      <c r="I58" s="15"/>
      <c r="J58" s="24"/>
      <c r="K58" s="46">
        <f t="shared" si="1"/>
        <v>0</v>
      </c>
      <c r="L58" s="15"/>
      <c r="M58" s="15"/>
      <c r="N58" s="29" t="str">
        <f>IF(OR(L58="",M58=""),"",VLOOKUP(CONCATENATE(L58," dienų darbo savaitė"),Papildomas!$A$54:$AH$55,M58-16)/100)</f>
        <v/>
      </c>
      <c r="O58" s="46">
        <f t="shared" si="2"/>
        <v>0</v>
      </c>
      <c r="P58" s="30"/>
      <c r="Q58" s="31">
        <f>IF(P58="",0,HLOOKUP(P58,Papildomas!$C$24:$Q$26,3,0)/100)</f>
        <v>0</v>
      </c>
      <c r="R58" s="46">
        <f t="shared" si="3"/>
        <v>0</v>
      </c>
      <c r="S58" s="76"/>
    </row>
    <row r="59" spans="1:19" ht="13.8" hidden="1" x14ac:dyDescent="0.25">
      <c r="A59" s="74"/>
      <c r="B59" s="10"/>
      <c r="C59" s="32"/>
      <c r="D59" s="15"/>
      <c r="E59" s="15"/>
      <c r="F59" s="24"/>
      <c r="G59" s="24"/>
      <c r="H59" s="15"/>
      <c r="I59" s="15"/>
      <c r="J59" s="24"/>
      <c r="K59" s="46">
        <f t="shared" si="1"/>
        <v>0</v>
      </c>
      <c r="L59" s="15"/>
      <c r="M59" s="15"/>
      <c r="N59" s="29" t="str">
        <f>IF(OR(L59="",M59=""),"",VLOOKUP(CONCATENATE(L59," dienų darbo savaitė"),Papildomas!$A$54:$AH$55,M59-16)/100)</f>
        <v/>
      </c>
      <c r="O59" s="46">
        <f t="shared" si="2"/>
        <v>0</v>
      </c>
      <c r="P59" s="30"/>
      <c r="Q59" s="31">
        <f>IF(P59="",0,HLOOKUP(P59,Papildomas!$C$24:$Q$26,3,0)/100)</f>
        <v>0</v>
      </c>
      <c r="R59" s="46">
        <f t="shared" si="3"/>
        <v>0</v>
      </c>
      <c r="S59" s="76"/>
    </row>
    <row r="60" spans="1:19" x14ac:dyDescent="0.25">
      <c r="A60" s="101" t="s">
        <v>1</v>
      </c>
      <c r="B60" s="102"/>
      <c r="C60" s="103"/>
      <c r="D60" s="45"/>
      <c r="E60" s="45"/>
      <c r="F60" s="45"/>
      <c r="G60" s="45"/>
      <c r="H60" s="45"/>
      <c r="I60" s="45"/>
      <c r="J60" s="45"/>
      <c r="K60" s="46">
        <f>SUM(K22:K59)</f>
        <v>4342.05</v>
      </c>
      <c r="L60" s="45"/>
      <c r="M60" s="45"/>
      <c r="N60" s="45"/>
      <c r="O60" s="45">
        <f>SUM(O22:O59)</f>
        <v>616.58000000000004</v>
      </c>
      <c r="P60" s="45"/>
      <c r="Q60" s="45"/>
      <c r="R60" s="45">
        <f>SUM(R22:R59)</f>
        <v>42.14</v>
      </c>
      <c r="S60" s="45"/>
    </row>
    <row r="61" spans="1:19" ht="16.5" customHeight="1" x14ac:dyDescent="0.25">
      <c r="A61" s="16" t="s">
        <v>3</v>
      </c>
      <c r="B61" s="12"/>
      <c r="C61" s="13"/>
      <c r="D61" s="13"/>
      <c r="E61" s="13"/>
      <c r="F61" s="13"/>
      <c r="G61" s="7"/>
      <c r="H61" s="7"/>
      <c r="I61" s="7"/>
      <c r="J61" s="7"/>
      <c r="K61" s="7"/>
      <c r="L61" s="7"/>
      <c r="M61" s="7"/>
      <c r="N61" s="7"/>
      <c r="O61" s="7"/>
      <c r="P61" s="7"/>
      <c r="Q61" s="7"/>
      <c r="R61" s="7"/>
    </row>
    <row r="62" spans="1:19" ht="16.5" customHeight="1" x14ac:dyDescent="0.25">
      <c r="A62" s="16" t="s">
        <v>4</v>
      </c>
      <c r="B62" s="12"/>
      <c r="C62" s="13"/>
      <c r="D62" s="13"/>
      <c r="E62" s="13"/>
      <c r="F62" s="13"/>
      <c r="G62" s="7"/>
      <c r="H62" s="7"/>
      <c r="I62" s="7"/>
      <c r="J62" s="7"/>
      <c r="K62" s="7"/>
      <c r="L62" s="7"/>
      <c r="M62" s="7"/>
      <c r="N62" s="7"/>
      <c r="O62" s="7"/>
      <c r="P62" s="7"/>
      <c r="Q62" s="7"/>
      <c r="R62" s="7"/>
    </row>
    <row r="63" spans="1:19" ht="16.5" customHeight="1" x14ac:dyDescent="0.25">
      <c r="A63" s="16" t="s">
        <v>9</v>
      </c>
      <c r="B63" s="12"/>
      <c r="C63" s="13"/>
      <c r="D63" s="13"/>
      <c r="E63" s="13"/>
      <c r="F63" s="13"/>
      <c r="G63" s="7"/>
      <c r="H63" s="7"/>
      <c r="I63" s="7"/>
      <c r="J63" s="7"/>
      <c r="K63" s="7"/>
      <c r="L63" s="7"/>
      <c r="M63" s="7"/>
      <c r="N63" s="7"/>
      <c r="O63" s="7"/>
      <c r="P63" s="7"/>
      <c r="Q63" s="7"/>
      <c r="R63" s="7"/>
    </row>
    <row r="64" spans="1:19" ht="16.5" customHeight="1" x14ac:dyDescent="0.25">
      <c r="A64" s="16" t="s">
        <v>14</v>
      </c>
      <c r="B64" s="12"/>
      <c r="C64" s="13"/>
      <c r="D64" s="13"/>
      <c r="E64" s="13"/>
      <c r="F64" s="13"/>
      <c r="G64" s="14"/>
      <c r="H64" s="14"/>
      <c r="I64" s="7"/>
      <c r="J64" s="7"/>
      <c r="K64" s="7"/>
      <c r="L64" s="7"/>
      <c r="M64" s="7"/>
      <c r="N64" s="7"/>
      <c r="O64" s="7"/>
      <c r="P64" s="7"/>
      <c r="Q64" s="7"/>
      <c r="R64" s="7"/>
    </row>
    <row r="65" spans="1:19" ht="16.5" customHeight="1" x14ac:dyDescent="0.25">
      <c r="A65" s="16"/>
      <c r="B65" s="12"/>
      <c r="C65" s="13"/>
      <c r="D65" s="13"/>
      <c r="E65" s="13"/>
      <c r="F65" s="13"/>
      <c r="G65" s="14"/>
      <c r="H65" s="14"/>
      <c r="I65" s="7"/>
      <c r="J65" s="7"/>
      <c r="K65" s="7"/>
      <c r="L65" s="7"/>
      <c r="M65" s="7"/>
      <c r="N65" s="7"/>
      <c r="O65" s="7"/>
      <c r="P65" s="7"/>
      <c r="Q65" s="7"/>
      <c r="R65" s="7"/>
    </row>
    <row r="66" spans="1:19" customFormat="1" ht="15" customHeight="1" x14ac:dyDescent="0.3">
      <c r="A66" s="104" t="s">
        <v>11</v>
      </c>
      <c r="B66" s="104"/>
      <c r="C66" s="104"/>
      <c r="D66" s="104"/>
      <c r="E66" s="104"/>
      <c r="F66" s="104"/>
      <c r="G66" s="104"/>
      <c r="H66" s="104"/>
      <c r="I66" s="104"/>
      <c r="J66" s="72"/>
    </row>
    <row r="67" spans="1:19" customFormat="1" ht="102" customHeight="1" x14ac:dyDescent="0.25">
      <c r="A67" s="100" t="s">
        <v>59</v>
      </c>
      <c r="B67" s="100"/>
      <c r="C67" s="100"/>
      <c r="D67" s="100"/>
      <c r="E67" s="100"/>
      <c r="F67" s="100"/>
      <c r="G67" s="100"/>
      <c r="H67" s="100"/>
      <c r="I67" s="100"/>
      <c r="J67" s="100"/>
      <c r="K67" s="100"/>
      <c r="L67" s="100"/>
      <c r="M67" s="100"/>
      <c r="N67" s="100"/>
      <c r="O67" s="100"/>
      <c r="P67" s="100"/>
      <c r="Q67" s="100"/>
      <c r="R67" s="100"/>
      <c r="S67" s="100"/>
    </row>
    <row r="68" spans="1:19" customFormat="1" ht="15" customHeight="1" x14ac:dyDescent="0.25"/>
    <row r="69" spans="1:19" s="11" customFormat="1" ht="15" customHeight="1" x14ac:dyDescent="0.25">
      <c r="A69" s="25"/>
      <c r="B69" s="26"/>
      <c r="C69" s="26"/>
      <c r="D69" s="25"/>
      <c r="E69" s="25"/>
      <c r="F69" s="25"/>
      <c r="G69" s="26"/>
      <c r="H69" s="26"/>
      <c r="I69" s="26"/>
      <c r="N69" s="26"/>
      <c r="O69" s="26"/>
      <c r="P69" s="26"/>
      <c r="R69" s="25"/>
    </row>
    <row r="70" spans="1:19" s="11" customFormat="1" ht="15" customHeight="1" x14ac:dyDescent="0.3">
      <c r="B70" s="95" t="s">
        <v>85</v>
      </c>
      <c r="C70" s="95"/>
      <c r="D70" s="56"/>
      <c r="E70" s="56"/>
      <c r="F70" s="27"/>
      <c r="G70" s="97" t="s">
        <v>12</v>
      </c>
      <c r="H70" s="97"/>
      <c r="I70" s="97"/>
      <c r="N70" s="96" t="s">
        <v>13</v>
      </c>
      <c r="O70" s="96"/>
      <c r="P70" s="96"/>
      <c r="R70" s="50"/>
    </row>
    <row r="71" spans="1:19" customFormat="1" ht="15" customHeight="1" x14ac:dyDescent="0.25">
      <c r="A71" s="5"/>
      <c r="B71" s="6"/>
      <c r="C71" s="6"/>
      <c r="D71" s="6"/>
    </row>
    <row r="72" spans="1:19" customFormat="1" ht="15" customHeight="1" x14ac:dyDescent="0.25">
      <c r="A72" s="6"/>
      <c r="B72" s="1"/>
      <c r="C72" s="1"/>
      <c r="D72" s="1"/>
      <c r="E72" s="6"/>
    </row>
    <row r="73" spans="1:19" customFormat="1" ht="15" customHeight="1" x14ac:dyDescent="0.25">
      <c r="A73" s="6"/>
      <c r="B73" s="2"/>
      <c r="C73" s="2"/>
      <c r="D73" s="2"/>
      <c r="E73" s="6"/>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I13:J13"/>
    <mergeCell ref="A14:O14"/>
    <mergeCell ref="A15:B15"/>
    <mergeCell ref="C15:S15"/>
  </mergeCells>
  <conditionalFormatting sqref="K60">
    <cfRule type="cellIs" dxfId="43" priority="53" stopIfTrue="1" operator="equal">
      <formula>0</formula>
    </cfRule>
  </conditionalFormatting>
  <conditionalFormatting sqref="O60">
    <cfRule type="cellIs" dxfId="42" priority="52" stopIfTrue="1" operator="equal">
      <formula>0</formula>
    </cfRule>
  </conditionalFormatting>
  <conditionalFormatting sqref="R60">
    <cfRule type="cellIs" dxfId="41" priority="51" stopIfTrue="1" operator="equal">
      <formula>0</formula>
    </cfRule>
  </conditionalFormatting>
  <conditionalFormatting sqref="F57:G59 I57:I59">
    <cfRule type="cellIs" dxfId="40" priority="50" stopIfTrue="1" operator="equal">
      <formula>0</formula>
    </cfRule>
  </conditionalFormatting>
  <conditionalFormatting sqref="H55:H59 I55:I56 F55:G56 F22:I24">
    <cfRule type="cellIs" dxfId="39" priority="49" stopIfTrue="1" operator="equal">
      <formula>0</formula>
    </cfRule>
  </conditionalFormatting>
  <conditionalFormatting sqref="L23:L24 L55:L59">
    <cfRule type="cellIs" dxfId="38" priority="48" stopIfTrue="1" operator="equal">
      <formula>0</formula>
    </cfRule>
  </conditionalFormatting>
  <conditionalFormatting sqref="J22:J59">
    <cfRule type="cellIs" dxfId="37" priority="47" stopIfTrue="1" operator="equal">
      <formula>0</formula>
    </cfRule>
  </conditionalFormatting>
  <conditionalFormatting sqref="K22:K35 K42:K59">
    <cfRule type="cellIs" dxfId="36" priority="46" stopIfTrue="1" operator="equal">
      <formula>0</formula>
    </cfRule>
  </conditionalFormatting>
  <conditionalFormatting sqref="R22:R35 R42:R59">
    <cfRule type="cellIs" dxfId="35" priority="45" stopIfTrue="1" operator="equal">
      <formula>0</formula>
    </cfRule>
  </conditionalFormatting>
  <conditionalFormatting sqref="F53:G54 I53:I54">
    <cfRule type="cellIs" dxfId="34" priority="44" stopIfTrue="1" operator="equal">
      <formula>0</formula>
    </cfRule>
  </conditionalFormatting>
  <conditionalFormatting sqref="H51:H54 I51:I52 F51:G52">
    <cfRule type="cellIs" dxfId="33" priority="43" stopIfTrue="1" operator="equal">
      <formula>0</formula>
    </cfRule>
  </conditionalFormatting>
  <conditionalFormatting sqref="L51:L54">
    <cfRule type="cellIs" dxfId="32" priority="42" stopIfTrue="1" operator="equal">
      <formula>0</formula>
    </cfRule>
  </conditionalFormatting>
  <conditionalFormatting sqref="F49:G50 I49:I50">
    <cfRule type="cellIs" dxfId="31" priority="40" stopIfTrue="1" operator="equal">
      <formula>0</formula>
    </cfRule>
  </conditionalFormatting>
  <conditionalFormatting sqref="H47:H50 I47:I48 F47:G48">
    <cfRule type="cellIs" dxfId="30" priority="39" stopIfTrue="1" operator="equal">
      <formula>0</formula>
    </cfRule>
  </conditionalFormatting>
  <conditionalFormatting sqref="L47:L50">
    <cfRule type="cellIs" dxfId="29" priority="38" stopIfTrue="1" operator="equal">
      <formula>0</formula>
    </cfRule>
  </conditionalFormatting>
  <conditionalFormatting sqref="F45:G46 I45:I46">
    <cfRule type="cellIs" dxfId="28" priority="36" stopIfTrue="1" operator="equal">
      <formula>0</formula>
    </cfRule>
  </conditionalFormatting>
  <conditionalFormatting sqref="H43:H46 I43:I44 F43:G44">
    <cfRule type="cellIs" dxfId="27" priority="35" stopIfTrue="1" operator="equal">
      <formula>0</formula>
    </cfRule>
  </conditionalFormatting>
  <conditionalFormatting sqref="L43:L46">
    <cfRule type="cellIs" dxfId="26" priority="34" stopIfTrue="1" operator="equal">
      <formula>0</formula>
    </cfRule>
  </conditionalFormatting>
  <conditionalFormatting sqref="F35:G35 I35 I42 F42:G42">
    <cfRule type="cellIs" dxfId="25" priority="32" stopIfTrue="1" operator="equal">
      <formula>0</formula>
    </cfRule>
  </conditionalFormatting>
  <conditionalFormatting sqref="H33:H35 I33:I34 F33:G34 H42">
    <cfRule type="cellIs" dxfId="24" priority="31" stopIfTrue="1" operator="equal">
      <formula>0</formula>
    </cfRule>
  </conditionalFormatting>
  <conditionalFormatting sqref="L33:L35 L42">
    <cfRule type="cellIs" dxfId="23" priority="30" stopIfTrue="1" operator="equal">
      <formula>0</formula>
    </cfRule>
  </conditionalFormatting>
  <conditionalFormatting sqref="F31:G32 I31:I32">
    <cfRule type="cellIs" dxfId="22" priority="28" stopIfTrue="1" operator="equal">
      <formula>0</formula>
    </cfRule>
  </conditionalFormatting>
  <conditionalFormatting sqref="H29:H32 I29:I30 F29:G30">
    <cfRule type="cellIs" dxfId="21" priority="27" stopIfTrue="1" operator="equal">
      <formula>0</formula>
    </cfRule>
  </conditionalFormatting>
  <conditionalFormatting sqref="L29:L32">
    <cfRule type="cellIs" dxfId="20" priority="26" stopIfTrue="1" operator="equal">
      <formula>0</formula>
    </cfRule>
  </conditionalFormatting>
  <conditionalFormatting sqref="F27:G28 I27:I28">
    <cfRule type="cellIs" dxfId="19" priority="24" stopIfTrue="1" operator="equal">
      <formula>0</formula>
    </cfRule>
  </conditionalFormatting>
  <conditionalFormatting sqref="H25:H28 I25:I26 F25:G26">
    <cfRule type="cellIs" dxfId="18" priority="23" stopIfTrue="1" operator="equal">
      <formula>0</formula>
    </cfRule>
  </conditionalFormatting>
  <conditionalFormatting sqref="L25:L28">
    <cfRule type="cellIs" dxfId="17" priority="22" stopIfTrue="1" operator="equal">
      <formula>0</formula>
    </cfRule>
  </conditionalFormatting>
  <conditionalFormatting sqref="E22:E59">
    <cfRule type="cellIs" dxfId="16" priority="20" operator="equal">
      <formula>0</formula>
    </cfRule>
  </conditionalFormatting>
  <conditionalFormatting sqref="L22:N22 M23:N35 M42:N59">
    <cfRule type="cellIs" dxfId="15" priority="19" stopIfTrue="1" operator="equal">
      <formula>0</formula>
    </cfRule>
  </conditionalFormatting>
  <conditionalFormatting sqref="P22:Q35 P42:Q59">
    <cfRule type="cellIs" dxfId="14" priority="18" stopIfTrue="1" operator="equal">
      <formula>0</formula>
    </cfRule>
  </conditionalFormatting>
  <conditionalFormatting sqref="O22:O35 O42:O59">
    <cfRule type="cellIs" dxfId="13" priority="17" stopIfTrue="1" operator="equal">
      <formula>0</formula>
    </cfRule>
  </conditionalFormatting>
  <conditionalFormatting sqref="K36:K41">
    <cfRule type="cellIs" dxfId="12" priority="16" stopIfTrue="1" operator="equal">
      <formula>0</formula>
    </cfRule>
  </conditionalFormatting>
  <conditionalFormatting sqref="R36:R41">
    <cfRule type="cellIs" dxfId="11" priority="15" stopIfTrue="1" operator="equal">
      <formula>0</formula>
    </cfRule>
  </conditionalFormatting>
  <conditionalFormatting sqref="F41:I41">
    <cfRule type="cellIs" dxfId="10" priority="14" stopIfTrue="1" operator="equal">
      <formula>0</formula>
    </cfRule>
  </conditionalFormatting>
  <conditionalFormatting sqref="L41">
    <cfRule type="cellIs" dxfId="9" priority="13" stopIfTrue="1" operator="equal">
      <formula>0</formula>
    </cfRule>
  </conditionalFormatting>
  <conditionalFormatting sqref="F39:G40 I39:I40">
    <cfRule type="cellIs" dxfId="8" priority="11" stopIfTrue="1" operator="equal">
      <formula>0</formula>
    </cfRule>
  </conditionalFormatting>
  <conditionalFormatting sqref="H37:H40 I37:I38 F37:G38">
    <cfRule type="cellIs" dxfId="7" priority="10" stopIfTrue="1" operator="equal">
      <formula>0</formula>
    </cfRule>
  </conditionalFormatting>
  <conditionalFormatting sqref="L37:L40">
    <cfRule type="cellIs" dxfId="6" priority="9" stopIfTrue="1" operator="equal">
      <formula>0</formula>
    </cfRule>
  </conditionalFormatting>
  <conditionalFormatting sqref="I36 F36:G36">
    <cfRule type="cellIs" dxfId="5" priority="7" stopIfTrue="1" operator="equal">
      <formula>0</formula>
    </cfRule>
  </conditionalFormatting>
  <conditionalFormatting sqref="H36">
    <cfRule type="cellIs" dxfId="4" priority="6" stopIfTrue="1" operator="equal">
      <formula>0</formula>
    </cfRule>
  </conditionalFormatting>
  <conditionalFormatting sqref="L36">
    <cfRule type="cellIs" dxfId="3" priority="5" stopIfTrue="1" operator="equal">
      <formula>0</formula>
    </cfRule>
  </conditionalFormatting>
  <conditionalFormatting sqref="M36:N41">
    <cfRule type="cellIs" dxfId="2" priority="3" stopIfTrue="1" operator="equal">
      <formula>0</formula>
    </cfRule>
  </conditionalFormatting>
  <conditionalFormatting sqref="P36:Q41">
    <cfRule type="cellIs" dxfId="1" priority="2" stopIfTrue="1" operator="equal">
      <formula>0</formula>
    </cfRule>
  </conditionalFormatting>
  <conditionalFormatting sqref="O36:O41">
    <cfRule type="cellIs" dxfId="0" priority="1" stopIfTrue="1" operator="equal">
      <formula>0</formula>
    </cfRule>
  </conditionalFormatting>
  <dataValidations count="6">
    <dataValidation type="list" allowBlank="1" showInputMessage="1" showErrorMessage="1" sqref="M22:M59" xr:uid="{00000000-0002-0000-0200-000000000000}">
      <formula1>"20,21,22,23,24,25,26,27,28,29,30,31,32,33,34,35,36,37,38,39,40,41,42,43,44,45,46,47,48,49,50"</formula1>
    </dataValidation>
    <dataValidation type="list" allowBlank="1" showInputMessage="1" showErrorMessage="1" sqref="J10" xr:uid="{00000000-0002-0000-0200-000001000000}">
      <formula1>"sausio,vasario,kovo,balandžio,gegužės,birželio,liepos,rugpjūčio,rugsėjo,spalio,lapkričio,gruodžio"</formula1>
    </dataValidation>
    <dataValidation type="list" allowBlank="1" showInputMessage="1" showErrorMessage="1" sqref="H10" xr:uid="{00000000-0002-0000-0200-000002000000}">
      <formula1>"2017,2018,2019,2020,2021,2022"</formula1>
    </dataValidation>
    <dataValidation type="list" allowBlank="1" showInputMessage="1" showErrorMessage="1" sqref="C22:C59" xr:uid="{00000000-0002-0000-0200-000003000000}">
      <formula1>"Švietimo personalas (neterminuota DS), Pedagoginis personalas (neterminuota DS), Švietimo personalas (terminuota DS), Pedagoginis personalas (terminuota DS)"</formula1>
    </dataValidation>
    <dataValidation type="list" allowBlank="1" showInputMessage="1" showErrorMessage="1" sqref="L22:L59" xr:uid="{00000000-0002-0000-0200-000004000000}">
      <formula1>"5, 6"</formula1>
    </dataValidation>
    <dataValidation type="list" allowBlank="1" showInputMessage="1" showErrorMessage="1" sqref="D22:D59" xr:uid="{00000000-0002-0000-0200-000005000000}">
      <formula1>"d.d., val."</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Papildomas!$C$24:$Q$24</xm:f>
          </x14:formula1>
          <xm:sqref>P22:P59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33"/>
  <sheetViews>
    <sheetView topLeftCell="F111" workbookViewId="0">
      <selection activeCell="A119" sqref="A119:XFD119"/>
    </sheetView>
  </sheetViews>
  <sheetFormatPr defaultColWidth="9.109375" defaultRowHeight="12" x14ac:dyDescent="0.25"/>
  <cols>
    <col min="1" max="1" width="20.88671875" style="36" customWidth="1"/>
    <col min="2" max="2" width="19.33203125" style="36" customWidth="1"/>
    <col min="3" max="3" width="16.6640625" style="36" customWidth="1"/>
    <col min="4" max="4" width="10" style="36" customWidth="1"/>
    <col min="5" max="5" width="21" style="36" customWidth="1"/>
    <col min="6" max="6" width="15.5546875" style="36" customWidth="1"/>
    <col min="7" max="7" width="11.33203125" style="36" customWidth="1"/>
    <col min="8" max="9" width="6" style="36" bestFit="1" customWidth="1"/>
    <col min="10" max="10" width="23.5546875" style="36" customWidth="1"/>
    <col min="11" max="11" width="12" style="36" customWidth="1"/>
    <col min="12" max="12" width="11.109375" style="36" customWidth="1"/>
    <col min="13" max="13" width="9.88671875" style="36" customWidth="1"/>
    <col min="14" max="14" width="19.88671875" style="36" customWidth="1"/>
    <col min="15" max="15" width="16.5546875" style="36" customWidth="1"/>
    <col min="16" max="16" width="12.33203125" style="36" customWidth="1"/>
    <col min="17" max="34" width="6" style="36" bestFit="1" customWidth="1"/>
    <col min="35" max="16384" width="9.109375" style="36"/>
  </cols>
  <sheetData>
    <row r="1" spans="1:34" ht="21.6" thickBot="1" x14ac:dyDescent="0.45">
      <c r="A1" s="59" t="s">
        <v>60</v>
      </c>
    </row>
    <row r="2" spans="1:34" ht="24.75" customHeight="1" x14ac:dyDescent="0.25">
      <c r="A2" s="128" t="s">
        <v>43</v>
      </c>
      <c r="B2" s="128"/>
      <c r="C2" s="128"/>
    </row>
    <row r="3" spans="1:34" ht="36" x14ac:dyDescent="0.25">
      <c r="A3" s="40" t="s">
        <v>28</v>
      </c>
      <c r="B3" s="40" t="s">
        <v>31</v>
      </c>
      <c r="C3" s="40" t="s">
        <v>32</v>
      </c>
    </row>
    <row r="4" spans="1:34" x14ac:dyDescent="0.25">
      <c r="A4" s="37" t="s">
        <v>29</v>
      </c>
      <c r="B4" s="34">
        <v>1148.5</v>
      </c>
      <c r="C4" s="34">
        <v>7.11</v>
      </c>
    </row>
    <row r="5" spans="1:34" x14ac:dyDescent="0.25">
      <c r="A5" s="37" t="s">
        <v>30</v>
      </c>
      <c r="B5" s="34">
        <v>1299.6199999999999</v>
      </c>
      <c r="C5" s="34">
        <v>8.0500000000000007</v>
      </c>
    </row>
    <row r="8" spans="1:34" x14ac:dyDescent="0.25">
      <c r="A8" s="35" t="s">
        <v>33</v>
      </c>
    </row>
    <row r="9" spans="1:34" x14ac:dyDescent="0.25">
      <c r="A9" s="35" t="s">
        <v>34</v>
      </c>
    </row>
    <row r="10" spans="1:34" x14ac:dyDescent="0.25">
      <c r="A10" s="138" t="s">
        <v>35</v>
      </c>
      <c r="B10" s="140" t="s">
        <v>36</v>
      </c>
      <c r="C10" s="140" t="s">
        <v>37</v>
      </c>
      <c r="D10" s="142" t="s">
        <v>38</v>
      </c>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4"/>
    </row>
    <row r="11" spans="1:34" ht="23.4" customHeight="1" x14ac:dyDescent="0.25">
      <c r="A11" s="139"/>
      <c r="B11" s="141"/>
      <c r="C11" s="141"/>
      <c r="D11" s="38">
        <v>28</v>
      </c>
      <c r="E11" s="38">
        <v>29</v>
      </c>
      <c r="F11" s="38">
        <v>30</v>
      </c>
      <c r="G11" s="38">
        <v>31</v>
      </c>
      <c r="H11" s="38">
        <v>32</v>
      </c>
      <c r="I11" s="38">
        <v>33</v>
      </c>
      <c r="J11" s="38">
        <v>34</v>
      </c>
      <c r="K11" s="38">
        <v>35</v>
      </c>
      <c r="L11" s="38">
        <v>36</v>
      </c>
      <c r="M11" s="38">
        <v>37</v>
      </c>
      <c r="N11" s="38">
        <v>38</v>
      </c>
      <c r="O11" s="38">
        <v>39</v>
      </c>
      <c r="P11" s="38">
        <v>40</v>
      </c>
      <c r="Q11" s="38">
        <v>41</v>
      </c>
      <c r="R11" s="38">
        <v>42</v>
      </c>
      <c r="S11" s="38">
        <v>43</v>
      </c>
      <c r="T11" s="38">
        <v>44</v>
      </c>
      <c r="U11" s="38">
        <v>45</v>
      </c>
      <c r="V11" s="38">
        <v>46</v>
      </c>
      <c r="W11" s="38">
        <v>47</v>
      </c>
      <c r="X11" s="38">
        <v>48</v>
      </c>
      <c r="Y11" s="38">
        <v>49</v>
      </c>
      <c r="Z11" s="38">
        <v>50</v>
      </c>
      <c r="AA11" s="38">
        <v>51</v>
      </c>
      <c r="AB11" s="38">
        <v>52</v>
      </c>
      <c r="AC11" s="38">
        <v>53</v>
      </c>
      <c r="AD11" s="38">
        <v>54</v>
      </c>
      <c r="AE11" s="38">
        <v>55</v>
      </c>
      <c r="AF11" s="38">
        <v>56</v>
      </c>
      <c r="AG11" s="38">
        <v>57</v>
      </c>
      <c r="AH11" s="38">
        <v>58</v>
      </c>
    </row>
    <row r="12" spans="1:34" x14ac:dyDescent="0.25">
      <c r="A12" s="39" t="s">
        <v>39</v>
      </c>
      <c r="B12" s="39">
        <v>0.7</v>
      </c>
      <c r="C12" s="39">
        <v>252</v>
      </c>
      <c r="D12" s="39">
        <v>8.43</v>
      </c>
      <c r="E12" s="39">
        <v>8.76</v>
      </c>
      <c r="F12" s="39">
        <v>9.09</v>
      </c>
      <c r="G12" s="39">
        <v>9.42</v>
      </c>
      <c r="H12" s="39">
        <v>9.76</v>
      </c>
      <c r="I12" s="39">
        <v>10.1</v>
      </c>
      <c r="J12" s="39">
        <v>10.4</v>
      </c>
      <c r="K12" s="39">
        <v>10.8</v>
      </c>
      <c r="L12" s="39">
        <v>11.1</v>
      </c>
      <c r="M12" s="39">
        <v>11.5</v>
      </c>
      <c r="N12" s="39">
        <v>11.8</v>
      </c>
      <c r="O12" s="39">
        <v>12.2</v>
      </c>
      <c r="P12" s="39">
        <v>12.5</v>
      </c>
      <c r="Q12" s="39">
        <v>12.9</v>
      </c>
      <c r="R12" s="39">
        <v>13.2</v>
      </c>
      <c r="S12" s="39">
        <v>13.6</v>
      </c>
      <c r="T12" s="39">
        <v>13.9</v>
      </c>
      <c r="U12" s="39">
        <v>14.3</v>
      </c>
      <c r="V12" s="39">
        <v>14.7</v>
      </c>
      <c r="W12" s="39">
        <v>15</v>
      </c>
      <c r="X12" s="39">
        <v>15.4</v>
      </c>
      <c r="Y12" s="39">
        <v>15.8</v>
      </c>
      <c r="Z12" s="39">
        <v>16.100000000000001</v>
      </c>
      <c r="AA12" s="39">
        <v>16.5</v>
      </c>
      <c r="AB12" s="39">
        <v>16.899999999999999</v>
      </c>
      <c r="AC12" s="39">
        <v>17.3</v>
      </c>
      <c r="AD12" s="39">
        <v>17.7</v>
      </c>
      <c r="AE12" s="39">
        <v>18</v>
      </c>
      <c r="AF12" s="39">
        <v>18.399999999999999</v>
      </c>
      <c r="AG12" s="39">
        <v>18.8</v>
      </c>
      <c r="AH12" s="39">
        <v>19.2</v>
      </c>
    </row>
    <row r="13" spans="1:34" x14ac:dyDescent="0.25">
      <c r="A13" s="39" t="s">
        <v>40</v>
      </c>
      <c r="B13" s="39">
        <v>0.9</v>
      </c>
      <c r="C13" s="39">
        <v>302.60000000000002</v>
      </c>
      <c r="D13" s="39">
        <v>9.08</v>
      </c>
      <c r="E13" s="39">
        <v>9.44</v>
      </c>
      <c r="F13" s="39">
        <v>9.8000000000000007</v>
      </c>
      <c r="G13" s="39">
        <v>10.199999999999999</v>
      </c>
      <c r="H13" s="39">
        <v>10.5</v>
      </c>
      <c r="I13" s="39">
        <v>10.9</v>
      </c>
      <c r="J13" s="39">
        <v>11.3</v>
      </c>
      <c r="K13" s="39">
        <v>11.6</v>
      </c>
      <c r="L13" s="39">
        <v>12</v>
      </c>
      <c r="M13" s="39">
        <v>12.4</v>
      </c>
      <c r="N13" s="39">
        <v>12.7</v>
      </c>
      <c r="O13" s="39">
        <v>13.1</v>
      </c>
      <c r="P13" s="39">
        <v>13.5</v>
      </c>
      <c r="Q13" s="39">
        <v>13.9</v>
      </c>
      <c r="R13" s="39">
        <v>14.3</v>
      </c>
      <c r="S13" s="39">
        <v>14.7</v>
      </c>
      <c r="T13" s="39">
        <v>15.1</v>
      </c>
      <c r="U13" s="39">
        <v>15.5</v>
      </c>
      <c r="V13" s="39">
        <v>15.9</v>
      </c>
      <c r="W13" s="39">
        <v>16.3</v>
      </c>
      <c r="X13" s="39">
        <v>16.7</v>
      </c>
      <c r="Y13" s="39">
        <v>17.100000000000001</v>
      </c>
      <c r="Z13" s="39">
        <v>17.5</v>
      </c>
      <c r="AA13" s="39">
        <v>17.899999999999999</v>
      </c>
      <c r="AB13" s="39">
        <v>18.3</v>
      </c>
      <c r="AC13" s="39">
        <v>18.7</v>
      </c>
      <c r="AD13" s="39">
        <v>19.100000000000001</v>
      </c>
      <c r="AE13" s="39">
        <v>19.600000000000001</v>
      </c>
      <c r="AF13" s="39">
        <v>20</v>
      </c>
      <c r="AG13" s="39">
        <v>20.399999999999999</v>
      </c>
      <c r="AH13" s="39">
        <v>20.9</v>
      </c>
    </row>
    <row r="15" spans="1:34" x14ac:dyDescent="0.25">
      <c r="A15" s="36" t="s">
        <v>41</v>
      </c>
    </row>
    <row r="16" spans="1:34" x14ac:dyDescent="0.25">
      <c r="A16" s="36" t="s">
        <v>42</v>
      </c>
    </row>
    <row r="20" spans="1:17" ht="13.2" x14ac:dyDescent="0.25">
      <c r="A20" s="33" t="s">
        <v>33</v>
      </c>
      <c r="B20"/>
      <c r="C20"/>
      <c r="D20"/>
      <c r="E20"/>
      <c r="F20"/>
      <c r="G20"/>
      <c r="H20"/>
      <c r="I20"/>
      <c r="J20"/>
      <c r="K20"/>
      <c r="L20"/>
      <c r="M20"/>
      <c r="N20"/>
      <c r="O20"/>
      <c r="P20"/>
      <c r="Q20"/>
    </row>
    <row r="21" spans="1:17" ht="13.2" x14ac:dyDescent="0.25">
      <c r="A21" s="33" t="s">
        <v>44</v>
      </c>
      <c r="B21"/>
      <c r="C21"/>
      <c r="D21"/>
      <c r="E21"/>
      <c r="F21"/>
      <c r="G21"/>
      <c r="H21"/>
      <c r="I21"/>
      <c r="J21"/>
      <c r="K21"/>
      <c r="L21"/>
      <c r="M21"/>
      <c r="N21"/>
      <c r="O21"/>
      <c r="P21"/>
      <c r="Q21"/>
    </row>
    <row r="22" spans="1:17" ht="13.2" x14ac:dyDescent="0.25">
      <c r="A22"/>
      <c r="B22"/>
      <c r="C22"/>
      <c r="D22"/>
      <c r="E22"/>
      <c r="F22"/>
      <c r="G22"/>
      <c r="H22"/>
      <c r="I22"/>
      <c r="J22"/>
      <c r="K22"/>
      <c r="L22"/>
      <c r="M22"/>
      <c r="N22"/>
      <c r="O22"/>
      <c r="P22"/>
      <c r="Q22"/>
    </row>
    <row r="23" spans="1:17" x14ac:dyDescent="0.25">
      <c r="A23" s="129" t="s">
        <v>35</v>
      </c>
      <c r="B23" s="132" t="s">
        <v>45</v>
      </c>
      <c r="C23" s="135" t="s">
        <v>46</v>
      </c>
      <c r="D23" s="136"/>
      <c r="E23" s="136"/>
      <c r="F23" s="136"/>
      <c r="G23" s="136"/>
      <c r="H23" s="136"/>
      <c r="I23" s="136"/>
      <c r="J23" s="136"/>
      <c r="K23" s="136"/>
      <c r="L23" s="136"/>
      <c r="M23" s="136"/>
      <c r="N23" s="136"/>
      <c r="O23" s="136"/>
      <c r="P23" s="136"/>
      <c r="Q23" s="137"/>
    </row>
    <row r="24" spans="1:17" x14ac:dyDescent="0.25">
      <c r="A24" s="130"/>
      <c r="B24" s="133"/>
      <c r="C24" s="38">
        <v>0.5</v>
      </c>
      <c r="D24" s="38">
        <v>1</v>
      </c>
      <c r="E24" s="38">
        <v>1.5</v>
      </c>
      <c r="F24" s="38">
        <v>2</v>
      </c>
      <c r="G24" s="38">
        <v>2.5</v>
      </c>
      <c r="H24" s="38">
        <v>3</v>
      </c>
      <c r="I24" s="38">
        <v>3.5</v>
      </c>
      <c r="J24" s="38">
        <v>4</v>
      </c>
      <c r="K24" s="38">
        <v>4.5</v>
      </c>
      <c r="L24" s="38">
        <v>5</v>
      </c>
      <c r="M24" s="38">
        <v>6</v>
      </c>
      <c r="N24" s="38">
        <v>7</v>
      </c>
      <c r="O24" s="38">
        <v>8</v>
      </c>
      <c r="P24" s="38">
        <v>9</v>
      </c>
      <c r="Q24" s="38">
        <v>10</v>
      </c>
    </row>
    <row r="25" spans="1:17" x14ac:dyDescent="0.25">
      <c r="A25" s="131"/>
      <c r="B25" s="134"/>
      <c r="C25" s="38">
        <v>4</v>
      </c>
      <c r="D25" s="42">
        <v>8</v>
      </c>
      <c r="E25" s="38">
        <v>12</v>
      </c>
      <c r="F25" s="38">
        <v>16</v>
      </c>
      <c r="G25" s="38">
        <v>20</v>
      </c>
      <c r="H25" s="38">
        <v>24</v>
      </c>
      <c r="I25" s="38">
        <v>28</v>
      </c>
      <c r="J25" s="38">
        <v>32</v>
      </c>
      <c r="K25" s="38">
        <v>36</v>
      </c>
      <c r="L25" s="38">
        <v>40</v>
      </c>
      <c r="M25" s="38">
        <v>48</v>
      </c>
      <c r="N25" s="38">
        <v>56</v>
      </c>
      <c r="O25" s="38">
        <v>64</v>
      </c>
      <c r="P25" s="38">
        <v>72</v>
      </c>
      <c r="Q25" s="38">
        <v>80</v>
      </c>
    </row>
    <row r="26" spans="1:17" x14ac:dyDescent="0.25">
      <c r="A26" s="41" t="s">
        <v>47</v>
      </c>
      <c r="B26" s="41">
        <v>167.3</v>
      </c>
      <c r="C26" s="41">
        <v>2.4500000000000002</v>
      </c>
      <c r="D26" s="41">
        <v>5.0199999999999996</v>
      </c>
      <c r="E26" s="41">
        <v>7.73</v>
      </c>
      <c r="F26" s="41">
        <v>10.58</v>
      </c>
      <c r="G26" s="41">
        <v>13.58</v>
      </c>
      <c r="H26" s="41">
        <v>16.75</v>
      </c>
      <c r="I26" s="41">
        <v>20.100000000000001</v>
      </c>
      <c r="J26" s="41">
        <v>23.65</v>
      </c>
      <c r="K26" s="41">
        <v>27.42</v>
      </c>
      <c r="L26" s="41">
        <v>31.42</v>
      </c>
      <c r="M26" s="41">
        <v>40.229999999999997</v>
      </c>
      <c r="N26" s="41">
        <v>50.31</v>
      </c>
      <c r="O26" s="41">
        <v>61.96</v>
      </c>
      <c r="P26" s="41">
        <v>75.55</v>
      </c>
      <c r="Q26" s="41">
        <v>91.64</v>
      </c>
    </row>
    <row r="28" spans="1:17" x14ac:dyDescent="0.25">
      <c r="A28" s="36" t="s">
        <v>48</v>
      </c>
    </row>
    <row r="29" spans="1:17" x14ac:dyDescent="0.25">
      <c r="A29" s="36" t="s">
        <v>49</v>
      </c>
    </row>
    <row r="30" spans="1:17" ht="13.2" x14ac:dyDescent="0.25">
      <c r="A30"/>
      <c r="B30"/>
      <c r="C30"/>
      <c r="D30"/>
      <c r="E30"/>
      <c r="F30"/>
      <c r="G30"/>
      <c r="H30"/>
      <c r="I30"/>
      <c r="J30"/>
      <c r="K30"/>
      <c r="L30"/>
      <c r="M30"/>
      <c r="N30"/>
      <c r="O30"/>
      <c r="P30"/>
      <c r="Q30"/>
    </row>
    <row r="31" spans="1:17" ht="13.8" thickBot="1" x14ac:dyDescent="0.3">
      <c r="A31"/>
      <c r="B31"/>
      <c r="C31"/>
      <c r="D31"/>
      <c r="E31"/>
      <c r="F31"/>
      <c r="G31"/>
      <c r="H31"/>
      <c r="I31"/>
      <c r="J31"/>
      <c r="K31"/>
      <c r="L31"/>
      <c r="M31"/>
      <c r="N31"/>
      <c r="O31"/>
      <c r="P31"/>
      <c r="Q31"/>
    </row>
    <row r="32" spans="1:17" ht="21.6" thickBot="1" x14ac:dyDescent="0.45">
      <c r="A32" s="59" t="s">
        <v>61</v>
      </c>
    </row>
    <row r="34" spans="1:18" ht="13.8" x14ac:dyDescent="0.3">
      <c r="A34" s="60" t="s">
        <v>62</v>
      </c>
      <c r="B34" s="57"/>
      <c r="C34" s="57"/>
      <c r="D34" s="58"/>
      <c r="E34" s="58"/>
      <c r="F34" s="58"/>
      <c r="G34" s="58"/>
      <c r="H34" s="58"/>
      <c r="I34" s="58"/>
      <c r="J34" s="60" t="s">
        <v>63</v>
      </c>
      <c r="K34" s="57"/>
      <c r="L34" s="57"/>
      <c r="M34" s="58"/>
      <c r="N34" s="58"/>
      <c r="O34" s="58"/>
      <c r="P34" s="58"/>
      <c r="Q34" s="58"/>
      <c r="R34" s="58"/>
    </row>
    <row r="35" spans="1:18" x14ac:dyDescent="0.25">
      <c r="A35" s="58"/>
      <c r="B35" s="58"/>
      <c r="C35" s="58"/>
      <c r="D35" s="58"/>
      <c r="E35" s="58"/>
      <c r="F35" s="58"/>
      <c r="G35" s="58"/>
      <c r="H35" s="58"/>
      <c r="I35" s="58"/>
      <c r="J35" s="58"/>
      <c r="K35" s="58"/>
      <c r="L35" s="58"/>
      <c r="M35" s="58"/>
      <c r="N35" s="58"/>
      <c r="O35" s="58"/>
      <c r="P35" s="58"/>
      <c r="Q35" s="58"/>
      <c r="R35" s="58"/>
    </row>
    <row r="36" spans="1:18" ht="48" x14ac:dyDescent="0.25">
      <c r="A36" s="64" t="s">
        <v>64</v>
      </c>
      <c r="B36" s="64" t="s">
        <v>65</v>
      </c>
      <c r="C36" s="64" t="s">
        <v>66</v>
      </c>
      <c r="D36" s="64" t="s">
        <v>67</v>
      </c>
      <c r="E36" s="65" t="s">
        <v>68</v>
      </c>
      <c r="F36" s="65" t="s">
        <v>69</v>
      </c>
      <c r="G36" s="58"/>
      <c r="H36" s="58"/>
      <c r="I36" s="58"/>
      <c r="J36" s="64" t="s">
        <v>64</v>
      </c>
      <c r="K36" s="64" t="s">
        <v>65</v>
      </c>
      <c r="L36" s="64" t="s">
        <v>66</v>
      </c>
      <c r="M36" s="64" t="s">
        <v>67</v>
      </c>
      <c r="N36" s="65" t="s">
        <v>70</v>
      </c>
      <c r="O36" s="65" t="s">
        <v>69</v>
      </c>
      <c r="P36" s="58"/>
      <c r="Q36" s="58"/>
    </row>
    <row r="37" spans="1:18" x14ac:dyDescent="0.25">
      <c r="A37" s="64">
        <v>1</v>
      </c>
      <c r="B37" s="64">
        <v>2</v>
      </c>
      <c r="C37" s="64">
        <v>3</v>
      </c>
      <c r="D37" s="64">
        <v>4</v>
      </c>
      <c r="E37" s="65" t="s">
        <v>72</v>
      </c>
      <c r="F37" s="64" t="s">
        <v>73</v>
      </c>
      <c r="G37" s="58"/>
      <c r="H37" s="58"/>
      <c r="I37" s="58"/>
      <c r="J37" s="64">
        <v>1</v>
      </c>
      <c r="K37" s="64">
        <v>3</v>
      </c>
      <c r="L37" s="64">
        <v>4</v>
      </c>
      <c r="M37" s="64">
        <v>5</v>
      </c>
      <c r="N37" s="65" t="s">
        <v>74</v>
      </c>
      <c r="O37" s="64" t="s">
        <v>73</v>
      </c>
      <c r="P37" s="58"/>
      <c r="Q37" s="58"/>
    </row>
    <row r="38" spans="1:18" x14ac:dyDescent="0.25">
      <c r="A38" s="61" t="s">
        <v>30</v>
      </c>
      <c r="B38" s="62">
        <v>35.5</v>
      </c>
      <c r="C38" s="62">
        <v>27.95</v>
      </c>
      <c r="D38" s="62">
        <v>0</v>
      </c>
      <c r="E38" s="63">
        <f>ROUND((B38*C38+B38*C38*D38)*0.3048,2)</f>
        <v>302.43</v>
      </c>
      <c r="F38" s="63">
        <f>ROUND(B38*C38+B38*C38*D38/100+E38,2)</f>
        <v>1294.6600000000001</v>
      </c>
      <c r="G38" s="58"/>
      <c r="H38" s="58"/>
      <c r="I38" s="58"/>
      <c r="J38" s="61" t="s">
        <v>30</v>
      </c>
      <c r="K38" s="62">
        <v>35.5</v>
      </c>
      <c r="L38" s="62">
        <v>27.95</v>
      </c>
      <c r="M38" s="62">
        <v>0</v>
      </c>
      <c r="N38" s="63">
        <f>ROUND((K38*L38+K38*L38*M38)*0.3208,2)</f>
        <v>318.31</v>
      </c>
      <c r="O38" s="63">
        <f>ROUND(K38*L38+K38*L38*M38/100+N38,2)</f>
        <v>1310.54</v>
      </c>
      <c r="P38" s="58"/>
      <c r="Q38" s="58"/>
    </row>
    <row r="39" spans="1:18" x14ac:dyDescent="0.25">
      <c r="A39" s="61" t="s">
        <v>29</v>
      </c>
      <c r="B39" s="62">
        <v>35.5</v>
      </c>
      <c r="C39" s="62">
        <v>13</v>
      </c>
      <c r="D39" s="62">
        <v>90</v>
      </c>
      <c r="E39" s="63">
        <f>ROUND((B39*C39+B39*C39*D39/100)*0.3048,2)</f>
        <v>267.26</v>
      </c>
      <c r="F39" s="63">
        <f>ROUND(B39*C39+B39*C39*D39/100+E39,2)</f>
        <v>1144.1099999999999</v>
      </c>
      <c r="G39" s="58"/>
      <c r="H39" s="58"/>
      <c r="I39" s="58"/>
      <c r="J39" s="61" t="s">
        <v>29</v>
      </c>
      <c r="K39" s="62">
        <v>35.5</v>
      </c>
      <c r="L39" s="62">
        <v>13</v>
      </c>
      <c r="M39" s="62">
        <v>90</v>
      </c>
      <c r="N39" s="63">
        <f>ROUND((K39*L39+K39*L39*M39/100)*0.3208,2)</f>
        <v>281.29000000000002</v>
      </c>
      <c r="O39" s="63">
        <f>ROUND(K39*L39+K39*L39*M39/100+N39,2)</f>
        <v>1158.1400000000001</v>
      </c>
      <c r="P39" s="58"/>
      <c r="Q39" s="58"/>
    </row>
    <row r="40" spans="1:18" x14ac:dyDescent="0.25">
      <c r="A40" s="58"/>
      <c r="B40" s="58"/>
      <c r="C40" s="58"/>
      <c r="D40" s="58"/>
      <c r="E40" s="58"/>
      <c r="F40" s="58"/>
      <c r="G40" s="58"/>
      <c r="H40" s="58"/>
      <c r="I40" s="58"/>
      <c r="J40" s="58"/>
      <c r="K40" s="58"/>
      <c r="L40" s="58"/>
      <c r="M40" s="58"/>
      <c r="N40" s="58"/>
      <c r="O40" s="58"/>
      <c r="P40" s="58"/>
      <c r="Q40" s="58"/>
      <c r="R40" s="58"/>
    </row>
    <row r="41" spans="1:18" x14ac:dyDescent="0.25">
      <c r="A41" s="58"/>
      <c r="B41" s="58"/>
      <c r="C41" s="58"/>
      <c r="D41" s="58"/>
      <c r="E41" s="58"/>
      <c r="F41" s="58"/>
      <c r="G41" s="58"/>
      <c r="H41" s="58"/>
      <c r="I41" s="58"/>
      <c r="J41" s="58"/>
      <c r="K41" s="58"/>
      <c r="L41" s="58"/>
      <c r="M41" s="58"/>
      <c r="N41" s="58"/>
      <c r="O41" s="58"/>
      <c r="P41" s="58"/>
      <c r="Q41" s="58"/>
      <c r="R41" s="58"/>
    </row>
    <row r="42" spans="1:18" x14ac:dyDescent="0.25">
      <c r="A42" s="58"/>
      <c r="B42" s="58"/>
      <c r="C42" s="58"/>
      <c r="D42" s="58"/>
      <c r="E42" s="58"/>
      <c r="F42" s="58"/>
      <c r="G42" s="58"/>
      <c r="H42" s="58"/>
      <c r="I42" s="58"/>
      <c r="J42" s="58"/>
      <c r="K42" s="58"/>
      <c r="L42" s="58"/>
      <c r="M42" s="58"/>
      <c r="N42" s="58"/>
      <c r="O42" s="58"/>
      <c r="P42" s="58"/>
      <c r="Q42" s="58"/>
      <c r="R42" s="58"/>
    </row>
    <row r="43" spans="1:18" ht="13.8" x14ac:dyDescent="0.3">
      <c r="A43" s="60" t="s">
        <v>62</v>
      </c>
      <c r="B43" s="58"/>
      <c r="C43" s="58"/>
      <c r="D43" s="58"/>
      <c r="E43" s="58"/>
      <c r="F43" s="58"/>
      <c r="G43" s="58"/>
      <c r="H43" s="58"/>
      <c r="I43" s="57"/>
      <c r="J43" s="60" t="s">
        <v>63</v>
      </c>
      <c r="K43" s="57"/>
      <c r="L43" s="57"/>
      <c r="M43" s="58"/>
      <c r="N43" s="58"/>
      <c r="O43" s="58"/>
      <c r="P43" s="58"/>
      <c r="Q43" s="58"/>
      <c r="R43" s="58"/>
    </row>
    <row r="44" spans="1:18" x14ac:dyDescent="0.25">
      <c r="A44" s="58"/>
      <c r="B44" s="58"/>
      <c r="C44" s="58"/>
      <c r="D44" s="58"/>
      <c r="E44" s="58"/>
      <c r="F44" s="58"/>
      <c r="G44" s="58"/>
      <c r="H44" s="58"/>
      <c r="I44" s="58"/>
      <c r="J44" s="58"/>
      <c r="K44" s="58"/>
      <c r="L44" s="58"/>
      <c r="M44" s="58"/>
      <c r="N44" s="58"/>
      <c r="O44" s="58"/>
      <c r="P44" s="58"/>
      <c r="Q44" s="58"/>
      <c r="R44" s="58"/>
    </row>
    <row r="45" spans="1:18" ht="48" x14ac:dyDescent="0.25">
      <c r="A45" s="64" t="s">
        <v>28</v>
      </c>
      <c r="B45" s="64" t="s">
        <v>71</v>
      </c>
      <c r="C45" s="64" t="s">
        <v>66</v>
      </c>
      <c r="D45" s="64" t="s">
        <v>67</v>
      </c>
      <c r="E45" s="65" t="s">
        <v>68</v>
      </c>
      <c r="F45" s="65" t="s">
        <v>69</v>
      </c>
      <c r="G45" s="58"/>
      <c r="H45" s="58"/>
      <c r="I45" s="58"/>
      <c r="J45" s="64" t="s">
        <v>28</v>
      </c>
      <c r="K45" s="64" t="s">
        <v>71</v>
      </c>
      <c r="L45" s="64" t="s">
        <v>66</v>
      </c>
      <c r="M45" s="64" t="s">
        <v>67</v>
      </c>
      <c r="N45" s="65" t="s">
        <v>70</v>
      </c>
      <c r="O45" s="65" t="s">
        <v>69</v>
      </c>
      <c r="P45" s="58"/>
      <c r="Q45" s="58"/>
      <c r="R45" s="58"/>
    </row>
    <row r="46" spans="1:18" x14ac:dyDescent="0.25">
      <c r="A46" s="64">
        <v>1</v>
      </c>
      <c r="B46" s="64">
        <v>2</v>
      </c>
      <c r="C46" s="64">
        <v>3</v>
      </c>
      <c r="D46" s="64">
        <v>4</v>
      </c>
      <c r="E46" s="65" t="s">
        <v>72</v>
      </c>
      <c r="F46" s="64" t="s">
        <v>73</v>
      </c>
      <c r="G46" s="58"/>
      <c r="H46" s="58"/>
      <c r="I46" s="58"/>
      <c r="J46" s="64">
        <v>1</v>
      </c>
      <c r="K46" s="64">
        <v>2</v>
      </c>
      <c r="L46" s="64">
        <v>3</v>
      </c>
      <c r="M46" s="64">
        <v>4</v>
      </c>
      <c r="N46" s="65" t="s">
        <v>74</v>
      </c>
      <c r="O46" s="64" t="s">
        <v>73</v>
      </c>
      <c r="P46" s="58"/>
      <c r="Q46" s="58"/>
      <c r="R46" s="58"/>
    </row>
    <row r="47" spans="1:18" x14ac:dyDescent="0.25">
      <c r="A47" s="61" t="s">
        <v>30</v>
      </c>
      <c r="B47" s="62">
        <v>0.22</v>
      </c>
      <c r="C47" s="62">
        <v>27.95</v>
      </c>
      <c r="D47" s="62">
        <v>0</v>
      </c>
      <c r="E47" s="63">
        <f>ROUND((B47*C47+B47*C47*D47)*0.3048,2)</f>
        <v>1.87</v>
      </c>
      <c r="F47" s="63">
        <f>ROUND(B47*C47+B47*C47*D47+E47,2)</f>
        <v>8.02</v>
      </c>
      <c r="G47" s="58"/>
      <c r="H47" s="58"/>
      <c r="I47" s="58"/>
      <c r="J47" s="61" t="s">
        <v>30</v>
      </c>
      <c r="K47" s="62">
        <v>0.22</v>
      </c>
      <c r="L47" s="62">
        <v>27.95</v>
      </c>
      <c r="M47" s="62">
        <v>0</v>
      </c>
      <c r="N47" s="63">
        <f>ROUND((K47*L47+K47*L47*M47)*0.3208,2)</f>
        <v>1.97</v>
      </c>
      <c r="O47" s="63">
        <f>ROUND(K47*L47+K47*L47*M47+N47,2)</f>
        <v>8.1199999999999992</v>
      </c>
      <c r="P47" s="58"/>
      <c r="Q47" s="58"/>
      <c r="R47" s="58"/>
    </row>
    <row r="48" spans="1:18" x14ac:dyDescent="0.25">
      <c r="A48" s="61" t="s">
        <v>29</v>
      </c>
      <c r="B48" s="62">
        <v>0.22</v>
      </c>
      <c r="C48" s="62">
        <v>13</v>
      </c>
      <c r="D48" s="62">
        <v>0.9</v>
      </c>
      <c r="E48" s="63">
        <f>ROUND((B48*C48+B48*C48*D48)*0.3048,2)</f>
        <v>1.66</v>
      </c>
      <c r="F48" s="63">
        <f>ROUND(B48*C48+B48*C48*D48+E48,2)</f>
        <v>7.09</v>
      </c>
      <c r="G48" s="58"/>
      <c r="H48" s="58"/>
      <c r="I48" s="58"/>
      <c r="J48" s="61" t="s">
        <v>29</v>
      </c>
      <c r="K48" s="62">
        <v>0.22</v>
      </c>
      <c r="L48" s="62">
        <v>13</v>
      </c>
      <c r="M48" s="62">
        <v>0.9</v>
      </c>
      <c r="N48" s="63">
        <f>ROUND((K48*L48+K48*L48*M48)*0.3208,2)</f>
        <v>1.74</v>
      </c>
      <c r="O48" s="63">
        <f>ROUND(K48*L48+K48*L48*M48+N48,2)</f>
        <v>7.17</v>
      </c>
      <c r="P48" s="58"/>
      <c r="Q48" s="58"/>
      <c r="R48" s="58"/>
    </row>
    <row r="51" spans="1:34" customFormat="1" ht="13.2" x14ac:dyDescent="0.25">
      <c r="A51" s="33" t="s">
        <v>78</v>
      </c>
    </row>
    <row r="52" spans="1:34" customFormat="1" ht="13.2" x14ac:dyDescent="0.25">
      <c r="A52" s="124" t="s">
        <v>35</v>
      </c>
      <c r="B52" s="125"/>
      <c r="C52" s="122" t="s">
        <v>37</v>
      </c>
      <c r="D52" s="119" t="s">
        <v>79</v>
      </c>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1"/>
    </row>
    <row r="53" spans="1:34" customFormat="1" ht="25.5" customHeight="1" x14ac:dyDescent="0.25">
      <c r="A53" s="126"/>
      <c r="B53" s="127"/>
      <c r="C53" s="123"/>
      <c r="D53" s="68">
        <v>20</v>
      </c>
      <c r="E53" s="68">
        <v>21</v>
      </c>
      <c r="F53" s="68">
        <v>22</v>
      </c>
      <c r="G53" s="68">
        <v>23</v>
      </c>
      <c r="H53" s="68">
        <v>24</v>
      </c>
      <c r="I53" s="68">
        <v>25</v>
      </c>
      <c r="J53" s="68">
        <v>26</v>
      </c>
      <c r="K53" s="68">
        <v>27</v>
      </c>
      <c r="L53" s="68">
        <v>28</v>
      </c>
      <c r="M53" s="68">
        <v>29</v>
      </c>
      <c r="N53" s="68">
        <v>30</v>
      </c>
      <c r="O53" s="68">
        <v>31</v>
      </c>
      <c r="P53" s="68">
        <v>32</v>
      </c>
      <c r="Q53" s="68">
        <v>33</v>
      </c>
      <c r="R53" s="68">
        <v>34</v>
      </c>
      <c r="S53" s="68">
        <v>35</v>
      </c>
      <c r="T53" s="68">
        <v>36</v>
      </c>
      <c r="U53" s="68">
        <v>37</v>
      </c>
      <c r="V53" s="68">
        <v>38</v>
      </c>
      <c r="W53" s="68">
        <v>39</v>
      </c>
      <c r="X53" s="68">
        <v>40</v>
      </c>
      <c r="Y53" s="68">
        <v>41</v>
      </c>
      <c r="Z53" s="68">
        <v>42</v>
      </c>
      <c r="AA53" s="68">
        <v>43</v>
      </c>
      <c r="AB53" s="68">
        <v>44</v>
      </c>
      <c r="AC53" s="68">
        <v>45</v>
      </c>
      <c r="AD53" s="68">
        <v>46</v>
      </c>
      <c r="AE53" s="68">
        <v>47</v>
      </c>
      <c r="AF53" s="68">
        <v>48</v>
      </c>
      <c r="AG53" s="68">
        <v>49</v>
      </c>
      <c r="AH53" s="68">
        <v>50</v>
      </c>
    </row>
    <row r="54" spans="1:34" customFormat="1" ht="13.2" x14ac:dyDescent="0.25">
      <c r="A54" s="117" t="s">
        <v>39</v>
      </c>
      <c r="B54" s="118"/>
      <c r="C54" s="69">
        <v>252</v>
      </c>
      <c r="D54" s="69">
        <v>8.6199999999999992</v>
      </c>
      <c r="E54" s="69">
        <v>9.09</v>
      </c>
      <c r="F54" s="69">
        <v>9.57</v>
      </c>
      <c r="G54" s="69">
        <v>10.039999999999999</v>
      </c>
      <c r="H54" s="69">
        <v>10.53</v>
      </c>
      <c r="I54" s="69">
        <v>11.01</v>
      </c>
      <c r="J54" s="69">
        <v>11.5</v>
      </c>
      <c r="K54" s="69">
        <v>12</v>
      </c>
      <c r="L54" s="69">
        <v>12.5</v>
      </c>
      <c r="M54" s="69">
        <v>13</v>
      </c>
      <c r="N54" s="69">
        <v>13.51</v>
      </c>
      <c r="O54" s="69">
        <v>14.03</v>
      </c>
      <c r="P54" s="69">
        <v>14.55</v>
      </c>
      <c r="Q54" s="69">
        <v>15.07</v>
      </c>
      <c r="R54" s="69">
        <v>15.6</v>
      </c>
      <c r="S54" s="69">
        <v>16.13</v>
      </c>
      <c r="T54" s="69">
        <v>16.670000000000002</v>
      </c>
      <c r="U54" s="69">
        <v>17.21</v>
      </c>
      <c r="V54" s="69">
        <v>17.760000000000002</v>
      </c>
      <c r="W54" s="69">
        <v>18.309999999999999</v>
      </c>
      <c r="X54" s="69">
        <v>18.87</v>
      </c>
      <c r="Y54" s="69">
        <v>19.43</v>
      </c>
      <c r="Z54" s="69">
        <v>20</v>
      </c>
      <c r="AA54" s="69">
        <v>20.57</v>
      </c>
      <c r="AB54" s="69">
        <v>21.15</v>
      </c>
      <c r="AC54" s="69">
        <v>21.74</v>
      </c>
      <c r="AD54" s="69">
        <v>22.33</v>
      </c>
      <c r="AE54" s="69">
        <v>22.93</v>
      </c>
      <c r="AF54" s="69">
        <v>23.53</v>
      </c>
      <c r="AG54" s="69">
        <v>24.14</v>
      </c>
      <c r="AH54" s="69">
        <v>24.75</v>
      </c>
    </row>
    <row r="55" spans="1:34" customFormat="1" ht="13.2" x14ac:dyDescent="0.25">
      <c r="A55" s="117" t="s">
        <v>40</v>
      </c>
      <c r="B55" s="118"/>
      <c r="C55" s="69">
        <v>302.60000000000002</v>
      </c>
      <c r="D55" s="69">
        <v>7.08</v>
      </c>
      <c r="E55" s="69">
        <v>7.46</v>
      </c>
      <c r="F55" s="69">
        <v>7.84</v>
      </c>
      <c r="G55" s="69">
        <v>8.23</v>
      </c>
      <c r="H55" s="69">
        <v>8.61</v>
      </c>
      <c r="I55" s="69">
        <v>9.01</v>
      </c>
      <c r="J55" s="69">
        <v>9.4</v>
      </c>
      <c r="K55" s="69">
        <v>9.8000000000000007</v>
      </c>
      <c r="L55" s="69">
        <v>10.199999999999999</v>
      </c>
      <c r="M55" s="69">
        <v>10.6</v>
      </c>
      <c r="N55" s="69">
        <v>11.01</v>
      </c>
      <c r="O55" s="69">
        <v>11.41</v>
      </c>
      <c r="P55" s="69">
        <v>11.83</v>
      </c>
      <c r="Q55" s="69">
        <v>12.24</v>
      </c>
      <c r="R55" s="69">
        <v>12.66</v>
      </c>
      <c r="S55" s="69">
        <v>13.08</v>
      </c>
      <c r="T55" s="69">
        <v>13.5</v>
      </c>
      <c r="U55" s="69">
        <v>13.93</v>
      </c>
      <c r="V55" s="69">
        <v>14.36</v>
      </c>
      <c r="W55" s="69">
        <v>14.8</v>
      </c>
      <c r="X55" s="69">
        <v>15.23</v>
      </c>
      <c r="Y55" s="69">
        <v>15.67</v>
      </c>
      <c r="Z55" s="69">
        <v>16.12</v>
      </c>
      <c r="AA55" s="69">
        <v>16.559999999999999</v>
      </c>
      <c r="AB55" s="69">
        <v>17.010000000000002</v>
      </c>
      <c r="AC55" s="69">
        <v>17.47</v>
      </c>
      <c r="AD55" s="69">
        <v>17.93</v>
      </c>
      <c r="AE55" s="69">
        <v>18.39</v>
      </c>
      <c r="AF55" s="69">
        <v>18.850000000000001</v>
      </c>
      <c r="AG55" s="69">
        <v>19.32</v>
      </c>
      <c r="AH55" s="69">
        <v>19.79</v>
      </c>
    </row>
    <row r="56" spans="1:34" customFormat="1" ht="13.2" x14ac:dyDescent="0.25"/>
    <row r="57" spans="1:34" customFormat="1" ht="13.2" x14ac:dyDescent="0.25">
      <c r="A57" t="s">
        <v>41</v>
      </c>
    </row>
    <row r="58" spans="1:34" customFormat="1" ht="13.2" x14ac:dyDescent="0.25">
      <c r="A58" t="s">
        <v>80</v>
      </c>
    </row>
    <row r="60" spans="1:34" ht="12.6" thickBot="1" x14ac:dyDescent="0.3"/>
    <row r="61" spans="1:34" ht="21.6" thickBot="1" x14ac:dyDescent="0.45">
      <c r="A61" s="59" t="s">
        <v>105</v>
      </c>
    </row>
    <row r="63" spans="1:34" ht="13.8" x14ac:dyDescent="0.3">
      <c r="A63" s="60" t="s">
        <v>62</v>
      </c>
      <c r="B63" s="57"/>
      <c r="C63" s="57"/>
      <c r="D63" s="58"/>
      <c r="E63" s="58"/>
      <c r="F63" s="58"/>
      <c r="G63" s="58"/>
      <c r="H63" s="58"/>
      <c r="I63" s="58"/>
      <c r="J63" s="60" t="s">
        <v>63</v>
      </c>
      <c r="K63" s="57"/>
      <c r="L63" s="57"/>
      <c r="M63" s="58"/>
      <c r="N63" s="58"/>
      <c r="O63" s="58"/>
      <c r="P63" s="58"/>
      <c r="Q63" s="58"/>
      <c r="R63" s="58"/>
    </row>
    <row r="64" spans="1:34" x14ac:dyDescent="0.25">
      <c r="A64" s="58"/>
      <c r="B64" s="58"/>
      <c r="C64" s="58"/>
      <c r="D64" s="58"/>
      <c r="E64" s="58"/>
      <c r="F64" s="58"/>
      <c r="G64" s="58"/>
      <c r="H64" s="58"/>
      <c r="I64" s="58"/>
      <c r="J64" s="58"/>
      <c r="K64" s="58"/>
      <c r="L64" s="58"/>
      <c r="M64" s="58"/>
      <c r="N64" s="58"/>
      <c r="O64" s="58"/>
      <c r="P64" s="58"/>
      <c r="Q64" s="58"/>
      <c r="R64" s="58"/>
    </row>
    <row r="65" spans="1:18" ht="48" x14ac:dyDescent="0.25">
      <c r="A65" s="64" t="s">
        <v>64</v>
      </c>
      <c r="B65" s="64" t="s">
        <v>65</v>
      </c>
      <c r="C65" s="64" t="s">
        <v>66</v>
      </c>
      <c r="D65" s="64" t="s">
        <v>67</v>
      </c>
      <c r="E65" s="65" t="s">
        <v>68</v>
      </c>
      <c r="F65" s="65" t="s">
        <v>69</v>
      </c>
      <c r="G65" s="58"/>
      <c r="H65" s="58"/>
      <c r="I65" s="58"/>
      <c r="J65" s="64" t="s">
        <v>64</v>
      </c>
      <c r="K65" s="64" t="s">
        <v>65</v>
      </c>
      <c r="L65" s="64" t="s">
        <v>66</v>
      </c>
      <c r="M65" s="64" t="s">
        <v>67</v>
      </c>
      <c r="N65" s="65" t="s">
        <v>106</v>
      </c>
      <c r="O65" s="65" t="s">
        <v>69</v>
      </c>
      <c r="P65" s="58"/>
      <c r="Q65" s="58"/>
    </row>
    <row r="66" spans="1:18" x14ac:dyDescent="0.25">
      <c r="A66" s="64">
        <v>1</v>
      </c>
      <c r="B66" s="64">
        <v>2</v>
      </c>
      <c r="C66" s="64">
        <v>3</v>
      </c>
      <c r="D66" s="64">
        <v>4</v>
      </c>
      <c r="E66" s="65" t="s">
        <v>72</v>
      </c>
      <c r="F66" s="64" t="s">
        <v>73</v>
      </c>
      <c r="G66" s="58"/>
      <c r="H66" s="58"/>
      <c r="I66" s="58"/>
      <c r="J66" s="64">
        <v>1</v>
      </c>
      <c r="K66" s="64">
        <v>3</v>
      </c>
      <c r="L66" s="64">
        <v>4</v>
      </c>
      <c r="M66" s="64">
        <v>5</v>
      </c>
      <c r="N66" s="65" t="s">
        <v>107</v>
      </c>
      <c r="O66" s="64" t="s">
        <v>73</v>
      </c>
      <c r="P66" s="58"/>
      <c r="Q66" s="58"/>
    </row>
    <row r="67" spans="1:18" x14ac:dyDescent="0.25">
      <c r="A67" s="61" t="s">
        <v>30</v>
      </c>
      <c r="B67" s="62">
        <v>35.5</v>
      </c>
      <c r="C67" s="62">
        <v>27.95</v>
      </c>
      <c r="D67" s="62">
        <v>0</v>
      </c>
      <c r="E67" s="63">
        <f>ROUND((B67*C67+B67*C67*D67)*0.3048,2)</f>
        <v>302.43</v>
      </c>
      <c r="F67" s="63">
        <f>ROUND(B67*C67+B67*C67*D67/100+E67,2)</f>
        <v>1294.6600000000001</v>
      </c>
      <c r="G67" s="58"/>
      <c r="H67" s="58"/>
      <c r="I67" s="58"/>
      <c r="J67" s="61" t="s">
        <v>30</v>
      </c>
      <c r="K67" s="62">
        <v>35.5</v>
      </c>
      <c r="L67" s="62">
        <v>27.95</v>
      </c>
      <c r="M67" s="62">
        <v>0</v>
      </c>
      <c r="N67" s="63">
        <f>ROUND((K67*L67+K67*L67*M67)*0.3188,2)</f>
        <v>316.32</v>
      </c>
      <c r="O67" s="63">
        <f>ROUND(K67*L67+K67*L67*M67/100+N67,2)</f>
        <v>1308.55</v>
      </c>
      <c r="P67" s="58"/>
      <c r="Q67" s="58"/>
    </row>
    <row r="68" spans="1:18" x14ac:dyDescent="0.25">
      <c r="A68" s="61" t="s">
        <v>29</v>
      </c>
      <c r="B68" s="62">
        <v>35.5</v>
      </c>
      <c r="C68" s="62">
        <v>13</v>
      </c>
      <c r="D68" s="62">
        <v>90</v>
      </c>
      <c r="E68" s="63">
        <f>ROUND((B68*C68+B68*C68*D68/100)*0.3048,2)</f>
        <v>267.26</v>
      </c>
      <c r="F68" s="63">
        <f>ROUND(B68*C68+B68*C68*D68/100+E68,2)</f>
        <v>1144.1099999999999</v>
      </c>
      <c r="G68" s="58"/>
      <c r="H68" s="58"/>
      <c r="I68" s="58"/>
      <c r="J68" s="61" t="s">
        <v>29</v>
      </c>
      <c r="K68" s="62">
        <v>35.5</v>
      </c>
      <c r="L68" s="62">
        <v>13</v>
      </c>
      <c r="M68" s="62">
        <v>90</v>
      </c>
      <c r="N68" s="63">
        <f>ROUND((K68*L68+K68*L68*M68/100)*0.3188,2)</f>
        <v>279.54000000000002</v>
      </c>
      <c r="O68" s="63">
        <f>ROUND(K68*L68+K68*L68*M68/100+N68,2)</f>
        <v>1156.3900000000001</v>
      </c>
      <c r="P68" s="58"/>
      <c r="Q68" s="58"/>
    </row>
    <row r="69" spans="1:18" x14ac:dyDescent="0.25">
      <c r="A69" s="58"/>
      <c r="B69" s="58"/>
      <c r="C69" s="58"/>
      <c r="D69" s="58"/>
      <c r="E69" s="58"/>
      <c r="F69" s="58"/>
      <c r="G69" s="58"/>
      <c r="H69" s="58"/>
      <c r="I69" s="58"/>
      <c r="J69" s="58"/>
      <c r="K69" s="58"/>
      <c r="L69" s="58"/>
      <c r="M69" s="58"/>
      <c r="N69" s="58"/>
      <c r="O69" s="58"/>
      <c r="P69" s="58"/>
      <c r="Q69" s="58"/>
      <c r="R69" s="58"/>
    </row>
    <row r="70" spans="1:18" x14ac:dyDescent="0.25">
      <c r="A70" s="58"/>
      <c r="B70" s="58"/>
      <c r="C70" s="58"/>
      <c r="D70" s="58"/>
      <c r="E70" s="58"/>
      <c r="F70" s="58"/>
      <c r="G70" s="58"/>
      <c r="H70" s="58"/>
      <c r="I70" s="58"/>
      <c r="J70" s="58"/>
      <c r="K70" s="58"/>
      <c r="L70" s="58"/>
      <c r="M70" s="58"/>
      <c r="N70" s="58"/>
      <c r="O70" s="58"/>
      <c r="P70" s="58"/>
      <c r="Q70" s="58"/>
      <c r="R70" s="58"/>
    </row>
    <row r="71" spans="1:18" x14ac:dyDescent="0.25">
      <c r="A71" s="58"/>
      <c r="B71" s="58"/>
      <c r="C71" s="58"/>
      <c r="D71" s="58"/>
      <c r="E71" s="58"/>
      <c r="F71" s="58"/>
      <c r="G71" s="58"/>
      <c r="H71" s="58"/>
      <c r="I71" s="58"/>
      <c r="J71" s="58"/>
      <c r="K71" s="58"/>
      <c r="L71" s="58"/>
      <c r="M71" s="58"/>
      <c r="N71" s="58"/>
      <c r="O71" s="58"/>
      <c r="P71" s="58"/>
      <c r="Q71" s="58"/>
      <c r="R71" s="58"/>
    </row>
    <row r="72" spans="1:18" ht="13.8" x14ac:dyDescent="0.3">
      <c r="A72" s="60" t="s">
        <v>62</v>
      </c>
      <c r="B72" s="58"/>
      <c r="C72" s="58"/>
      <c r="D72" s="58"/>
      <c r="E72" s="58"/>
      <c r="F72" s="58"/>
      <c r="G72" s="58"/>
      <c r="H72" s="58"/>
      <c r="I72" s="57"/>
      <c r="J72" s="60" t="s">
        <v>63</v>
      </c>
      <c r="K72" s="57"/>
      <c r="L72" s="57"/>
      <c r="M72" s="58"/>
      <c r="N72" s="58"/>
      <c r="O72" s="58"/>
      <c r="P72" s="58"/>
      <c r="Q72" s="58"/>
      <c r="R72" s="58"/>
    </row>
    <row r="73" spans="1:18" x14ac:dyDescent="0.25">
      <c r="A73" s="58"/>
      <c r="B73" s="58"/>
      <c r="C73" s="58"/>
      <c r="D73" s="58"/>
      <c r="E73" s="58"/>
      <c r="F73" s="58"/>
      <c r="G73" s="58"/>
      <c r="H73" s="58"/>
      <c r="I73" s="58"/>
      <c r="J73" s="58"/>
      <c r="K73" s="58"/>
      <c r="L73" s="58"/>
      <c r="M73" s="58"/>
      <c r="N73" s="58"/>
      <c r="O73" s="58"/>
      <c r="P73" s="58"/>
      <c r="Q73" s="58"/>
      <c r="R73" s="58"/>
    </row>
    <row r="74" spans="1:18" ht="48" x14ac:dyDescent="0.25">
      <c r="A74" s="64" t="s">
        <v>28</v>
      </c>
      <c r="B74" s="64" t="s">
        <v>71</v>
      </c>
      <c r="C74" s="64" t="s">
        <v>66</v>
      </c>
      <c r="D74" s="64" t="s">
        <v>67</v>
      </c>
      <c r="E74" s="65" t="s">
        <v>68</v>
      </c>
      <c r="F74" s="65" t="s">
        <v>69</v>
      </c>
      <c r="G74" s="58"/>
      <c r="H74" s="58"/>
      <c r="I74" s="58"/>
      <c r="J74" s="64" t="s">
        <v>28</v>
      </c>
      <c r="K74" s="64" t="s">
        <v>71</v>
      </c>
      <c r="L74" s="64" t="s">
        <v>66</v>
      </c>
      <c r="M74" s="64" t="s">
        <v>67</v>
      </c>
      <c r="N74" s="65" t="s">
        <v>70</v>
      </c>
      <c r="O74" s="65" t="s">
        <v>69</v>
      </c>
      <c r="P74" s="58"/>
      <c r="Q74" s="58"/>
      <c r="R74" s="58"/>
    </row>
    <row r="75" spans="1:18" x14ac:dyDescent="0.25">
      <c r="A75" s="64">
        <v>1</v>
      </c>
      <c r="B75" s="64">
        <v>2</v>
      </c>
      <c r="C75" s="64">
        <v>3</v>
      </c>
      <c r="D75" s="64">
        <v>4</v>
      </c>
      <c r="E75" s="65" t="s">
        <v>72</v>
      </c>
      <c r="F75" s="64" t="s">
        <v>73</v>
      </c>
      <c r="G75" s="58"/>
      <c r="H75" s="58"/>
      <c r="I75" s="58"/>
      <c r="J75" s="64">
        <v>1</v>
      </c>
      <c r="K75" s="64">
        <v>2</v>
      </c>
      <c r="L75" s="64">
        <v>3</v>
      </c>
      <c r="M75" s="64">
        <v>4</v>
      </c>
      <c r="N75" s="65" t="s">
        <v>107</v>
      </c>
      <c r="O75" s="64" t="s">
        <v>73</v>
      </c>
      <c r="P75" s="58"/>
      <c r="Q75" s="58"/>
      <c r="R75" s="58"/>
    </row>
    <row r="76" spans="1:18" x14ac:dyDescent="0.25">
      <c r="A76" s="61" t="s">
        <v>30</v>
      </c>
      <c r="B76" s="62">
        <v>0.22</v>
      </c>
      <c r="C76" s="62">
        <v>27.95</v>
      </c>
      <c r="D76" s="62">
        <v>0</v>
      </c>
      <c r="E76" s="63">
        <f>ROUND((B76*C76+B76*C76*D76)*0.3048,2)</f>
        <v>1.87</v>
      </c>
      <c r="F76" s="63">
        <f>ROUND(B76*C76+B76*C76*D76+E76,2)</f>
        <v>8.02</v>
      </c>
      <c r="G76" s="58"/>
      <c r="H76" s="58"/>
      <c r="I76" s="58"/>
      <c r="J76" s="61" t="s">
        <v>30</v>
      </c>
      <c r="K76" s="62">
        <v>0.22</v>
      </c>
      <c r="L76" s="62">
        <v>27.95</v>
      </c>
      <c r="M76" s="62">
        <v>0</v>
      </c>
      <c r="N76" s="63">
        <f>ROUND((K76*L76+K76*L76*M76)*0.3188,2)</f>
        <v>1.96</v>
      </c>
      <c r="O76" s="63">
        <f>ROUND(K76*L76+K76*L76*M76+N76,2)</f>
        <v>8.11</v>
      </c>
      <c r="P76" s="58"/>
      <c r="Q76" s="58"/>
      <c r="R76" s="58"/>
    </row>
    <row r="77" spans="1:18" x14ac:dyDescent="0.25">
      <c r="A77" s="61" t="s">
        <v>29</v>
      </c>
      <c r="B77" s="62">
        <v>0.22</v>
      </c>
      <c r="C77" s="62">
        <v>13</v>
      </c>
      <c r="D77" s="62">
        <v>0.9</v>
      </c>
      <c r="E77" s="63">
        <f>ROUND((B77*C77+B77*C77*D77)*0.3048,2)</f>
        <v>1.66</v>
      </c>
      <c r="F77" s="63">
        <f>ROUND(B77*C77+B77*C77*D77+E77,2)</f>
        <v>7.09</v>
      </c>
      <c r="G77" s="58"/>
      <c r="H77" s="58"/>
      <c r="I77" s="58"/>
      <c r="J77" s="61" t="s">
        <v>29</v>
      </c>
      <c r="K77" s="62">
        <v>0.22</v>
      </c>
      <c r="L77" s="62">
        <v>13</v>
      </c>
      <c r="M77" s="62">
        <v>0.9</v>
      </c>
      <c r="N77" s="63">
        <f>ROUND((K77*L77+K77*L77*M77)*0.3188,2)</f>
        <v>1.73</v>
      </c>
      <c r="O77" s="63">
        <f>ROUND(K77*L77+K77*L77*M77+N77,2)</f>
        <v>7.16</v>
      </c>
      <c r="P77" s="58"/>
      <c r="Q77" s="58"/>
      <c r="R77" s="58"/>
    </row>
    <row r="80" spans="1:18" customFormat="1" ht="13.2" x14ac:dyDescent="0.25">
      <c r="A80" s="33" t="s">
        <v>78</v>
      </c>
    </row>
    <row r="81" spans="1:34" customFormat="1" ht="13.2" x14ac:dyDescent="0.25">
      <c r="A81" s="124" t="s">
        <v>35</v>
      </c>
      <c r="B81" s="125"/>
      <c r="C81" s="122" t="s">
        <v>37</v>
      </c>
      <c r="D81" s="119" t="s">
        <v>79</v>
      </c>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1"/>
    </row>
    <row r="82" spans="1:34" customFormat="1" ht="25.5" customHeight="1" x14ac:dyDescent="0.25">
      <c r="A82" s="126"/>
      <c r="B82" s="127"/>
      <c r="C82" s="123"/>
      <c r="D82" s="68">
        <v>20</v>
      </c>
      <c r="E82" s="68">
        <v>21</v>
      </c>
      <c r="F82" s="68">
        <v>22</v>
      </c>
      <c r="G82" s="68">
        <v>23</v>
      </c>
      <c r="H82" s="68">
        <v>24</v>
      </c>
      <c r="I82" s="68">
        <v>25</v>
      </c>
      <c r="J82" s="68">
        <v>26</v>
      </c>
      <c r="K82" s="68">
        <v>27</v>
      </c>
      <c r="L82" s="68">
        <v>28</v>
      </c>
      <c r="M82" s="68">
        <v>29</v>
      </c>
      <c r="N82" s="68">
        <v>30</v>
      </c>
      <c r="O82" s="68">
        <v>31</v>
      </c>
      <c r="P82" s="68">
        <v>32</v>
      </c>
      <c r="Q82" s="68">
        <v>33</v>
      </c>
      <c r="R82" s="68">
        <v>34</v>
      </c>
      <c r="S82" s="68">
        <v>35</v>
      </c>
      <c r="T82" s="68">
        <v>36</v>
      </c>
      <c r="U82" s="68">
        <v>37</v>
      </c>
      <c r="V82" s="68">
        <v>38</v>
      </c>
      <c r="W82" s="68">
        <v>39</v>
      </c>
      <c r="X82" s="68">
        <v>40</v>
      </c>
      <c r="Y82" s="68">
        <v>41</v>
      </c>
      <c r="Z82" s="68">
        <v>42</v>
      </c>
      <c r="AA82" s="68">
        <v>43</v>
      </c>
      <c r="AB82" s="68">
        <v>44</v>
      </c>
      <c r="AC82" s="68">
        <v>45</v>
      </c>
      <c r="AD82" s="68">
        <v>46</v>
      </c>
      <c r="AE82" s="68">
        <v>47</v>
      </c>
      <c r="AF82" s="68">
        <v>48</v>
      </c>
      <c r="AG82" s="68">
        <v>49</v>
      </c>
      <c r="AH82" s="68">
        <v>50</v>
      </c>
    </row>
    <row r="83" spans="1:34" customFormat="1" ht="13.2" x14ac:dyDescent="0.25">
      <c r="A83" s="117" t="s">
        <v>39</v>
      </c>
      <c r="B83" s="118"/>
      <c r="C83" s="69">
        <v>252</v>
      </c>
      <c r="D83" s="69">
        <v>8.6199999999999992</v>
      </c>
      <c r="E83" s="69">
        <v>9.09</v>
      </c>
      <c r="F83" s="69">
        <v>9.57</v>
      </c>
      <c r="G83" s="69">
        <v>10.039999999999999</v>
      </c>
      <c r="H83" s="69">
        <v>10.53</v>
      </c>
      <c r="I83" s="69">
        <v>11.01</v>
      </c>
      <c r="J83" s="69">
        <v>11.5</v>
      </c>
      <c r="K83" s="69">
        <v>12</v>
      </c>
      <c r="L83" s="69">
        <v>12.5</v>
      </c>
      <c r="M83" s="69">
        <v>13</v>
      </c>
      <c r="N83" s="69">
        <v>13.51</v>
      </c>
      <c r="O83" s="69">
        <v>14.03</v>
      </c>
      <c r="P83" s="69">
        <v>14.55</v>
      </c>
      <c r="Q83" s="69">
        <v>15.07</v>
      </c>
      <c r="R83" s="69">
        <v>15.6</v>
      </c>
      <c r="S83" s="69">
        <v>16.13</v>
      </c>
      <c r="T83" s="69">
        <v>16.670000000000002</v>
      </c>
      <c r="U83" s="69">
        <v>17.21</v>
      </c>
      <c r="V83" s="69">
        <v>17.760000000000002</v>
      </c>
      <c r="W83" s="69">
        <v>18.309999999999999</v>
      </c>
      <c r="X83" s="69">
        <v>18.87</v>
      </c>
      <c r="Y83" s="69">
        <v>19.43</v>
      </c>
      <c r="Z83" s="69">
        <v>20</v>
      </c>
      <c r="AA83" s="69">
        <v>20.57</v>
      </c>
      <c r="AB83" s="69">
        <v>21.15</v>
      </c>
      <c r="AC83" s="69">
        <v>21.74</v>
      </c>
      <c r="AD83" s="69">
        <v>22.33</v>
      </c>
      <c r="AE83" s="69">
        <v>22.93</v>
      </c>
      <c r="AF83" s="69">
        <v>23.53</v>
      </c>
      <c r="AG83" s="69">
        <v>24.14</v>
      </c>
      <c r="AH83" s="69">
        <v>24.75</v>
      </c>
    </row>
    <row r="84" spans="1:34" customFormat="1" ht="13.2" x14ac:dyDescent="0.25">
      <c r="A84" s="117" t="s">
        <v>40</v>
      </c>
      <c r="B84" s="118"/>
      <c r="C84" s="69">
        <v>302.60000000000002</v>
      </c>
      <c r="D84" s="69">
        <v>7.08</v>
      </c>
      <c r="E84" s="69">
        <v>7.46</v>
      </c>
      <c r="F84" s="69">
        <v>7.84</v>
      </c>
      <c r="G84" s="69">
        <v>8.23</v>
      </c>
      <c r="H84" s="69">
        <v>8.61</v>
      </c>
      <c r="I84" s="69">
        <v>9.01</v>
      </c>
      <c r="J84" s="69">
        <v>9.4</v>
      </c>
      <c r="K84" s="69">
        <v>9.8000000000000007</v>
      </c>
      <c r="L84" s="69">
        <v>10.199999999999999</v>
      </c>
      <c r="M84" s="69">
        <v>10.6</v>
      </c>
      <c r="N84" s="69">
        <v>11.01</v>
      </c>
      <c r="O84" s="69">
        <v>11.41</v>
      </c>
      <c r="P84" s="69">
        <v>11.83</v>
      </c>
      <c r="Q84" s="69">
        <v>12.24</v>
      </c>
      <c r="R84" s="69">
        <v>12.66</v>
      </c>
      <c r="S84" s="69">
        <v>13.08</v>
      </c>
      <c r="T84" s="69">
        <v>13.5</v>
      </c>
      <c r="U84" s="69">
        <v>13.93</v>
      </c>
      <c r="V84" s="69">
        <v>14.36</v>
      </c>
      <c r="W84" s="69">
        <v>14.8</v>
      </c>
      <c r="X84" s="69">
        <v>15.23</v>
      </c>
      <c r="Y84" s="69">
        <v>15.67</v>
      </c>
      <c r="Z84" s="69">
        <v>16.12</v>
      </c>
      <c r="AA84" s="69">
        <v>16.559999999999999</v>
      </c>
      <c r="AB84" s="69">
        <v>17.010000000000002</v>
      </c>
      <c r="AC84" s="69">
        <v>17.47</v>
      </c>
      <c r="AD84" s="69">
        <v>17.93</v>
      </c>
      <c r="AE84" s="69">
        <v>18.39</v>
      </c>
      <c r="AF84" s="69">
        <v>18.850000000000001</v>
      </c>
      <c r="AG84" s="69">
        <v>19.32</v>
      </c>
      <c r="AH84" s="69">
        <v>19.79</v>
      </c>
    </row>
    <row r="85" spans="1:34" customFormat="1" ht="13.2" x14ac:dyDescent="0.25"/>
    <row r="86" spans="1:34" customFormat="1" ht="13.2" x14ac:dyDescent="0.25">
      <c r="A86" t="s">
        <v>41</v>
      </c>
    </row>
    <row r="87" spans="1:34" customFormat="1" ht="13.2" x14ac:dyDescent="0.25">
      <c r="A87" t="s">
        <v>80</v>
      </c>
    </row>
    <row r="89" spans="1:34" ht="12.6" thickBot="1" x14ac:dyDescent="0.3"/>
    <row r="90" spans="1:34" ht="21.6" thickBot="1" x14ac:dyDescent="0.45">
      <c r="A90" s="85" t="s">
        <v>109</v>
      </c>
    </row>
    <row r="92" spans="1:34" ht="13.8" x14ac:dyDescent="0.3">
      <c r="A92" s="60" t="s">
        <v>62</v>
      </c>
      <c r="B92" s="57"/>
      <c r="C92" s="57"/>
      <c r="D92" s="58"/>
      <c r="E92" s="58"/>
      <c r="F92" s="58"/>
      <c r="G92" s="58"/>
      <c r="H92" s="58"/>
      <c r="I92" s="58"/>
      <c r="J92" s="60" t="s">
        <v>63</v>
      </c>
      <c r="K92" s="57"/>
      <c r="L92" s="57"/>
      <c r="M92" s="58"/>
      <c r="N92" s="58"/>
      <c r="O92" s="58"/>
      <c r="P92" s="58"/>
      <c r="Q92" s="58"/>
      <c r="R92" s="58"/>
    </row>
    <row r="93" spans="1:34" x14ac:dyDescent="0.25">
      <c r="A93" s="58"/>
      <c r="B93" s="58"/>
      <c r="C93" s="58"/>
      <c r="D93" s="58"/>
      <c r="E93" s="58"/>
      <c r="F93" s="58"/>
      <c r="G93" s="58"/>
      <c r="H93" s="58"/>
      <c r="I93" s="58"/>
      <c r="J93" s="58"/>
      <c r="K93" s="58"/>
      <c r="L93" s="58"/>
      <c r="M93" s="58"/>
      <c r="N93" s="58"/>
      <c r="O93" s="58"/>
      <c r="P93" s="58"/>
      <c r="Q93" s="58"/>
      <c r="R93" s="58"/>
    </row>
    <row r="94" spans="1:34" ht="60" x14ac:dyDescent="0.25">
      <c r="A94" s="64" t="s">
        <v>64</v>
      </c>
      <c r="B94" s="64" t="s">
        <v>65</v>
      </c>
      <c r="C94" s="64" t="s">
        <v>66</v>
      </c>
      <c r="D94" s="64" t="s">
        <v>67</v>
      </c>
      <c r="E94" s="65" t="s">
        <v>112</v>
      </c>
      <c r="F94" s="65" t="s">
        <v>113</v>
      </c>
      <c r="G94" s="65" t="s">
        <v>114</v>
      </c>
      <c r="H94" s="58"/>
      <c r="I94" s="58"/>
      <c r="J94" s="64" t="s">
        <v>64</v>
      </c>
      <c r="K94" s="64" t="s">
        <v>65</v>
      </c>
      <c r="L94" s="64" t="s">
        <v>66</v>
      </c>
      <c r="M94" s="64" t="s">
        <v>67</v>
      </c>
      <c r="N94" s="65" t="s">
        <v>112</v>
      </c>
      <c r="O94" s="65" t="s">
        <v>113</v>
      </c>
      <c r="P94" s="65" t="s">
        <v>114</v>
      </c>
      <c r="Q94" s="58"/>
    </row>
    <row r="95" spans="1:34" x14ac:dyDescent="0.25">
      <c r="A95" s="64">
        <v>1</v>
      </c>
      <c r="B95" s="64">
        <v>2</v>
      </c>
      <c r="C95" s="64">
        <v>3</v>
      </c>
      <c r="D95" s="64">
        <v>4</v>
      </c>
      <c r="E95" s="65" t="s">
        <v>110</v>
      </c>
      <c r="F95" s="64" t="s">
        <v>73</v>
      </c>
      <c r="G95" s="86" t="s">
        <v>115</v>
      </c>
      <c r="H95" s="58"/>
      <c r="I95" s="58"/>
      <c r="J95" s="64">
        <v>1</v>
      </c>
      <c r="K95" s="64">
        <v>3</v>
      </c>
      <c r="L95" s="64">
        <v>4</v>
      </c>
      <c r="M95" s="64">
        <v>5</v>
      </c>
      <c r="N95" s="65" t="s">
        <v>111</v>
      </c>
      <c r="O95" s="64" t="s">
        <v>73</v>
      </c>
      <c r="P95" s="86" t="s">
        <v>115</v>
      </c>
      <c r="Q95" s="58"/>
    </row>
    <row r="96" spans="1:34" x14ac:dyDescent="0.25">
      <c r="A96" s="61" t="s">
        <v>30</v>
      </c>
      <c r="B96" s="62">
        <v>177</v>
      </c>
      <c r="C96" s="62">
        <v>7.71</v>
      </c>
      <c r="D96" s="62">
        <v>1.61</v>
      </c>
      <c r="E96" s="63">
        <f>ROUND((B96*C96+B96*C96*D96/100)*0.0145,2)</f>
        <v>20.11</v>
      </c>
      <c r="F96" s="87">
        <f>ROUND(B96*C96+B96*C96*D96/100+E96,2)</f>
        <v>1406.75</v>
      </c>
      <c r="G96" s="88">
        <f>ROUND(F96/167.3333,2)</f>
        <v>8.41</v>
      </c>
      <c r="H96" s="58"/>
      <c r="I96" s="58"/>
      <c r="J96" s="61" t="s">
        <v>30</v>
      </c>
      <c r="K96" s="62">
        <v>177</v>
      </c>
      <c r="L96" s="62">
        <v>7.71</v>
      </c>
      <c r="M96" s="62">
        <v>1.61</v>
      </c>
      <c r="N96" s="63">
        <f>ROUND((K96*L96+K96*L96*M96/100)*0.0217,2)</f>
        <v>30.09</v>
      </c>
      <c r="O96" s="87">
        <f>ROUND(K96*L96+K96*L96*M96/100+N96,2)</f>
        <v>1416.73</v>
      </c>
      <c r="P96" s="88">
        <f>ROUND(O96/167.3333,2)</f>
        <v>8.4700000000000006</v>
      </c>
      <c r="Q96" s="58"/>
    </row>
    <row r="97" spans="1:34" x14ac:dyDescent="0.25">
      <c r="A97" s="61" t="s">
        <v>29</v>
      </c>
      <c r="B97" s="62">
        <v>177</v>
      </c>
      <c r="C97" s="62">
        <v>6.78</v>
      </c>
      <c r="D97" s="62">
        <v>1.61</v>
      </c>
      <c r="E97" s="63">
        <f>ROUND((B97*C97+B97*C97*D97/100)*0.0145,2)</f>
        <v>17.68</v>
      </c>
      <c r="F97" s="87">
        <f>ROUND(B97*C97+B97*C97*D97/100+E97,2)</f>
        <v>1237.06</v>
      </c>
      <c r="G97" s="92">
        <f>ROUND(F97/167.3333333,2)+0.01</f>
        <v>7.3999999999999995</v>
      </c>
      <c r="H97" s="58"/>
      <c r="I97" s="58"/>
      <c r="J97" s="61" t="s">
        <v>29</v>
      </c>
      <c r="K97" s="62">
        <v>177</v>
      </c>
      <c r="L97" s="62">
        <v>6.78</v>
      </c>
      <c r="M97" s="62">
        <v>1.61</v>
      </c>
      <c r="N97" s="63">
        <f>ROUND((K97*L97+K97*L97*M97/100)*0.0217,2)</f>
        <v>26.46</v>
      </c>
      <c r="O97" s="87">
        <f>ROUND(K97*L97+K97*L97*M97/100+N97,2)</f>
        <v>1245.8399999999999</v>
      </c>
      <c r="P97" s="88">
        <f>ROUND(O97/167.3333,2)</f>
        <v>7.45</v>
      </c>
      <c r="Q97" s="58"/>
    </row>
    <row r="98" spans="1:34" x14ac:dyDescent="0.25">
      <c r="A98" s="58"/>
      <c r="B98" s="58"/>
      <c r="C98" s="58"/>
      <c r="D98" s="58"/>
      <c r="E98" s="58"/>
      <c r="F98" s="58"/>
      <c r="G98" s="58"/>
      <c r="H98" s="58"/>
      <c r="I98" s="58"/>
      <c r="J98" s="58"/>
      <c r="K98" s="58"/>
      <c r="L98" s="58"/>
      <c r="M98" s="58"/>
      <c r="N98" s="58"/>
      <c r="O98" s="58"/>
      <c r="P98" s="58"/>
      <c r="Q98" s="58"/>
      <c r="R98" s="58"/>
    </row>
    <row r="99" spans="1:34" x14ac:dyDescent="0.25">
      <c r="A99" s="58"/>
      <c r="B99" s="58"/>
      <c r="C99" s="58"/>
      <c r="D99" s="58"/>
      <c r="E99" s="58"/>
      <c r="F99" s="58"/>
      <c r="G99" s="58"/>
      <c r="H99" s="58"/>
      <c r="I99" s="58"/>
      <c r="J99" s="58"/>
      <c r="K99" s="58"/>
      <c r="L99" s="58"/>
      <c r="M99" s="58"/>
      <c r="N99" s="58"/>
      <c r="O99" s="58"/>
      <c r="P99" s="58"/>
      <c r="Q99" s="58"/>
      <c r="R99" s="58"/>
    </row>
    <row r="100" spans="1:34" x14ac:dyDescent="0.25">
      <c r="A100" s="58"/>
      <c r="B100" s="58"/>
      <c r="C100" s="58"/>
      <c r="D100" s="58"/>
      <c r="E100" s="58"/>
      <c r="F100" s="58"/>
      <c r="G100" s="58"/>
      <c r="H100" s="58"/>
      <c r="I100" s="58"/>
      <c r="J100" s="58"/>
      <c r="K100" s="58"/>
      <c r="L100" s="58"/>
      <c r="M100" s="58"/>
      <c r="N100" s="58"/>
      <c r="O100" s="58"/>
      <c r="P100" s="58"/>
      <c r="Q100" s="58"/>
      <c r="R100" s="58"/>
    </row>
    <row r="103" spans="1:34" ht="13.2" x14ac:dyDescent="0.25">
      <c r="A103" s="33" t="s">
        <v>78</v>
      </c>
      <c r="B103"/>
      <c r="C103"/>
      <c r="D103"/>
      <c r="E103"/>
      <c r="F103"/>
      <c r="G103"/>
      <c r="H103"/>
      <c r="I103"/>
      <c r="J103"/>
      <c r="K103"/>
      <c r="L103"/>
      <c r="M103"/>
      <c r="N103"/>
      <c r="O103"/>
      <c r="P103"/>
      <c r="Q103"/>
      <c r="R103"/>
      <c r="S103"/>
      <c r="T103"/>
      <c r="U103"/>
      <c r="V103"/>
      <c r="W103"/>
      <c r="X103"/>
      <c r="Y103"/>
      <c r="Z103"/>
      <c r="AA103"/>
      <c r="AB103"/>
      <c r="AC103"/>
      <c r="AD103"/>
      <c r="AE103"/>
      <c r="AF103"/>
      <c r="AG103"/>
      <c r="AH103"/>
    </row>
    <row r="104" spans="1:34" ht="13.2" x14ac:dyDescent="0.25">
      <c r="A104" s="124" t="s">
        <v>35</v>
      </c>
      <c r="B104" s="125"/>
      <c r="C104" s="122" t="s">
        <v>37</v>
      </c>
      <c r="D104" s="119" t="s">
        <v>79</v>
      </c>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1"/>
    </row>
    <row r="105" spans="1:34" ht="13.2" x14ac:dyDescent="0.25">
      <c r="A105" s="126"/>
      <c r="B105" s="127"/>
      <c r="C105" s="123"/>
      <c r="D105" s="68">
        <v>20</v>
      </c>
      <c r="E105" s="68">
        <v>21</v>
      </c>
      <c r="F105" s="68">
        <v>22</v>
      </c>
      <c r="G105" s="68">
        <v>23</v>
      </c>
      <c r="H105" s="68">
        <v>24</v>
      </c>
      <c r="I105" s="68">
        <v>25</v>
      </c>
      <c r="J105" s="68">
        <v>26</v>
      </c>
      <c r="K105" s="68">
        <v>27</v>
      </c>
      <c r="L105" s="68">
        <v>28</v>
      </c>
      <c r="M105" s="68">
        <v>29</v>
      </c>
      <c r="N105" s="68">
        <v>30</v>
      </c>
      <c r="O105" s="68">
        <v>31</v>
      </c>
      <c r="P105" s="68">
        <v>32</v>
      </c>
      <c r="Q105" s="68">
        <v>33</v>
      </c>
      <c r="R105" s="68">
        <v>34</v>
      </c>
      <c r="S105" s="68">
        <v>35</v>
      </c>
      <c r="T105" s="68">
        <v>36</v>
      </c>
      <c r="U105" s="68">
        <v>37</v>
      </c>
      <c r="V105" s="68">
        <v>38</v>
      </c>
      <c r="W105" s="68">
        <v>39</v>
      </c>
      <c r="X105" s="68">
        <v>40</v>
      </c>
      <c r="Y105" s="68">
        <v>41</v>
      </c>
      <c r="Z105" s="68">
        <v>42</v>
      </c>
      <c r="AA105" s="68">
        <v>43</v>
      </c>
      <c r="AB105" s="68">
        <v>44</v>
      </c>
      <c r="AC105" s="68">
        <v>45</v>
      </c>
      <c r="AD105" s="68">
        <v>46</v>
      </c>
      <c r="AE105" s="68">
        <v>47</v>
      </c>
      <c r="AF105" s="68">
        <v>48</v>
      </c>
      <c r="AG105" s="68">
        <v>49</v>
      </c>
      <c r="AH105" s="68">
        <v>50</v>
      </c>
    </row>
    <row r="106" spans="1:34" ht="13.2" x14ac:dyDescent="0.25">
      <c r="A106" s="117" t="s">
        <v>39</v>
      </c>
      <c r="B106" s="118"/>
      <c r="C106" s="69">
        <v>252</v>
      </c>
      <c r="D106" s="69">
        <v>8.6199999999999992</v>
      </c>
      <c r="E106" s="69">
        <v>9.09</v>
      </c>
      <c r="F106" s="69">
        <v>9.57</v>
      </c>
      <c r="G106" s="69">
        <v>10.039999999999999</v>
      </c>
      <c r="H106" s="69">
        <v>10.53</v>
      </c>
      <c r="I106" s="69">
        <v>11.01</v>
      </c>
      <c r="J106" s="69">
        <v>11.5</v>
      </c>
      <c r="K106" s="69">
        <v>12</v>
      </c>
      <c r="L106" s="69">
        <v>12.5</v>
      </c>
      <c r="M106" s="69">
        <v>13</v>
      </c>
      <c r="N106" s="69">
        <v>13.51</v>
      </c>
      <c r="O106" s="69">
        <v>14.03</v>
      </c>
      <c r="P106" s="69">
        <v>14.55</v>
      </c>
      <c r="Q106" s="69">
        <v>15.07</v>
      </c>
      <c r="R106" s="69">
        <v>15.6</v>
      </c>
      <c r="S106" s="69">
        <v>16.13</v>
      </c>
      <c r="T106" s="69">
        <v>16.670000000000002</v>
      </c>
      <c r="U106" s="69">
        <v>17.21</v>
      </c>
      <c r="V106" s="69">
        <v>17.760000000000002</v>
      </c>
      <c r="W106" s="69">
        <v>18.309999999999999</v>
      </c>
      <c r="X106" s="69">
        <v>18.87</v>
      </c>
      <c r="Y106" s="69">
        <v>19.43</v>
      </c>
      <c r="Z106" s="69">
        <v>20</v>
      </c>
      <c r="AA106" s="69">
        <v>20.57</v>
      </c>
      <c r="AB106" s="69">
        <v>21.15</v>
      </c>
      <c r="AC106" s="69">
        <v>21.74</v>
      </c>
      <c r="AD106" s="69">
        <v>22.33</v>
      </c>
      <c r="AE106" s="69">
        <v>22.93</v>
      </c>
      <c r="AF106" s="69">
        <v>23.53</v>
      </c>
      <c r="AG106" s="69">
        <v>24.14</v>
      </c>
      <c r="AH106" s="69">
        <v>24.75</v>
      </c>
    </row>
    <row r="107" spans="1:34" ht="13.2" x14ac:dyDescent="0.25">
      <c r="A107" s="117" t="s">
        <v>40</v>
      </c>
      <c r="B107" s="118"/>
      <c r="C107" s="69">
        <v>302.60000000000002</v>
      </c>
      <c r="D107" s="69">
        <v>7.08</v>
      </c>
      <c r="E107" s="69">
        <v>7.46</v>
      </c>
      <c r="F107" s="69">
        <v>7.84</v>
      </c>
      <c r="G107" s="69">
        <v>8.23</v>
      </c>
      <c r="H107" s="69">
        <v>8.61</v>
      </c>
      <c r="I107" s="69">
        <v>9.01</v>
      </c>
      <c r="J107" s="69">
        <v>9.4</v>
      </c>
      <c r="K107" s="69">
        <v>9.8000000000000007</v>
      </c>
      <c r="L107" s="69">
        <v>10.199999999999999</v>
      </c>
      <c r="M107" s="69">
        <v>10.6</v>
      </c>
      <c r="N107" s="69">
        <v>11.01</v>
      </c>
      <c r="O107" s="69">
        <v>11.41</v>
      </c>
      <c r="P107" s="69">
        <v>11.83</v>
      </c>
      <c r="Q107" s="69">
        <v>12.24</v>
      </c>
      <c r="R107" s="69">
        <v>12.66</v>
      </c>
      <c r="S107" s="69">
        <v>13.08</v>
      </c>
      <c r="T107" s="69">
        <v>13.5</v>
      </c>
      <c r="U107" s="69">
        <v>13.93</v>
      </c>
      <c r="V107" s="69">
        <v>14.36</v>
      </c>
      <c r="W107" s="69">
        <v>14.8</v>
      </c>
      <c r="X107" s="69">
        <v>15.23</v>
      </c>
      <c r="Y107" s="69">
        <v>15.67</v>
      </c>
      <c r="Z107" s="69">
        <v>16.12</v>
      </c>
      <c r="AA107" s="69">
        <v>16.559999999999999</v>
      </c>
      <c r="AB107" s="69">
        <v>17.010000000000002</v>
      </c>
      <c r="AC107" s="69">
        <v>17.47</v>
      </c>
      <c r="AD107" s="69">
        <v>17.93</v>
      </c>
      <c r="AE107" s="69">
        <v>18.39</v>
      </c>
      <c r="AF107" s="69">
        <v>18.850000000000001</v>
      </c>
      <c r="AG107" s="69">
        <v>19.32</v>
      </c>
      <c r="AH107" s="69">
        <v>19.79</v>
      </c>
    </row>
    <row r="108" spans="1:34" ht="13.2"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row>
    <row r="109" spans="1:34" ht="13.2" x14ac:dyDescent="0.25">
      <c r="A109" t="s">
        <v>41</v>
      </c>
      <c r="B109"/>
      <c r="C109"/>
      <c r="D109"/>
      <c r="E109"/>
      <c r="F109"/>
      <c r="G109"/>
      <c r="H109"/>
      <c r="I109"/>
      <c r="J109"/>
      <c r="K109"/>
      <c r="L109"/>
      <c r="M109"/>
      <c r="N109"/>
      <c r="O109"/>
      <c r="P109"/>
      <c r="Q109"/>
      <c r="R109"/>
      <c r="S109"/>
      <c r="T109"/>
      <c r="U109"/>
      <c r="V109"/>
      <c r="W109"/>
      <c r="X109"/>
      <c r="Y109"/>
      <c r="Z109"/>
      <c r="AA109"/>
      <c r="AB109"/>
      <c r="AC109"/>
      <c r="AD109"/>
      <c r="AE109"/>
      <c r="AF109"/>
      <c r="AG109"/>
      <c r="AH109"/>
    </row>
    <row r="110" spans="1:34" ht="13.2" x14ac:dyDescent="0.25">
      <c r="A110" t="s">
        <v>80</v>
      </c>
      <c r="B110"/>
      <c r="C110"/>
      <c r="D110"/>
      <c r="E110"/>
      <c r="F110"/>
      <c r="G110"/>
      <c r="H110"/>
      <c r="I110"/>
      <c r="J110"/>
      <c r="K110"/>
      <c r="L110"/>
      <c r="M110"/>
      <c r="N110"/>
      <c r="O110"/>
      <c r="P110"/>
      <c r="Q110"/>
      <c r="R110"/>
      <c r="S110"/>
      <c r="T110"/>
      <c r="U110"/>
      <c r="V110"/>
      <c r="W110"/>
      <c r="X110"/>
      <c r="Y110"/>
      <c r="Z110"/>
      <c r="AA110"/>
      <c r="AB110"/>
      <c r="AC110"/>
      <c r="AD110"/>
      <c r="AE110"/>
      <c r="AF110"/>
      <c r="AG110"/>
      <c r="AH110"/>
    </row>
    <row r="112" spans="1:34" ht="12.6" thickBot="1" x14ac:dyDescent="0.3"/>
    <row r="113" spans="1:34" ht="21.6" thickBot="1" x14ac:dyDescent="0.45">
      <c r="A113" s="93" t="s">
        <v>117</v>
      </c>
    </row>
    <row r="115" spans="1:34" ht="13.8" x14ac:dyDescent="0.3">
      <c r="A115" s="60" t="s">
        <v>62</v>
      </c>
      <c r="B115" s="57"/>
      <c r="C115" s="57"/>
      <c r="D115" s="58"/>
      <c r="E115" s="58"/>
      <c r="F115" s="58"/>
      <c r="G115" s="58"/>
      <c r="H115" s="58"/>
      <c r="I115" s="58"/>
      <c r="J115" s="60" t="s">
        <v>63</v>
      </c>
      <c r="K115" s="57"/>
      <c r="L115" s="57"/>
      <c r="M115" s="58"/>
      <c r="N115" s="58"/>
      <c r="O115" s="58"/>
      <c r="P115" s="58"/>
      <c r="Q115" s="58"/>
      <c r="R115" s="58"/>
    </row>
    <row r="116" spans="1:34" x14ac:dyDescent="0.25">
      <c r="A116" s="58"/>
      <c r="B116" s="58"/>
      <c r="C116" s="58"/>
      <c r="D116" s="58"/>
      <c r="E116" s="58"/>
      <c r="F116" s="58"/>
      <c r="G116" s="58"/>
      <c r="H116" s="58"/>
      <c r="I116" s="58"/>
      <c r="J116" s="58"/>
      <c r="K116" s="58"/>
      <c r="L116" s="58"/>
      <c r="M116" s="58"/>
      <c r="N116" s="58"/>
      <c r="O116" s="58"/>
      <c r="P116" s="58"/>
      <c r="Q116" s="58"/>
      <c r="R116" s="58"/>
    </row>
    <row r="117" spans="1:34" ht="60" x14ac:dyDescent="0.25">
      <c r="A117" s="64" t="s">
        <v>64</v>
      </c>
      <c r="B117" s="64" t="s">
        <v>65</v>
      </c>
      <c r="C117" s="64" t="s">
        <v>66</v>
      </c>
      <c r="D117" s="64" t="s">
        <v>67</v>
      </c>
      <c r="E117" s="65" t="s">
        <v>112</v>
      </c>
      <c r="F117" s="65" t="s">
        <v>113</v>
      </c>
      <c r="G117" s="65" t="s">
        <v>114</v>
      </c>
      <c r="H117" s="58"/>
      <c r="I117" s="58"/>
      <c r="J117" s="64" t="s">
        <v>64</v>
      </c>
      <c r="K117" s="64" t="s">
        <v>65</v>
      </c>
      <c r="L117" s="64" t="s">
        <v>66</v>
      </c>
      <c r="M117" s="64" t="s">
        <v>67</v>
      </c>
      <c r="N117" s="65" t="s">
        <v>112</v>
      </c>
      <c r="O117" s="65" t="s">
        <v>113</v>
      </c>
      <c r="P117" s="65" t="s">
        <v>114</v>
      </c>
      <c r="Q117" s="58"/>
    </row>
    <row r="118" spans="1:34" x14ac:dyDescent="0.25">
      <c r="A118" s="64">
        <v>1</v>
      </c>
      <c r="B118" s="64">
        <v>2</v>
      </c>
      <c r="C118" s="64">
        <v>3</v>
      </c>
      <c r="D118" s="64">
        <v>4</v>
      </c>
      <c r="E118" s="65" t="s">
        <v>110</v>
      </c>
      <c r="F118" s="64" t="s">
        <v>73</v>
      </c>
      <c r="G118" s="86" t="s">
        <v>115</v>
      </c>
      <c r="H118" s="58"/>
      <c r="I118" s="58"/>
      <c r="J118" s="64">
        <v>1</v>
      </c>
      <c r="K118" s="64">
        <v>3</v>
      </c>
      <c r="L118" s="64">
        <v>4</v>
      </c>
      <c r="M118" s="64">
        <v>5</v>
      </c>
      <c r="N118" s="65" t="s">
        <v>111</v>
      </c>
      <c r="O118" s="64" t="s">
        <v>73</v>
      </c>
      <c r="P118" s="86" t="s">
        <v>115</v>
      </c>
      <c r="Q118" s="58"/>
    </row>
    <row r="119" spans="1:34" x14ac:dyDescent="0.25">
      <c r="A119" s="61" t="s">
        <v>30</v>
      </c>
      <c r="B119" s="62">
        <v>181</v>
      </c>
      <c r="C119" s="62">
        <v>8.33</v>
      </c>
      <c r="D119" s="62">
        <v>0</v>
      </c>
      <c r="E119" s="63">
        <f>ROUND((B119*C119+B119*C119*D119/100)*0.0145,2)</f>
        <v>21.86</v>
      </c>
      <c r="F119" s="87">
        <f>ROUND(B119*C119+B119*C119*D119/100+E119,2)</f>
        <v>1529.59</v>
      </c>
      <c r="G119" s="88">
        <f>ROUND(F119/167.25,2)</f>
        <v>9.15</v>
      </c>
      <c r="H119" s="58"/>
      <c r="I119" s="58"/>
      <c r="J119" s="61" t="s">
        <v>30</v>
      </c>
      <c r="K119" s="62">
        <v>181</v>
      </c>
      <c r="L119" s="62">
        <v>8.33</v>
      </c>
      <c r="M119" s="62">
        <v>0</v>
      </c>
      <c r="N119" s="63">
        <f>ROUND((K119*L119+K119*L119*M119/100)*0.0217,2)</f>
        <v>32.72</v>
      </c>
      <c r="O119" s="87">
        <f>ROUND(K119*L119+K119*L119*M119/100+N119,2)</f>
        <v>1540.45</v>
      </c>
      <c r="P119" s="88">
        <f>ROUND(O119/167.25,2)</f>
        <v>9.2100000000000009</v>
      </c>
      <c r="Q119" s="58"/>
    </row>
    <row r="120" spans="1:34" x14ac:dyDescent="0.25">
      <c r="A120" s="61" t="s">
        <v>29</v>
      </c>
      <c r="B120" s="62">
        <v>181</v>
      </c>
      <c r="C120" s="62">
        <v>7.29</v>
      </c>
      <c r="D120" s="62">
        <v>0</v>
      </c>
      <c r="E120" s="63">
        <f>ROUND((B120*C120+B120*C120*D120/100)*0.0145,2)</f>
        <v>19.13</v>
      </c>
      <c r="F120" s="87">
        <f>ROUND(B120*C120+B120*C120*D120/100+E120,2)</f>
        <v>1338.62</v>
      </c>
      <c r="G120" s="88">
        <f>ROUND(F120/167.25,2)</f>
        <v>8</v>
      </c>
      <c r="H120" s="58"/>
      <c r="I120" s="58"/>
      <c r="J120" s="61" t="s">
        <v>29</v>
      </c>
      <c r="K120" s="62">
        <v>181</v>
      </c>
      <c r="L120" s="62">
        <v>7.29</v>
      </c>
      <c r="M120" s="62">
        <v>0</v>
      </c>
      <c r="N120" s="63">
        <f>ROUND((K120*L120+K120*L120*M120/100)*0.0217,2)</f>
        <v>28.63</v>
      </c>
      <c r="O120" s="87">
        <f>ROUND(K120*L120+K120*L120*M120/100+N120,2)</f>
        <v>1348.12</v>
      </c>
      <c r="P120" s="88">
        <f>ROUND(O120/167.25,2)</f>
        <v>8.06</v>
      </c>
      <c r="Q120" s="58"/>
    </row>
    <row r="121" spans="1:34" x14ac:dyDescent="0.25">
      <c r="A121" s="58"/>
      <c r="B121" s="58"/>
      <c r="C121" s="58"/>
      <c r="D121" s="58"/>
      <c r="E121" s="58"/>
      <c r="F121" s="58"/>
      <c r="G121" s="58"/>
      <c r="H121" s="58"/>
      <c r="I121" s="58"/>
      <c r="J121" s="58"/>
      <c r="K121" s="58"/>
      <c r="L121" s="58"/>
      <c r="M121" s="58"/>
      <c r="N121" s="58"/>
      <c r="O121" s="58"/>
      <c r="P121" s="58"/>
      <c r="Q121" s="58"/>
      <c r="R121" s="58"/>
    </row>
    <row r="122" spans="1:34" x14ac:dyDescent="0.25">
      <c r="A122" s="58"/>
      <c r="B122" s="58"/>
      <c r="C122" s="58"/>
      <c r="D122" s="58"/>
      <c r="E122" s="58"/>
      <c r="F122" s="58"/>
      <c r="G122" s="58"/>
      <c r="H122" s="58"/>
      <c r="I122" s="58"/>
      <c r="J122" s="58"/>
      <c r="K122" s="58"/>
      <c r="L122" s="58"/>
      <c r="M122" s="58"/>
      <c r="N122" s="58"/>
      <c r="O122" s="58"/>
      <c r="P122" s="58"/>
      <c r="Q122" s="58"/>
      <c r="R122" s="58"/>
    </row>
    <row r="123" spans="1:34" x14ac:dyDescent="0.25">
      <c r="A123" s="58"/>
      <c r="B123" s="58"/>
      <c r="C123" s="58"/>
      <c r="D123" s="58"/>
      <c r="E123" s="58"/>
      <c r="F123" s="58"/>
      <c r="G123" s="58"/>
      <c r="H123" s="58"/>
      <c r="I123" s="58"/>
      <c r="J123" s="58"/>
      <c r="K123" s="58"/>
      <c r="L123" s="58"/>
      <c r="M123" s="58"/>
      <c r="N123" s="58"/>
      <c r="O123" s="58"/>
      <c r="P123" s="58"/>
      <c r="Q123" s="58"/>
      <c r="R123" s="58"/>
    </row>
    <row r="126" spans="1:34" ht="13.2" x14ac:dyDescent="0.25">
      <c r="A126" s="33" t="s">
        <v>78</v>
      </c>
      <c r="B126"/>
      <c r="C126"/>
      <c r="D126"/>
      <c r="E126"/>
      <c r="F126"/>
      <c r="G126"/>
      <c r="H126"/>
      <c r="I126"/>
      <c r="J126"/>
      <c r="K126"/>
      <c r="L126"/>
      <c r="M126"/>
      <c r="N126"/>
      <c r="O126"/>
      <c r="P126"/>
      <c r="Q126"/>
      <c r="R126"/>
      <c r="S126"/>
      <c r="T126"/>
      <c r="U126"/>
      <c r="V126"/>
      <c r="W126"/>
      <c r="X126"/>
      <c r="Y126"/>
      <c r="Z126"/>
      <c r="AA126"/>
      <c r="AB126"/>
      <c r="AC126"/>
      <c r="AD126"/>
      <c r="AE126"/>
      <c r="AF126"/>
      <c r="AG126"/>
      <c r="AH126"/>
    </row>
    <row r="127" spans="1:34" ht="13.2" x14ac:dyDescent="0.25">
      <c r="A127" s="124" t="s">
        <v>35</v>
      </c>
      <c r="B127" s="125"/>
      <c r="C127" s="122" t="s">
        <v>37</v>
      </c>
      <c r="D127" s="119" t="s">
        <v>116</v>
      </c>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1"/>
    </row>
    <row r="128" spans="1:34" ht="13.2" x14ac:dyDescent="0.25">
      <c r="A128" s="126"/>
      <c r="B128" s="127"/>
      <c r="C128" s="123"/>
      <c r="D128" s="68">
        <v>20</v>
      </c>
      <c r="E128" s="68">
        <v>21</v>
      </c>
      <c r="F128" s="68">
        <v>22</v>
      </c>
      <c r="G128" s="68">
        <v>23</v>
      </c>
      <c r="H128" s="68">
        <v>24</v>
      </c>
      <c r="I128" s="68">
        <v>25</v>
      </c>
      <c r="J128" s="68">
        <v>26</v>
      </c>
      <c r="K128" s="68">
        <v>27</v>
      </c>
      <c r="L128" s="68">
        <v>28</v>
      </c>
      <c r="M128" s="68">
        <v>29</v>
      </c>
      <c r="N128" s="68">
        <v>30</v>
      </c>
      <c r="O128" s="68">
        <v>31</v>
      </c>
      <c r="P128" s="68">
        <v>32</v>
      </c>
      <c r="Q128" s="68">
        <v>33</v>
      </c>
      <c r="R128" s="68">
        <v>34</v>
      </c>
      <c r="S128" s="68">
        <v>35</v>
      </c>
      <c r="T128" s="68">
        <v>36</v>
      </c>
      <c r="U128" s="68">
        <v>37</v>
      </c>
      <c r="V128" s="68">
        <v>38</v>
      </c>
      <c r="W128" s="68">
        <v>39</v>
      </c>
      <c r="X128" s="68">
        <v>40</v>
      </c>
      <c r="Y128" s="68">
        <v>41</v>
      </c>
      <c r="Z128" s="68">
        <v>42</v>
      </c>
      <c r="AA128" s="68">
        <v>43</v>
      </c>
      <c r="AB128" s="68">
        <v>44</v>
      </c>
      <c r="AC128" s="68">
        <v>45</v>
      </c>
      <c r="AD128" s="68">
        <v>46</v>
      </c>
      <c r="AE128" s="68">
        <v>47</v>
      </c>
      <c r="AF128" s="68">
        <v>48</v>
      </c>
      <c r="AG128" s="68">
        <v>49</v>
      </c>
      <c r="AH128" s="68">
        <v>50</v>
      </c>
    </row>
    <row r="129" spans="1:34" ht="13.2" x14ac:dyDescent="0.25">
      <c r="A129" s="117" t="s">
        <v>39</v>
      </c>
      <c r="B129" s="118"/>
      <c r="C129" s="69">
        <v>252</v>
      </c>
      <c r="D129" s="69">
        <v>8.6199999999999992</v>
      </c>
      <c r="E129" s="69">
        <v>9.09</v>
      </c>
      <c r="F129" s="69">
        <v>9.57</v>
      </c>
      <c r="G129" s="69">
        <v>10.039999999999999</v>
      </c>
      <c r="H129" s="69">
        <v>10.53</v>
      </c>
      <c r="I129" s="69">
        <v>11.01</v>
      </c>
      <c r="J129" s="69">
        <v>11.5</v>
      </c>
      <c r="K129" s="69">
        <v>12</v>
      </c>
      <c r="L129" s="69">
        <v>12.5</v>
      </c>
      <c r="M129" s="69">
        <v>13</v>
      </c>
      <c r="N129" s="69">
        <v>13.51</v>
      </c>
      <c r="O129" s="69">
        <v>14.03</v>
      </c>
      <c r="P129" s="69">
        <v>14.55</v>
      </c>
      <c r="Q129" s="69">
        <v>15.07</v>
      </c>
      <c r="R129" s="69">
        <v>15.6</v>
      </c>
      <c r="S129" s="69">
        <v>16.13</v>
      </c>
      <c r="T129" s="69">
        <v>16.670000000000002</v>
      </c>
      <c r="U129" s="69">
        <v>17.21</v>
      </c>
      <c r="V129" s="69">
        <v>17.760000000000002</v>
      </c>
      <c r="W129" s="69">
        <v>18.309999999999999</v>
      </c>
      <c r="X129" s="69">
        <v>18.87</v>
      </c>
      <c r="Y129" s="69">
        <v>19.43</v>
      </c>
      <c r="Z129" s="69">
        <v>20</v>
      </c>
      <c r="AA129" s="69">
        <v>20.57</v>
      </c>
      <c r="AB129" s="69">
        <v>21.15</v>
      </c>
      <c r="AC129" s="69">
        <v>21.74</v>
      </c>
      <c r="AD129" s="69">
        <v>22.33</v>
      </c>
      <c r="AE129" s="69">
        <v>22.93</v>
      </c>
      <c r="AF129" s="69">
        <v>23.53</v>
      </c>
      <c r="AG129" s="69">
        <v>24.14</v>
      </c>
      <c r="AH129" s="69">
        <v>24.75</v>
      </c>
    </row>
    <row r="130" spans="1:34" ht="13.2" x14ac:dyDescent="0.25">
      <c r="A130" s="117" t="s">
        <v>40</v>
      </c>
      <c r="B130" s="118"/>
      <c r="C130" s="69">
        <v>302.60000000000002</v>
      </c>
      <c r="D130" s="69">
        <v>7.08</v>
      </c>
      <c r="E130" s="69">
        <v>7.46</v>
      </c>
      <c r="F130" s="69">
        <v>7.84</v>
      </c>
      <c r="G130" s="69">
        <v>8.23</v>
      </c>
      <c r="H130" s="69">
        <v>8.61</v>
      </c>
      <c r="I130" s="69">
        <v>9.01</v>
      </c>
      <c r="J130" s="69">
        <v>9.4</v>
      </c>
      <c r="K130" s="69">
        <v>9.8000000000000007</v>
      </c>
      <c r="L130" s="69">
        <v>10.199999999999999</v>
      </c>
      <c r="M130" s="69">
        <v>10.6</v>
      </c>
      <c r="N130" s="69">
        <v>11.01</v>
      </c>
      <c r="O130" s="69">
        <v>11.41</v>
      </c>
      <c r="P130" s="69">
        <v>11.83</v>
      </c>
      <c r="Q130" s="69">
        <v>12.24</v>
      </c>
      <c r="R130" s="69">
        <v>12.66</v>
      </c>
      <c r="S130" s="69">
        <v>13.08</v>
      </c>
      <c r="T130" s="69">
        <v>13.5</v>
      </c>
      <c r="U130" s="69">
        <v>13.93</v>
      </c>
      <c r="V130" s="69">
        <v>14.36</v>
      </c>
      <c r="W130" s="69">
        <v>14.8</v>
      </c>
      <c r="X130" s="69">
        <v>15.23</v>
      </c>
      <c r="Y130" s="69">
        <v>15.67</v>
      </c>
      <c r="Z130" s="69">
        <v>16.12</v>
      </c>
      <c r="AA130" s="69">
        <v>16.559999999999999</v>
      </c>
      <c r="AB130" s="69">
        <v>17.010000000000002</v>
      </c>
      <c r="AC130" s="69">
        <v>17.47</v>
      </c>
      <c r="AD130" s="69">
        <v>17.93</v>
      </c>
      <c r="AE130" s="69">
        <v>18.39</v>
      </c>
      <c r="AF130" s="69">
        <v>18.850000000000001</v>
      </c>
      <c r="AG130" s="69">
        <v>19.32</v>
      </c>
      <c r="AH130" s="69">
        <v>19.79</v>
      </c>
    </row>
    <row r="131" spans="1:34" ht="13.2"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row>
    <row r="132" spans="1:34" ht="13.2" x14ac:dyDescent="0.25">
      <c r="A132" t="s">
        <v>41</v>
      </c>
      <c r="B132"/>
      <c r="C132"/>
      <c r="D132"/>
      <c r="E132"/>
      <c r="F132"/>
      <c r="G132"/>
      <c r="H132"/>
      <c r="I132"/>
      <c r="J132"/>
      <c r="K132"/>
      <c r="L132"/>
      <c r="M132"/>
      <c r="N132"/>
      <c r="O132"/>
      <c r="P132"/>
      <c r="Q132"/>
      <c r="R132"/>
      <c r="S132"/>
      <c r="T132"/>
      <c r="U132"/>
      <c r="V132"/>
      <c r="W132"/>
      <c r="X132"/>
      <c r="Y132"/>
      <c r="Z132"/>
      <c r="AA132"/>
      <c r="AB132"/>
      <c r="AC132"/>
      <c r="AD132"/>
      <c r="AE132"/>
      <c r="AF132"/>
      <c r="AG132"/>
      <c r="AH132"/>
    </row>
    <row r="133" spans="1:34" ht="13.2" x14ac:dyDescent="0.25">
      <c r="A133" t="s">
        <v>80</v>
      </c>
      <c r="B133"/>
      <c r="C133"/>
      <c r="D133"/>
      <c r="E133"/>
      <c r="F133"/>
      <c r="G133"/>
      <c r="H133"/>
      <c r="I133"/>
      <c r="J133"/>
      <c r="K133"/>
      <c r="L133"/>
      <c r="M133"/>
      <c r="N133"/>
      <c r="O133"/>
      <c r="P133"/>
      <c r="Q133"/>
      <c r="R133"/>
      <c r="S133"/>
      <c r="T133"/>
      <c r="U133"/>
      <c r="V133"/>
      <c r="W133"/>
      <c r="X133"/>
      <c r="Y133"/>
      <c r="Z133"/>
      <c r="AA133"/>
      <c r="AB133"/>
      <c r="AC133"/>
      <c r="AD133"/>
      <c r="AE133"/>
      <c r="AF133"/>
      <c r="AG133"/>
      <c r="AH133"/>
    </row>
  </sheetData>
  <mergeCells count="28">
    <mergeCell ref="A127:B128"/>
    <mergeCell ref="C127:C128"/>
    <mergeCell ref="D127:AH127"/>
    <mergeCell ref="A129:B129"/>
    <mergeCell ref="A130:B130"/>
    <mergeCell ref="A52:B53"/>
    <mergeCell ref="C52:C53"/>
    <mergeCell ref="D52:AH52"/>
    <mergeCell ref="A54:B54"/>
    <mergeCell ref="A55:B55"/>
    <mergeCell ref="A2:C2"/>
    <mergeCell ref="A23:A25"/>
    <mergeCell ref="B23:B25"/>
    <mergeCell ref="C23:Q23"/>
    <mergeCell ref="A10:A11"/>
    <mergeCell ref="B10:B11"/>
    <mergeCell ref="C10:C11"/>
    <mergeCell ref="D10:AH10"/>
    <mergeCell ref="A81:B82"/>
    <mergeCell ref="C81:C82"/>
    <mergeCell ref="D81:AH81"/>
    <mergeCell ref="A83:B83"/>
    <mergeCell ref="A84:B84"/>
    <mergeCell ref="A107:B107"/>
    <mergeCell ref="A106:B106"/>
    <mergeCell ref="D104:AH104"/>
    <mergeCell ref="C104:C105"/>
    <mergeCell ref="A104:B10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8</vt:i4>
      </vt:variant>
    </vt:vector>
  </HeadingPairs>
  <TitlesOfParts>
    <vt:vector size="15" baseType="lpstr">
      <vt:lpstr>DU iki 2017.06.30</vt:lpstr>
      <vt:lpstr>DU nuo 2017.07.01</vt:lpstr>
      <vt:lpstr>DU nuo 2018.01.01</vt:lpstr>
      <vt:lpstr>DU nuo 2021-01-01</vt:lpstr>
      <vt:lpstr>DU nuo 2022-01-01</vt:lpstr>
      <vt:lpstr>Pildymo pavyzdys</vt:lpstr>
      <vt:lpstr>Papildomas</vt:lpstr>
      <vt:lpstr>'DU iki 2017.06.30'!Print_Area</vt:lpstr>
      <vt:lpstr>'DU nuo 2017.07.01'!Print_Area</vt:lpstr>
      <vt:lpstr>'DU nuo 2018.01.01'!Print_Area</vt:lpstr>
      <vt:lpstr>'Pildymo pavyzdys'!Print_Area</vt:lpstr>
      <vt:lpstr>'DU iki 2017.06.30'!Print_Titles</vt:lpstr>
      <vt:lpstr>'DU nuo 2017.07.01'!Print_Titles</vt:lpstr>
      <vt:lpstr>'DU nuo 2018.01.01'!Print_Titles</vt:lpstr>
      <vt:lpstr>'Pildymo pavyzdys'!Print_Titles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Irina Grigonienė</cp:lastModifiedBy>
  <cp:lastPrinted>2017-07-27T10:11:30Z</cp:lastPrinted>
  <dcterms:created xsi:type="dcterms:W3CDTF">2008-01-24T11:30:04Z</dcterms:created>
  <dcterms:modified xsi:type="dcterms:W3CDTF">2022-03-31T12:31:32Z</dcterms:modified>
</cp:coreProperties>
</file>