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asir\Desktop\"/>
    </mc:Choice>
  </mc:AlternateContent>
  <bookViews>
    <workbookView xWindow="0" yWindow="0" windowWidth="28800" windowHeight="12435"/>
  </bookViews>
  <sheets>
    <sheet name="Lapas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Toc387396766" localSheetId="0">Lapas1!$A$1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66" i="1" l="1"/>
  <c r="K88" i="1" l="1"/>
  <c r="K135" i="1"/>
  <c r="K133" i="1" s="1"/>
  <c r="K134" i="1"/>
  <c r="L133" i="1"/>
  <c r="K109" i="1" l="1"/>
  <c r="K108" i="1"/>
  <c r="K107" i="1"/>
  <c r="N67" i="1"/>
  <c r="L67" i="1"/>
  <c r="N72" i="1" l="1"/>
  <c r="K60" i="1" l="1"/>
  <c r="K59" i="1"/>
  <c r="K58" i="1"/>
  <c r="K54" i="1"/>
  <c r="L51" i="1"/>
  <c r="L49" i="1"/>
  <c r="L50" i="1"/>
  <c r="L58" i="1" l="1"/>
  <c r="M58" i="1"/>
  <c r="M60" i="1"/>
  <c r="L60" i="1"/>
  <c r="G58" i="1" l="1"/>
  <c r="F58" i="1"/>
  <c r="N55" i="1" l="1"/>
  <c r="N56" i="1" s="1"/>
  <c r="M55" i="1"/>
  <c r="M56" i="1" s="1"/>
  <c r="L55" i="1"/>
  <c r="L56" i="1" s="1"/>
  <c r="K55" i="1" l="1"/>
  <c r="L53" i="1"/>
  <c r="N53" i="1"/>
  <c r="M53" i="1"/>
  <c r="E53" i="1"/>
  <c r="K56" i="1" l="1"/>
  <c r="K53" i="1"/>
  <c r="K41" i="1"/>
  <c r="M36" i="1"/>
  <c r="K12" i="1"/>
  <c r="M14" i="1"/>
  <c r="L14" i="1"/>
  <c r="K13" i="1"/>
  <c r="N51" i="1"/>
  <c r="G49" i="1"/>
  <c r="N50" i="1"/>
  <c r="K50" i="1" s="1"/>
  <c r="N49" i="1"/>
  <c r="H49" i="1" l="1"/>
  <c r="K49" i="1"/>
  <c r="K51" i="1"/>
  <c r="N52" i="1"/>
  <c r="F49" i="1"/>
  <c r="E49" i="1" s="1"/>
  <c r="K14" i="1"/>
  <c r="M47" i="1" l="1"/>
  <c r="L47" i="1"/>
  <c r="K47" i="1"/>
  <c r="M46" i="1"/>
  <c r="L46" i="1"/>
  <c r="K46" i="1"/>
  <c r="F45" i="1"/>
  <c r="M45" i="1"/>
  <c r="G45" i="1" s="1"/>
  <c r="L45" i="1"/>
  <c r="K45" i="1"/>
  <c r="E45" i="1" s="1"/>
  <c r="M43" i="1"/>
  <c r="L43" i="1"/>
  <c r="K43" i="1"/>
  <c r="M42" i="1"/>
  <c r="L42" i="1"/>
  <c r="K42" i="1"/>
  <c r="M41" i="1"/>
  <c r="G41" i="1" s="1"/>
  <c r="L41" i="1"/>
  <c r="F41" i="1" s="1"/>
  <c r="E41" i="1" s="1"/>
  <c r="M38" i="1"/>
  <c r="L38" i="1"/>
  <c r="L36" i="1"/>
  <c r="K37" i="1"/>
  <c r="M37" i="1" s="1"/>
  <c r="M39" i="1" s="1"/>
  <c r="K36" i="1" l="1"/>
  <c r="K39" i="1" s="1"/>
  <c r="F35" i="1"/>
  <c r="L37" i="1"/>
  <c r="L39" i="1" s="1"/>
  <c r="M32" i="1"/>
  <c r="L32" i="1"/>
  <c r="K32" i="1"/>
  <c r="M31" i="1"/>
  <c r="G30" i="1" s="1"/>
  <c r="L31" i="1"/>
  <c r="F30" i="1" s="1"/>
  <c r="K31" i="1"/>
  <c r="M30" i="1"/>
  <c r="L30" i="1"/>
  <c r="K30" i="1"/>
  <c r="E30" i="1" s="1"/>
  <c r="L20" i="1"/>
  <c r="M20" i="1"/>
  <c r="N20" i="1"/>
  <c r="K20" i="1"/>
  <c r="M21" i="1"/>
  <c r="G20" i="1" s="1"/>
  <c r="L21" i="1"/>
  <c r="L23" i="1" s="1"/>
  <c r="K21" i="1"/>
  <c r="K23" i="1" s="1"/>
  <c r="L17" i="1"/>
  <c r="F16" i="1" s="1"/>
  <c r="K17" i="1"/>
  <c r="E16" i="1" s="1"/>
  <c r="E35" i="1" l="1"/>
  <c r="F20" i="1"/>
  <c r="E20" i="1"/>
  <c r="M23" i="1"/>
  <c r="N14" i="1" l="1"/>
  <c r="G12" i="1"/>
  <c r="F12" i="1"/>
  <c r="E12" i="1"/>
  <c r="M131" i="1" l="1"/>
  <c r="N131" i="1"/>
  <c r="E127" i="1"/>
  <c r="N120" i="1"/>
  <c r="N122" i="1" s="1"/>
  <c r="M120" i="1"/>
  <c r="M122" i="1" s="1"/>
  <c r="L122" i="1"/>
  <c r="E119" i="1"/>
  <c r="K117" i="1"/>
  <c r="K116" i="1" s="1"/>
  <c r="N116" i="1"/>
  <c r="N118" i="1" s="1"/>
  <c r="M116" i="1"/>
  <c r="M118" i="1" s="1"/>
  <c r="L118" i="1"/>
  <c r="E115" i="1"/>
  <c r="K128" i="1" l="1"/>
  <c r="L128" i="1"/>
  <c r="L131" i="1" s="1"/>
  <c r="K131" i="1" s="1"/>
  <c r="K118" i="1"/>
  <c r="M133" i="1"/>
  <c r="M136" i="1" s="1"/>
  <c r="N133" i="1"/>
  <c r="N136" i="1" s="1"/>
  <c r="E132" i="1"/>
  <c r="M126" i="1"/>
  <c r="N126" i="1"/>
  <c r="L126" i="1"/>
  <c r="K126" i="1" s="1"/>
  <c r="E123" i="1"/>
  <c r="M113" i="1"/>
  <c r="M112" i="1" s="1"/>
  <c r="M114" i="1" s="1"/>
  <c r="L113" i="1"/>
  <c r="N112" i="1"/>
  <c r="N114" i="1" s="1"/>
  <c r="E111" i="1"/>
  <c r="M109" i="1"/>
  <c r="M108" i="1" s="1"/>
  <c r="M110" i="1" s="1"/>
  <c r="L109" i="1"/>
  <c r="L108" i="1" s="1"/>
  <c r="L110" i="1" s="1"/>
  <c r="N110" i="1"/>
  <c r="E107" i="1"/>
  <c r="N105" i="1"/>
  <c r="N104" i="1" s="1"/>
  <c r="N106" i="1" s="1"/>
  <c r="M105" i="1"/>
  <c r="L105" i="1"/>
  <c r="L104" i="1" s="1"/>
  <c r="L106" i="1" s="1"/>
  <c r="E103" i="1"/>
  <c r="N102" i="1"/>
  <c r="M102" i="1"/>
  <c r="L102" i="1"/>
  <c r="E99" i="1"/>
  <c r="M98" i="1"/>
  <c r="L98" i="1"/>
  <c r="E95" i="1"/>
  <c r="M94" i="1"/>
  <c r="K92" i="1"/>
  <c r="N91" i="1"/>
  <c r="N94" i="1" s="1"/>
  <c r="M91" i="1"/>
  <c r="L91" i="1"/>
  <c r="L94" i="1" s="1"/>
  <c r="K91" i="1"/>
  <c r="E90" i="1"/>
  <c r="K94" i="1" s="1"/>
  <c r="K113" i="1" l="1"/>
  <c r="K112" i="1" s="1"/>
  <c r="L112" i="1"/>
  <c r="L114" i="1" s="1"/>
  <c r="K114" i="1" s="1"/>
  <c r="K136" i="1"/>
  <c r="K102" i="1"/>
  <c r="K105" i="1"/>
  <c r="M104" i="1"/>
  <c r="K104" i="1" s="1"/>
  <c r="M106" i="1"/>
  <c r="K106" i="1" s="1"/>
  <c r="M83" i="1" l="1"/>
  <c r="N81" i="1"/>
  <c r="M80" i="1"/>
  <c r="M77" i="1"/>
  <c r="N75" i="1"/>
  <c r="N77" i="1" s="1"/>
  <c r="L74" i="1" l="1"/>
  <c r="M74" i="1"/>
  <c r="N74" i="1"/>
  <c r="L71" i="1"/>
  <c r="M71" i="1"/>
  <c r="N71" i="1"/>
  <c r="N59" i="1"/>
  <c r="N62" i="1" l="1"/>
  <c r="M86" i="1" l="1"/>
  <c r="E87" i="1" l="1"/>
  <c r="E81" i="1"/>
  <c r="E75" i="1"/>
  <c r="E66" i="1"/>
  <c r="E63" i="1"/>
  <c r="E58" i="1"/>
  <c r="E84" i="1" l="1"/>
  <c r="E78" i="1"/>
  <c r="E72" i="1"/>
  <c r="K74" i="1" s="1"/>
</calcChain>
</file>

<file path=xl/sharedStrings.xml><?xml version="1.0" encoding="utf-8"?>
<sst xmlns="http://schemas.openxmlformats.org/spreadsheetml/2006/main" count="245" uniqueCount="96">
  <si>
    <t>Eil nr.</t>
  </si>
  <si>
    <t>Veiksmų programos prioritetą įgyvendinančios priemonės kodas</t>
  </si>
  <si>
    <t>Veiksmų programos prioriteto įgyvendinimo priemonės pavadinimas</t>
  </si>
  <si>
    <t>Atrankos būdas</t>
  </si>
  <si>
    <t>Priemonei skirtas finansavimas (eurais)</t>
  </si>
  <si>
    <t>Eilės nr.</t>
  </si>
  <si>
    <r>
      <t>Planuojama</t>
    </r>
    <r>
      <rPr>
        <sz val="10"/>
        <color theme="1"/>
        <rFont val="Times New Roman"/>
        <family val="1"/>
        <charset val="186"/>
      </rPr>
      <t xml:space="preserve"> </t>
    </r>
    <r>
      <rPr>
        <b/>
        <sz val="10"/>
        <color theme="1"/>
        <rFont val="Times New Roman"/>
        <family val="1"/>
        <charset val="186"/>
      </rPr>
      <t>valstybės / regionų projektų sąrašo, kvietimo teikti paraiškas paskelbimo arba finansavimo sutarties data</t>
    </r>
  </si>
  <si>
    <t>Finansavimo šaltiniai (eurais)</t>
  </si>
  <si>
    <t xml:space="preserve"> Iš viso</t>
  </si>
  <si>
    <t>ES struktūrinių fondų lėšos</t>
  </si>
  <si>
    <t>Valstybės biudžeto lėšos</t>
  </si>
  <si>
    <t>Projektų vykdytojų lėšos</t>
  </si>
  <si>
    <t>5=6+7</t>
  </si>
  <si>
    <t>11=12+13+14</t>
  </si>
  <si>
    <t>Faktas</t>
  </si>
  <si>
    <t>N - N+3 metų planai:</t>
  </si>
  <si>
    <t>1.</t>
  </si>
  <si>
    <t>Nesuplanuotas likutis</t>
  </si>
  <si>
    <t xml:space="preserve">Valstybės projektų planavimas </t>
  </si>
  <si>
    <t>2.</t>
  </si>
  <si>
    <t>3.</t>
  </si>
  <si>
    <t>Valstybės projektų planavimas</t>
  </si>
  <si>
    <t xml:space="preserve">Konkursas </t>
  </si>
  <si>
    <t>Regionų projektų planavimas</t>
  </si>
  <si>
    <t>2019 m. I ketv.</t>
  </si>
  <si>
    <t>2018 m. IV ketv.</t>
  </si>
  <si>
    <t>2019 m. II ketv.</t>
  </si>
  <si>
    <t>2019 m. IV ketv.</t>
  </si>
  <si>
    <t>2020 m. II ketv.</t>
  </si>
  <si>
    <t>2020 m. IV ketv.</t>
  </si>
  <si>
    <t xml:space="preserve">Regionų projektų planavimas </t>
  </si>
  <si>
    <t xml:space="preserve">2. </t>
  </si>
  <si>
    <t>02.1.1-CPVA-V-521</t>
  </si>
  <si>
    <t>NAUJOS KARTOS PRIEIGOS PLĖTRA</t>
  </si>
  <si>
    <t>IRT infrastruktūros optimizavimas ir sauga</t>
  </si>
  <si>
    <t>Atvirų duomenų sąveikumas ir optimizavimas</t>
  </si>
  <si>
    <t>02.2.2-CPVA-V-524</t>
  </si>
  <si>
    <t>02.2.1-CPVA-V-523</t>
  </si>
  <si>
    <t>02.1.2-CPVA-V-522</t>
  </si>
  <si>
    <t>Gyventojų skatinimas išmaniai naudotis internetu atnaujintoje viešosios interneto prieigos infrastruktūroje</t>
  </si>
  <si>
    <t>02.3.1-CPVA-V-525</t>
  </si>
  <si>
    <t>Elektroninės sveikatos paslaugos</t>
  </si>
  <si>
    <t>02.3.1-CPVA-V-526</t>
  </si>
  <si>
    <t>02.3.1-CPVA-V-527</t>
  </si>
  <si>
    <t>Kultūros turinio skaitmeninimas ir sklaida</t>
  </si>
  <si>
    <t>Lietuvių kalba informacinėse technologijose</t>
  </si>
  <si>
    <t>02.3.1-CPVA-V-528</t>
  </si>
  <si>
    <t>02.3.1-CPVA-V-529</t>
  </si>
  <si>
    <t>02.3.1-CPVA-V-530</t>
  </si>
  <si>
    <t>Intelektinės transporto sistemos ir taikomieji sprendimai</t>
  </si>
  <si>
    <t>Pažangių elektroninių paslaugų kūrimas</t>
  </si>
  <si>
    <t xml:space="preserve">IRT infrastruktūros optimizavimas ir sauga </t>
  </si>
  <si>
    <t>04.5.1-TID-V-513</t>
  </si>
  <si>
    <t>Darnaus judumo sistemų kūrimas</t>
  </si>
  <si>
    <t>04.5.1-TID-R-514</t>
  </si>
  <si>
    <t>Darnaus judumo priemonių diegimas</t>
  </si>
  <si>
    <t>Elektromobilių įkrovimo prieigų tinklo kūrimas</t>
  </si>
  <si>
    <t>04.5.1-TID-V-515</t>
  </si>
  <si>
    <t>04.5.1-TID-R-516</t>
  </si>
  <si>
    <t>Pėsčiųjų ir dviračių takų rekonstrukcija ir plėtra</t>
  </si>
  <si>
    <t>Miesto viešojo transporto priemonių parko atnaujinimas</t>
  </si>
  <si>
    <t>04.5.1-TID-V-517</t>
  </si>
  <si>
    <t xml:space="preserve">Vietinio susisiekimo viešojo transporto priemonių parko atnaujinimas </t>
  </si>
  <si>
    <t>04.5.1-TID-K-519</t>
  </si>
  <si>
    <t>Viešojo transporto paslaugų prieinamumo didinimas</t>
  </si>
  <si>
    <t>06.1.1-TID-V-501</t>
  </si>
  <si>
    <t xml:space="preserve">TEN-T kelių tinklo techninių parametrų gerinimas </t>
  </si>
  <si>
    <t>06.1.1-TID-V-502</t>
  </si>
  <si>
    <t xml:space="preserve">Miestų aplinkkelių tiesimas </t>
  </si>
  <si>
    <t>06.1.1-TID-V-503</t>
  </si>
  <si>
    <t>TEN-T geležinkelių tinklo atnaujinimas ir patobulinimas, skirtingų rūšių transporto sąveikos gerinimas</t>
  </si>
  <si>
    <t>06.1.1-TID-V-504</t>
  </si>
  <si>
    <t>Intelektinių transporto sistemų diegimas TEN-T tinkle</t>
  </si>
  <si>
    <t>06.1.1-TID-V-505</t>
  </si>
  <si>
    <t>Jūrų transporto eismo sąlygų gerinimas Klaipėdos valstybiniame jūrų uoste</t>
  </si>
  <si>
    <t>06.1.1-TID-V-506</t>
  </si>
  <si>
    <t>Aplinkosaugos ir skrydžių saugos tobulinimas tarptautiniuose oro uostuose</t>
  </si>
  <si>
    <t>06.2.1-TID-V-507</t>
  </si>
  <si>
    <t xml:space="preserve">Regionų pasiekiamumo gerinimas </t>
  </si>
  <si>
    <t>Vieno lygio eismo sankirtų eliminavimas</t>
  </si>
  <si>
    <t>Neigiamo poveikio aplinkai mažinimas geležinkeliuose</t>
  </si>
  <si>
    <t>Laivybos sąlygų vandens transporte užtikrinimas</t>
  </si>
  <si>
    <t>Vietinių kelių vystymas</t>
  </si>
  <si>
    <t xml:space="preserve">Miestų transporto infrastruktūros vystymas įgyvendinant valstybei svarbiu jungtinius projektus </t>
  </si>
  <si>
    <t>06.2.1-TID-V-512</t>
  </si>
  <si>
    <t>06.2.1-TID-R-511</t>
  </si>
  <si>
    <t>06.2.1-TID-V-508</t>
  </si>
  <si>
    <t>06.2.1-TID-V-509</t>
  </si>
  <si>
    <t>06.2.1-TID-V-510</t>
  </si>
  <si>
    <t>2018 m. III ketv.</t>
  </si>
  <si>
    <t>2018 m. I ketv.</t>
  </si>
  <si>
    <t>2017 m. III ketv.</t>
  </si>
  <si>
    <t>2018 m. II ketv.</t>
  </si>
  <si>
    <t>04.5.1-TID-R-518</t>
  </si>
  <si>
    <t xml:space="preserve">2019 m. </t>
  </si>
  <si>
    <t>Susisiekimo ministerijos administruojamų 2014-2020 metų Europos Sąjungos fondų investicijų veiksmų programos prioritetų įgyvendinimo priemonių kvietimų skelbimo, projektų sąrašų ir finansavimo sutarčių sudarymo planas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</si>
</sst>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L_t_-;\-* #,##0.00\ _L_t_-;_-* &quot;-&quot;??\ _L_t_-;_-@_-"/>
  </numFmts>
  <fonts count="11" x14ac:knownFonts="1">
    <font>
      <sz val="11"/>
      <color theme="1"/>
      <name val="Calibri"/>
      <family val="2"/>
      <charset val="186"/>
      <scheme val="minor"/>
    </font>
    <font>
      <sz val="10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10"/>
      <name val="Arial"/>
      <family val="2"/>
      <charset val="186"/>
    </font>
    <font>
      <b/>
      <sz val="11"/>
      <color theme="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b/>
      <sz val="10"/>
      <color theme="1"/>
      <name val="Calibri"/>
      <family val="2"/>
      <charset val="186"/>
      <scheme val="minor"/>
    </font>
    <font>
      <sz val="10"/>
      <name val="Times New Roman"/>
      <family val="1"/>
      <charset val="186"/>
    </font>
    <font>
      <sz val="10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3" fillId="0" borderId="0"/>
    <xf numFmtId="164" fontId="10" fillId="0" borderId="0" applyFont="0" applyFill="0" applyBorder="0" applyAlignment="0" applyProtection="0"/>
    <xf numFmtId="0" fontId="3" fillId="0" borderId="0"/>
  </cellStyleXfs>
  <cellXfs count="161">
    <xf numFmtId="0" fontId="0" fillId="0" borderId="0" xfId="0"/>
    <xf numFmtId="0" fontId="9" fillId="0" borderId="0" xfId="0" applyFont="1"/>
    <xf numFmtId="4" fontId="1" fillId="2" borderId="7" xfId="0" applyNumberFormat="1" applyFont="1" applyFill="1" applyBorder="1" applyAlignment="1">
      <alignment vertical="center" wrapText="1"/>
    </xf>
    <xf numFmtId="0" fontId="1" fillId="2" borderId="7" xfId="0" applyFont="1" applyFill="1" applyBorder="1" applyAlignment="1">
      <alignment vertical="center" wrapText="1"/>
    </xf>
    <xf numFmtId="14" fontId="1" fillId="2" borderId="7" xfId="0" applyNumberFormat="1" applyFont="1" applyFill="1" applyBorder="1" applyAlignment="1">
      <alignment vertical="center" wrapText="1"/>
    </xf>
    <xf numFmtId="0" fontId="0" fillId="2" borderId="0" xfId="0" applyFill="1"/>
    <xf numFmtId="0" fontId="4" fillId="2" borderId="0" xfId="0" applyFont="1" applyFill="1"/>
    <xf numFmtId="0" fontId="0" fillId="0" borderId="0" xfId="0" applyFill="1"/>
    <xf numFmtId="4" fontId="1" fillId="0" borderId="7" xfId="0" applyNumberFormat="1" applyFont="1" applyFill="1" applyBorder="1" applyAlignment="1">
      <alignment vertical="center" wrapText="1"/>
    </xf>
    <xf numFmtId="0" fontId="1" fillId="0" borderId="7" xfId="0" applyFont="1" applyFill="1" applyBorder="1" applyAlignment="1">
      <alignment vertical="center" wrapText="1"/>
    </xf>
    <xf numFmtId="14" fontId="1" fillId="0" borderId="7" xfId="0" applyNumberFormat="1" applyFont="1" applyFill="1" applyBorder="1" applyAlignment="1">
      <alignment vertical="center" wrapText="1"/>
    </xf>
    <xf numFmtId="0" fontId="1" fillId="2" borderId="4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vertical="center" wrapText="1"/>
    </xf>
    <xf numFmtId="3" fontId="1" fillId="2" borderId="3" xfId="0" applyNumberFormat="1" applyFont="1" applyFill="1" applyBorder="1" applyAlignment="1">
      <alignment vertical="center" wrapText="1"/>
    </xf>
    <xf numFmtId="3" fontId="1" fillId="2" borderId="7" xfId="0" applyNumberFormat="1" applyFont="1" applyFill="1" applyBorder="1" applyAlignment="1">
      <alignment vertical="center" wrapText="1"/>
    </xf>
    <xf numFmtId="0" fontId="2" fillId="2" borderId="5" xfId="0" applyFont="1" applyFill="1" applyBorder="1" applyAlignment="1">
      <alignment vertical="center" wrapText="1"/>
    </xf>
    <xf numFmtId="3" fontId="2" fillId="2" borderId="3" xfId="0" applyNumberFormat="1" applyFont="1" applyFill="1" applyBorder="1" applyAlignment="1">
      <alignment vertical="center" wrapText="1"/>
    </xf>
    <xf numFmtId="3" fontId="2" fillId="2" borderId="7" xfId="0" applyNumberFormat="1" applyFont="1" applyFill="1" applyBorder="1" applyAlignment="1">
      <alignment vertical="center" wrapText="1"/>
    </xf>
    <xf numFmtId="3" fontId="1" fillId="2" borderId="3" xfId="0" applyNumberFormat="1" applyFont="1" applyFill="1" applyBorder="1" applyAlignment="1">
      <alignment vertical="center" wrapText="1"/>
    </xf>
    <xf numFmtId="3" fontId="1" fillId="2" borderId="14" xfId="0" applyNumberFormat="1" applyFont="1" applyFill="1" applyBorder="1" applyAlignment="1">
      <alignment vertical="center" wrapText="1"/>
    </xf>
    <xf numFmtId="3" fontId="1" fillId="2" borderId="14" xfId="0" applyNumberFormat="1" applyFont="1" applyFill="1" applyBorder="1" applyAlignment="1"/>
    <xf numFmtId="3" fontId="2" fillId="2" borderId="14" xfId="0" applyNumberFormat="1" applyFont="1" applyFill="1" applyBorder="1" applyAlignment="1">
      <alignment vertical="center" wrapText="1"/>
    </xf>
    <xf numFmtId="3" fontId="4" fillId="2" borderId="0" xfId="0" applyNumberFormat="1" applyFont="1" applyFill="1"/>
    <xf numFmtId="3" fontId="1" fillId="2" borderId="2" xfId="0" applyNumberFormat="1" applyFont="1" applyFill="1" applyBorder="1" applyAlignment="1">
      <alignment vertical="center" wrapText="1"/>
    </xf>
    <xf numFmtId="3" fontId="1" fillId="2" borderId="14" xfId="0" applyNumberFormat="1" applyFont="1" applyFill="1" applyBorder="1" applyAlignment="1">
      <alignment vertical="center"/>
    </xf>
    <xf numFmtId="0" fontId="1" fillId="2" borderId="14" xfId="0" applyFont="1" applyFill="1" applyBorder="1" applyAlignment="1">
      <alignment vertical="center" wrapText="1"/>
    </xf>
    <xf numFmtId="3" fontId="1" fillId="2" borderId="13" xfId="0" applyNumberFormat="1" applyFont="1" applyFill="1" applyBorder="1" applyAlignment="1">
      <alignment vertical="center" wrapText="1"/>
    </xf>
    <xf numFmtId="3" fontId="1" fillId="2" borderId="10" xfId="0" applyNumberFormat="1" applyFont="1" applyFill="1" applyBorder="1"/>
    <xf numFmtId="4" fontId="7" fillId="2" borderId="14" xfId="1" applyNumberFormat="1" applyFont="1" applyFill="1" applyBorder="1" applyAlignment="1">
      <alignment horizontal="center" vertical="center"/>
    </xf>
    <xf numFmtId="4" fontId="1" fillId="2" borderId="4" xfId="0" applyNumberFormat="1" applyFont="1" applyFill="1" applyBorder="1" applyAlignment="1">
      <alignment vertical="center" wrapText="1"/>
    </xf>
    <xf numFmtId="4" fontId="2" fillId="2" borderId="7" xfId="0" applyNumberFormat="1" applyFont="1" applyFill="1" applyBorder="1" applyAlignment="1">
      <alignment vertical="center" wrapText="1"/>
    </xf>
    <xf numFmtId="0" fontId="2" fillId="2" borderId="0" xfId="0" applyFont="1" applyFill="1" applyAlignment="1">
      <alignment horizontal="center" vertical="center"/>
    </xf>
    <xf numFmtId="0" fontId="5" fillId="2" borderId="0" xfId="0" applyFont="1" applyFill="1"/>
    <xf numFmtId="0" fontId="8" fillId="2" borderId="0" xfId="0" applyFont="1" applyFill="1"/>
    <xf numFmtId="0" fontId="1" fillId="2" borderId="0" xfId="0" applyFont="1" applyFill="1" applyAlignment="1">
      <alignment vertical="center"/>
    </xf>
    <xf numFmtId="0" fontId="2" fillId="2" borderId="6" xfId="0" applyFont="1" applyFill="1" applyBorder="1" applyAlignment="1">
      <alignment vertical="center" wrapText="1"/>
    </xf>
    <xf numFmtId="0" fontId="7" fillId="2" borderId="7" xfId="0" applyFont="1" applyFill="1" applyBorder="1" applyAlignment="1">
      <alignment vertical="center" wrapText="1"/>
    </xf>
    <xf numFmtId="3" fontId="1" fillId="2" borderId="4" xfId="0" applyNumberFormat="1" applyFont="1" applyFill="1" applyBorder="1" applyAlignment="1">
      <alignment vertical="center" wrapText="1"/>
    </xf>
    <xf numFmtId="3" fontId="1" fillId="2" borderId="0" xfId="0" applyNumberFormat="1" applyFont="1" applyFill="1" applyBorder="1" applyAlignment="1">
      <alignment vertical="center" wrapText="1"/>
    </xf>
    <xf numFmtId="3" fontId="0" fillId="2" borderId="0" xfId="0" applyNumberFormat="1" applyFill="1"/>
    <xf numFmtId="0" fontId="1" fillId="2" borderId="5" xfId="0" applyFont="1" applyFill="1" applyBorder="1" applyAlignment="1">
      <alignment horizontal="left" vertical="center" wrapText="1"/>
    </xf>
    <xf numFmtId="0" fontId="1" fillId="2" borderId="14" xfId="0" applyFont="1" applyFill="1" applyBorder="1" applyAlignment="1">
      <alignment horizontal="left" vertical="center" wrapText="1"/>
    </xf>
    <xf numFmtId="3" fontId="7" fillId="2" borderId="14" xfId="0" applyNumberFormat="1" applyFont="1" applyFill="1" applyBorder="1" applyAlignment="1">
      <alignment vertical="center" wrapText="1"/>
    </xf>
    <xf numFmtId="0" fontId="0" fillId="2" borderId="0" xfId="0" applyFont="1" applyFill="1"/>
    <xf numFmtId="3" fontId="1" fillId="2" borderId="14" xfId="0" applyNumberFormat="1" applyFont="1" applyFill="1" applyBorder="1" applyAlignment="1">
      <alignment horizontal="right" vertical="center"/>
    </xf>
    <xf numFmtId="3" fontId="1" fillId="2" borderId="14" xfId="0" applyNumberFormat="1" applyFont="1" applyFill="1" applyBorder="1"/>
    <xf numFmtId="4" fontId="1" fillId="2" borderId="3" xfId="0" applyNumberFormat="1" applyFont="1" applyFill="1" applyBorder="1"/>
    <xf numFmtId="0" fontId="1" fillId="2" borderId="3" xfId="0" applyFont="1" applyFill="1" applyBorder="1"/>
    <xf numFmtId="0" fontId="2" fillId="2" borderId="14" xfId="0" applyFont="1" applyFill="1" applyBorder="1"/>
    <xf numFmtId="4" fontId="1" fillId="2" borderId="14" xfId="0" applyNumberFormat="1" applyFont="1" applyFill="1" applyBorder="1" applyAlignment="1">
      <alignment vertical="center" wrapText="1"/>
    </xf>
    <xf numFmtId="0" fontId="1" fillId="2" borderId="13" xfId="0" applyFont="1" applyFill="1" applyBorder="1" applyAlignment="1">
      <alignment vertical="center" wrapText="1"/>
    </xf>
    <xf numFmtId="0" fontId="1" fillId="2" borderId="15" xfId="0" applyFont="1" applyFill="1" applyBorder="1" applyAlignment="1">
      <alignment vertical="center" wrapText="1"/>
    </xf>
    <xf numFmtId="3" fontId="1" fillId="2" borderId="11" xfId="0" applyNumberFormat="1" applyFont="1" applyFill="1" applyBorder="1" applyAlignment="1">
      <alignment vertical="center" wrapText="1"/>
    </xf>
    <xf numFmtId="0" fontId="0" fillId="2" borderId="0" xfId="0" applyFill="1" applyAlignment="1"/>
    <xf numFmtId="0" fontId="1" fillId="2" borderId="1" xfId="0" applyFont="1" applyFill="1" applyBorder="1" applyAlignment="1">
      <alignment vertical="center" wrapText="1"/>
    </xf>
    <xf numFmtId="0" fontId="0" fillId="2" borderId="3" xfId="0" applyFill="1" applyBorder="1" applyAlignment="1">
      <alignment vertical="center" wrapText="1"/>
    </xf>
    <xf numFmtId="14" fontId="1" fillId="2" borderId="1" xfId="0" applyNumberFormat="1" applyFont="1" applyFill="1" applyBorder="1" applyAlignment="1">
      <alignment vertical="center" wrapText="1"/>
    </xf>
    <xf numFmtId="4" fontId="1" fillId="2" borderId="1" xfId="0" applyNumberFormat="1" applyFont="1" applyFill="1" applyBorder="1" applyAlignment="1">
      <alignment vertical="center" wrapText="1"/>
    </xf>
    <xf numFmtId="0" fontId="1" fillId="2" borderId="2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vertical="center" wrapText="1"/>
    </xf>
    <xf numFmtId="0" fontId="0" fillId="2" borderId="2" xfId="0" applyFill="1" applyBorder="1" applyAlignment="1">
      <alignment vertical="center" wrapText="1"/>
    </xf>
    <xf numFmtId="3" fontId="1" fillId="2" borderId="1" xfId="0" applyNumberFormat="1" applyFont="1" applyFill="1" applyBorder="1" applyAlignment="1">
      <alignment vertical="center" wrapText="1"/>
    </xf>
    <xf numFmtId="3" fontId="1" fillId="2" borderId="2" xfId="0" applyNumberFormat="1" applyFont="1" applyFill="1" applyBorder="1" applyAlignment="1">
      <alignment vertical="center" wrapText="1"/>
    </xf>
    <xf numFmtId="3" fontId="1" fillId="2" borderId="3" xfId="0" applyNumberFormat="1" applyFont="1" applyFill="1" applyBorder="1" applyAlignment="1">
      <alignment vertical="center" wrapText="1"/>
    </xf>
    <xf numFmtId="3" fontId="7" fillId="2" borderId="1" xfId="0" applyNumberFormat="1" applyFont="1" applyFill="1" applyBorder="1" applyAlignment="1">
      <alignment vertical="center" wrapText="1"/>
    </xf>
    <xf numFmtId="3" fontId="7" fillId="2" borderId="2" xfId="0" applyNumberFormat="1" applyFont="1" applyFill="1" applyBorder="1" applyAlignment="1">
      <alignment vertical="center" wrapText="1"/>
    </xf>
    <xf numFmtId="3" fontId="7" fillId="2" borderId="3" xfId="0" applyNumberFormat="1" applyFont="1" applyFill="1" applyBorder="1" applyAlignment="1">
      <alignment vertical="center" wrapText="1"/>
    </xf>
    <xf numFmtId="0" fontId="1" fillId="2" borderId="4" xfId="0" applyFont="1" applyFill="1" applyBorder="1" applyAlignment="1">
      <alignment vertical="center" wrapText="1"/>
    </xf>
    <xf numFmtId="0" fontId="2" fillId="2" borderId="13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0" fontId="1" fillId="2" borderId="1" xfId="0" applyFont="1" applyFill="1" applyBorder="1" applyAlignment="1"/>
    <xf numFmtId="0" fontId="1" fillId="2" borderId="2" xfId="0" applyFont="1" applyFill="1" applyBorder="1" applyAlignment="1"/>
    <xf numFmtId="0" fontId="1" fillId="2" borderId="3" xfId="0" applyFont="1" applyFill="1" applyBorder="1" applyAlignment="1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wrapText="1"/>
    </xf>
    <xf numFmtId="0" fontId="1" fillId="2" borderId="2" xfId="0" applyFont="1" applyFill="1" applyBorder="1" applyAlignment="1">
      <alignment wrapText="1"/>
    </xf>
    <xf numFmtId="0" fontId="1" fillId="2" borderId="3" xfId="0" applyFont="1" applyFill="1" applyBorder="1" applyAlignment="1">
      <alignment wrapText="1"/>
    </xf>
    <xf numFmtId="0" fontId="1" fillId="2" borderId="1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1" fillId="2" borderId="3" xfId="0" applyFont="1" applyFill="1" applyBorder="1" applyAlignment="1">
      <alignment vertical="center"/>
    </xf>
    <xf numFmtId="0" fontId="7" fillId="2" borderId="2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1" fillId="2" borderId="13" xfId="0" applyFont="1" applyFill="1" applyBorder="1" applyAlignment="1"/>
    <xf numFmtId="0" fontId="1" fillId="2" borderId="4" xfId="0" applyFont="1" applyFill="1" applyBorder="1" applyAlignment="1"/>
    <xf numFmtId="0" fontId="0" fillId="2" borderId="4" xfId="0" applyFill="1" applyBorder="1" applyAlignment="1">
      <alignment vertical="center" wrapText="1"/>
    </xf>
    <xf numFmtId="0" fontId="4" fillId="2" borderId="4" xfId="0" applyFont="1" applyFill="1" applyBorder="1" applyAlignment="1">
      <alignment vertical="center" wrapText="1"/>
    </xf>
    <xf numFmtId="0" fontId="2" fillId="2" borderId="15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vertical="center" wrapText="1"/>
    </xf>
    <xf numFmtId="0" fontId="5" fillId="2" borderId="3" xfId="0" applyFont="1" applyFill="1" applyBorder="1" applyAlignment="1">
      <alignment vertical="center" wrapText="1"/>
    </xf>
    <xf numFmtId="0" fontId="8" fillId="2" borderId="2" xfId="0" applyFont="1" applyFill="1" applyBorder="1" applyAlignment="1">
      <alignment vertical="center" wrapText="1"/>
    </xf>
    <xf numFmtId="0" fontId="8" fillId="2" borderId="3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10" xfId="0" applyFont="1" applyFill="1" applyBorder="1" applyAlignment="1">
      <alignment vertical="center" wrapText="1"/>
    </xf>
    <xf numFmtId="0" fontId="2" fillId="2" borderId="8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vertical="center" wrapText="1"/>
    </xf>
    <xf numFmtId="0" fontId="2" fillId="2" borderId="11" xfId="0" applyFont="1" applyFill="1" applyBorder="1" applyAlignment="1">
      <alignment vertical="center" wrapText="1"/>
    </xf>
    <xf numFmtId="0" fontId="2" fillId="2" borderId="0" xfId="0" applyFont="1" applyFill="1" applyAlignment="1">
      <alignment vertical="center" wrapText="1"/>
    </xf>
    <xf numFmtId="0" fontId="2" fillId="2" borderId="6" xfId="0" applyFont="1" applyFill="1" applyBorder="1" applyAlignment="1">
      <alignment vertical="center" wrapText="1"/>
    </xf>
    <xf numFmtId="0" fontId="1" fillId="2" borderId="11" xfId="0" applyFont="1" applyFill="1" applyBorder="1" applyAlignment="1">
      <alignment vertical="center" wrapText="1"/>
    </xf>
    <xf numFmtId="0" fontId="1" fillId="2" borderId="0" xfId="0" applyFont="1" applyFill="1" applyAlignment="1">
      <alignment vertical="center" wrapText="1"/>
    </xf>
    <xf numFmtId="0" fontId="1" fillId="2" borderId="6" xfId="0" applyFont="1" applyFill="1" applyBorder="1" applyAlignment="1">
      <alignment vertical="center" wrapText="1"/>
    </xf>
    <xf numFmtId="0" fontId="1" fillId="2" borderId="12" xfId="0" applyFont="1" applyFill="1" applyBorder="1" applyAlignment="1">
      <alignment vertical="center" wrapText="1"/>
    </xf>
    <xf numFmtId="0" fontId="1" fillId="2" borderId="9" xfId="0" applyFont="1" applyFill="1" applyBorder="1" applyAlignment="1">
      <alignment vertical="center" wrapText="1"/>
    </xf>
    <xf numFmtId="0" fontId="1" fillId="2" borderId="7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6" fillId="2" borderId="4" xfId="0" applyFont="1" applyFill="1" applyBorder="1" applyAlignment="1">
      <alignment vertical="center" wrapText="1"/>
    </xf>
    <xf numFmtId="0" fontId="5" fillId="2" borderId="7" xfId="0" applyFont="1" applyFill="1" applyBorder="1" applyAlignment="1">
      <alignment vertical="center" wrapText="1"/>
    </xf>
    <xf numFmtId="0" fontId="2" fillId="2" borderId="14" xfId="0" applyFont="1" applyFill="1" applyBorder="1" applyAlignment="1">
      <alignment vertical="center" wrapText="1"/>
    </xf>
    <xf numFmtId="0" fontId="1" fillId="2" borderId="14" xfId="0" applyFont="1" applyFill="1" applyBorder="1" applyAlignment="1">
      <alignment vertical="center" wrapText="1"/>
    </xf>
    <xf numFmtId="0" fontId="5" fillId="2" borderId="14" xfId="0" applyFont="1" applyFill="1" applyBorder="1" applyAlignment="1">
      <alignment vertical="center" wrapText="1"/>
    </xf>
    <xf numFmtId="0" fontId="9" fillId="2" borderId="2" xfId="0" applyFont="1" applyFill="1" applyBorder="1" applyAlignment="1">
      <alignment vertical="center" wrapText="1"/>
    </xf>
    <xf numFmtId="0" fontId="9" fillId="2" borderId="3" xfId="0" applyFont="1" applyFill="1" applyBorder="1" applyAlignment="1">
      <alignment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4" fontId="1" fillId="2" borderId="2" xfId="0" applyNumberFormat="1" applyFont="1" applyFill="1" applyBorder="1" applyAlignment="1">
      <alignment horizontal="center" vertical="center" wrapText="1"/>
    </xf>
    <xf numFmtId="4" fontId="1" fillId="2" borderId="3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14" fontId="1" fillId="2" borderId="1" xfId="0" applyNumberFormat="1" applyFont="1" applyFill="1" applyBorder="1" applyAlignment="1">
      <alignment horizontal="left" vertical="center" wrapText="1"/>
    </xf>
    <xf numFmtId="14" fontId="1" fillId="2" borderId="3" xfId="0" applyNumberFormat="1" applyFont="1" applyFill="1" applyBorder="1" applyAlignment="1">
      <alignment horizontal="left" vertical="center" wrapText="1"/>
    </xf>
    <xf numFmtId="0" fontId="1" fillId="2" borderId="10" xfId="0" applyFont="1" applyFill="1" applyBorder="1" applyAlignment="1">
      <alignment horizontal="left" vertical="top" wrapText="1"/>
    </xf>
    <xf numFmtId="0" fontId="1" fillId="2" borderId="5" xfId="0" applyFont="1" applyFill="1" applyBorder="1" applyAlignment="1">
      <alignment horizontal="left" vertical="top" wrapText="1"/>
    </xf>
    <xf numFmtId="0" fontId="1" fillId="2" borderId="11" xfId="0" applyFont="1" applyFill="1" applyBorder="1" applyAlignment="1">
      <alignment horizontal="left" vertical="top" wrapText="1"/>
    </xf>
    <xf numFmtId="0" fontId="1" fillId="2" borderId="6" xfId="0" applyFont="1" applyFill="1" applyBorder="1" applyAlignment="1">
      <alignment horizontal="left" vertical="top" wrapText="1"/>
    </xf>
    <xf numFmtId="0" fontId="1" fillId="2" borderId="12" xfId="0" applyFont="1" applyFill="1" applyBorder="1" applyAlignment="1">
      <alignment horizontal="left" vertical="top" wrapText="1"/>
    </xf>
    <xf numFmtId="0" fontId="1" fillId="2" borderId="7" xfId="0" applyFont="1" applyFill="1" applyBorder="1" applyAlignment="1">
      <alignment horizontal="left" vertical="top" wrapText="1"/>
    </xf>
    <xf numFmtId="4" fontId="1" fillId="2" borderId="1" xfId="0" applyNumberFormat="1" applyFont="1" applyFill="1" applyBorder="1" applyAlignment="1">
      <alignment horizontal="right" vertical="center" wrapText="1"/>
    </xf>
    <xf numFmtId="4" fontId="1" fillId="2" borderId="3" xfId="0" applyNumberFormat="1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left" vertical="top" wrapText="1"/>
    </xf>
    <xf numFmtId="4" fontId="1" fillId="2" borderId="2" xfId="0" applyNumberFormat="1" applyFont="1" applyFill="1" applyBorder="1" applyAlignment="1">
      <alignment horizontal="left" vertical="top" wrapText="1"/>
    </xf>
    <xf numFmtId="4" fontId="1" fillId="2" borderId="3" xfId="0" applyNumberFormat="1" applyFont="1" applyFill="1" applyBorder="1" applyAlignment="1">
      <alignment horizontal="left" vertical="top" wrapText="1"/>
    </xf>
    <xf numFmtId="4" fontId="1" fillId="2" borderId="1" xfId="0" applyNumberFormat="1" applyFont="1" applyFill="1" applyBorder="1" applyAlignment="1">
      <alignment horizontal="center" vertical="center"/>
    </xf>
    <xf numFmtId="4" fontId="1" fillId="2" borderId="2" xfId="0" applyNumberFormat="1" applyFont="1" applyFill="1" applyBorder="1" applyAlignment="1">
      <alignment horizontal="center" vertical="center"/>
    </xf>
    <xf numFmtId="4" fontId="1" fillId="2" borderId="3" xfId="0" applyNumberFormat="1" applyFont="1" applyFill="1" applyBorder="1" applyAlignment="1">
      <alignment horizontal="center" vertical="center"/>
    </xf>
    <xf numFmtId="4" fontId="1" fillId="2" borderId="5" xfId="0" applyNumberFormat="1" applyFont="1" applyFill="1" applyBorder="1" applyAlignment="1">
      <alignment horizontal="center" vertical="center"/>
    </xf>
    <xf numFmtId="4" fontId="1" fillId="2" borderId="6" xfId="0" applyNumberFormat="1" applyFont="1" applyFill="1" applyBorder="1" applyAlignment="1">
      <alignment horizontal="center" vertical="center"/>
    </xf>
    <xf numFmtId="4" fontId="1" fillId="2" borderId="7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vertical="center" wrapText="1"/>
    </xf>
    <xf numFmtId="4" fontId="1" fillId="0" borderId="2" xfId="0" applyNumberFormat="1" applyFont="1" applyFill="1" applyBorder="1" applyAlignment="1">
      <alignment vertical="center" wrapText="1"/>
    </xf>
    <xf numFmtId="4" fontId="1" fillId="0" borderId="3" xfId="0" applyNumberFormat="1" applyFont="1" applyFill="1" applyBorder="1" applyAlignment="1">
      <alignment vertical="center" wrapText="1"/>
    </xf>
    <xf numFmtId="4" fontId="1" fillId="0" borderId="1" xfId="0" applyNumberFormat="1" applyFont="1" applyFill="1" applyBorder="1" applyAlignment="1">
      <alignment vertical="center"/>
    </xf>
    <xf numFmtId="4" fontId="1" fillId="0" borderId="2" xfId="0" applyNumberFormat="1" applyFont="1" applyFill="1" applyBorder="1" applyAlignment="1">
      <alignment vertical="center"/>
    </xf>
    <xf numFmtId="4" fontId="1" fillId="0" borderId="3" xfId="0" applyNumberFormat="1" applyFont="1" applyFill="1" applyBorder="1" applyAlignment="1">
      <alignment vertical="center"/>
    </xf>
    <xf numFmtId="0" fontId="1" fillId="0" borderId="13" xfId="0" applyFont="1" applyFill="1" applyBorder="1" applyAlignment="1">
      <alignment vertical="center" wrapText="1"/>
    </xf>
    <xf numFmtId="0" fontId="1" fillId="0" borderId="4" xfId="0" applyFont="1" applyFill="1" applyBorder="1" applyAlignment="1">
      <alignment vertical="center" wrapText="1"/>
    </xf>
    <xf numFmtId="0" fontId="2" fillId="0" borderId="13" xfId="0" applyFont="1" applyFill="1" applyBorder="1" applyAlignment="1">
      <alignment vertical="center" wrapText="1"/>
    </xf>
    <xf numFmtId="0" fontId="2" fillId="0" borderId="4" xfId="0" applyFont="1" applyFill="1" applyBorder="1" applyAlignment="1">
      <alignment vertical="center" wrapText="1"/>
    </xf>
  </cellXfs>
  <cellStyles count="4">
    <cellStyle name="Įprastas" xfId="0" builtinId="0"/>
    <cellStyle name="Įprastas 2" xfId="1"/>
    <cellStyle name="Kablelis 2" xfId="2"/>
    <cellStyle name="Normal_Priedas_6_registracijos_zurnalas_041005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uram/Desktop/lesos%202%20VP_sukeitimas%20BF_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1_BID\Personal\SPS\VALSTYB&#278;S%20PROJEKT&#370;%20S&#260;RA&#352;AI\2018-08-01_ivp\521\2018-07-%20SM%20cpva%2021%20Projektu%20sarasas_v.isakym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uram/AppData/Local/Temp/notes286733/~4587762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1_BID\Personal\SPS\VALSTYB&#278;S%20PROJEKT&#370;%20S&#260;RA&#352;AI\2018-08-01_ivp\528\528_Projektu_sarasas_vIsakymas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1_BID\Personal\SPS\VALSTYB&#278;S%20PROJEKT&#370;%20S&#260;RA&#352;AI\2018-06-04_ivp\529+Projektu+sarasas_prie_protokolo_v0.0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uram/Desktop/J06%20projektu%20sarasa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PVA"/>
      <sheetName val="529"/>
      <sheetName val="526"/>
    </sheetNames>
    <sheetDataSet>
      <sheetData sheetId="0">
        <row r="4">
          <cell r="X4">
            <v>35050151</v>
          </cell>
          <cell r="Y4">
            <v>14697156</v>
          </cell>
          <cell r="Z4">
            <v>49747307</v>
          </cell>
        </row>
        <row r="5">
          <cell r="X5">
            <v>5008548</v>
          </cell>
          <cell r="Y5">
            <v>681457</v>
          </cell>
          <cell r="Z5">
            <v>5690005</v>
          </cell>
        </row>
        <row r="6">
          <cell r="X6">
            <v>14190462</v>
          </cell>
          <cell r="Y6">
            <v>2504199</v>
          </cell>
          <cell r="Z6">
            <v>16694661</v>
          </cell>
        </row>
        <row r="7">
          <cell r="X7">
            <v>10012860</v>
          </cell>
        </row>
        <row r="8">
          <cell r="X8">
            <v>24888041</v>
          </cell>
          <cell r="Y8">
            <v>4392007</v>
          </cell>
          <cell r="Z8">
            <v>29280048</v>
          </cell>
        </row>
        <row r="9">
          <cell r="X9">
            <v>10892672</v>
          </cell>
          <cell r="Y9">
            <v>1922236</v>
          </cell>
          <cell r="Z9">
            <v>12814908</v>
          </cell>
        </row>
        <row r="10">
          <cell r="X10">
            <v>10881757</v>
          </cell>
        </row>
        <row r="13">
          <cell r="Z13">
            <v>7964275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6-11-"/>
    </sheetNames>
    <sheetDataSet>
      <sheetData sheetId="0">
        <row r="18">
          <cell r="H18">
            <v>42283871.111999996</v>
          </cell>
          <cell r="I18">
            <v>7461859.608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ikimas SM"/>
    </sheetNames>
    <sheetDataSet>
      <sheetData sheetId="0">
        <row r="4">
          <cell r="F4">
            <v>3850000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7-05-"/>
    </sheetNames>
    <sheetDataSet>
      <sheetData sheetId="0">
        <row r="20">
          <cell r="M20">
            <v>630441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6-01-"/>
    </sheetNames>
    <sheetDataSet>
      <sheetData sheetId="0">
        <row r="33">
          <cell r="J33">
            <v>29902112.170000002</v>
          </cell>
          <cell r="K33">
            <v>5276843.3500000015</v>
          </cell>
          <cell r="O33">
            <v>57687.199999999997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6-11-"/>
    </sheetNames>
    <sheetDataSet>
      <sheetData sheetId="0">
        <row r="18">
          <cell r="H18">
            <v>2164941.5</v>
          </cell>
          <cell r="I18">
            <v>382048.5</v>
          </cell>
        </row>
        <row r="20">
          <cell r="H20">
            <v>32625195.550000001</v>
          </cell>
          <cell r="I20">
            <v>5757387.4500000002</v>
          </cell>
        </row>
      </sheetData>
    </sheetDataSet>
  </externalBook>
</externalLink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36"/>
  <sheetViews>
    <sheetView tabSelected="1" workbookViewId="0"/>
  </sheetViews>
  <sheetFormatPr defaultRowHeight="15" x14ac:dyDescent="0.25"/>
  <cols>
    <col min="1" max="1" width="3.28515625" customWidth="1"/>
    <col min="2" max="2" width="17.140625" customWidth="1"/>
    <col min="3" max="3" width="16.42578125" customWidth="1"/>
    <col min="4" max="4" width="21.28515625" customWidth="1"/>
    <col min="5" max="5" width="11.85546875" customWidth="1"/>
    <col min="6" max="6" width="13" style="1" customWidth="1"/>
    <col min="7" max="7" width="11.140625" customWidth="1"/>
    <col min="8" max="8" width="11.5703125" customWidth="1"/>
    <col min="9" max="9" width="7.5703125" customWidth="1"/>
    <col min="10" max="10" width="10.7109375" customWidth="1"/>
    <col min="11" max="11" width="12" customWidth="1"/>
    <col min="12" max="12" width="12.28515625" bestFit="1" customWidth="1"/>
    <col min="13" max="13" width="14.7109375" customWidth="1"/>
    <col min="14" max="14" width="12.7109375" customWidth="1"/>
    <col min="15" max="15" width="10.85546875" bestFit="1" customWidth="1"/>
    <col min="16" max="16" width="11.7109375" customWidth="1"/>
    <col min="18" max="18" width="11.28515625" customWidth="1"/>
    <col min="19" max="19" width="10.7109375" customWidth="1"/>
    <col min="20" max="20" width="11.42578125" customWidth="1"/>
  </cols>
  <sheetData>
    <row r="1" spans="1:14" s="5" customFormat="1" x14ac:dyDescent="0.25">
      <c r="A1" s="32" t="s">
        <v>95</v>
      </c>
      <c r="B1" s="33"/>
      <c r="C1" s="33"/>
      <c r="D1" s="33"/>
      <c r="E1" s="33"/>
      <c r="F1" s="34"/>
      <c r="G1" s="33"/>
      <c r="H1" s="33"/>
      <c r="I1" s="33"/>
      <c r="J1" s="33"/>
      <c r="K1" s="33"/>
      <c r="L1" s="33"/>
      <c r="M1" s="33"/>
      <c r="N1" s="33"/>
    </row>
    <row r="2" spans="1:14" s="5" customFormat="1" ht="15.75" thickBot="1" x14ac:dyDescent="0.3">
      <c r="A2" s="35"/>
      <c r="B2" s="33"/>
      <c r="C2" s="33"/>
      <c r="D2" s="33"/>
      <c r="E2" s="33"/>
      <c r="F2" s="34"/>
      <c r="G2" s="33"/>
      <c r="H2" s="33"/>
      <c r="I2" s="33"/>
      <c r="J2" s="33"/>
      <c r="K2" s="33"/>
      <c r="L2" s="33"/>
      <c r="M2" s="33"/>
      <c r="N2" s="33"/>
    </row>
    <row r="3" spans="1:14" s="5" customFormat="1" ht="24.75" customHeight="1" x14ac:dyDescent="0.25">
      <c r="A3" s="95" t="s">
        <v>0</v>
      </c>
      <c r="B3" s="95" t="s">
        <v>1</v>
      </c>
      <c r="C3" s="95" t="s">
        <v>2</v>
      </c>
      <c r="D3" s="16"/>
      <c r="E3" s="98"/>
      <c r="F3" s="99"/>
      <c r="G3" s="99"/>
      <c r="H3" s="100"/>
      <c r="I3" s="95" t="s">
        <v>5</v>
      </c>
      <c r="J3" s="95" t="s">
        <v>6</v>
      </c>
      <c r="K3" s="98"/>
      <c r="L3" s="99"/>
      <c r="M3" s="99"/>
      <c r="N3" s="100"/>
    </row>
    <row r="4" spans="1:14" s="5" customFormat="1" x14ac:dyDescent="0.25">
      <c r="A4" s="96"/>
      <c r="B4" s="96"/>
      <c r="C4" s="96"/>
      <c r="D4" s="36"/>
      <c r="E4" s="101"/>
      <c r="F4" s="102"/>
      <c r="G4" s="102"/>
      <c r="H4" s="103"/>
      <c r="I4" s="96"/>
      <c r="J4" s="96"/>
      <c r="K4" s="101"/>
      <c r="L4" s="110"/>
      <c r="M4" s="110"/>
      <c r="N4" s="103"/>
    </row>
    <row r="5" spans="1:14" s="5" customFormat="1" x14ac:dyDescent="0.25">
      <c r="A5" s="96"/>
      <c r="B5" s="96"/>
      <c r="C5" s="96"/>
      <c r="D5" s="36"/>
      <c r="E5" s="101"/>
      <c r="F5" s="102"/>
      <c r="G5" s="102"/>
      <c r="H5" s="103"/>
      <c r="I5" s="96"/>
      <c r="J5" s="96"/>
      <c r="K5" s="101"/>
      <c r="L5" s="110"/>
      <c r="M5" s="110"/>
      <c r="N5" s="103"/>
    </row>
    <row r="6" spans="1:14" s="5" customFormat="1" x14ac:dyDescent="0.25">
      <c r="A6" s="96"/>
      <c r="B6" s="96"/>
      <c r="C6" s="96"/>
      <c r="D6" s="36"/>
      <c r="E6" s="101" t="s">
        <v>4</v>
      </c>
      <c r="F6" s="102"/>
      <c r="G6" s="102"/>
      <c r="H6" s="103"/>
      <c r="I6" s="96"/>
      <c r="J6" s="96"/>
      <c r="K6" s="101" t="s">
        <v>7</v>
      </c>
      <c r="L6" s="110"/>
      <c r="M6" s="110"/>
      <c r="N6" s="103"/>
    </row>
    <row r="7" spans="1:14" s="5" customFormat="1" x14ac:dyDescent="0.25">
      <c r="A7" s="96"/>
      <c r="B7" s="96"/>
      <c r="C7" s="96"/>
      <c r="D7" s="36"/>
      <c r="E7" s="104"/>
      <c r="F7" s="105"/>
      <c r="G7" s="105"/>
      <c r="H7" s="106"/>
      <c r="I7" s="96"/>
      <c r="J7" s="96"/>
      <c r="K7" s="104"/>
      <c r="L7" s="111"/>
      <c r="M7" s="111"/>
      <c r="N7" s="106"/>
    </row>
    <row r="8" spans="1:14" s="5" customFormat="1" ht="15.75" thickBot="1" x14ac:dyDescent="0.3">
      <c r="A8" s="96"/>
      <c r="B8" s="96"/>
      <c r="C8" s="96"/>
      <c r="D8" s="36"/>
      <c r="E8" s="107"/>
      <c r="F8" s="108"/>
      <c r="G8" s="108"/>
      <c r="H8" s="109"/>
      <c r="I8" s="96"/>
      <c r="J8" s="96"/>
      <c r="K8" s="107"/>
      <c r="L8" s="108"/>
      <c r="M8" s="108"/>
      <c r="N8" s="109"/>
    </row>
    <row r="9" spans="1:14" s="5" customFormat="1" ht="38.25" customHeight="1" x14ac:dyDescent="0.25">
      <c r="A9" s="96"/>
      <c r="B9" s="96"/>
      <c r="C9" s="96"/>
      <c r="D9" s="36" t="s">
        <v>3</v>
      </c>
      <c r="E9" s="55" t="s">
        <v>8</v>
      </c>
      <c r="F9" s="94" t="s">
        <v>9</v>
      </c>
      <c r="G9" s="55" t="s">
        <v>10</v>
      </c>
      <c r="H9" s="55" t="s">
        <v>11</v>
      </c>
      <c r="I9" s="96"/>
      <c r="J9" s="96"/>
      <c r="K9" s="55" t="s">
        <v>8</v>
      </c>
      <c r="L9" s="55" t="s">
        <v>9</v>
      </c>
      <c r="M9" s="55" t="s">
        <v>10</v>
      </c>
      <c r="N9" s="55" t="s">
        <v>11</v>
      </c>
    </row>
    <row r="10" spans="1:14" s="5" customFormat="1" ht="49.5" customHeight="1" thickBot="1" x14ac:dyDescent="0.3">
      <c r="A10" s="97"/>
      <c r="B10" s="97"/>
      <c r="C10" s="97"/>
      <c r="D10" s="3"/>
      <c r="E10" s="60"/>
      <c r="F10" s="84"/>
      <c r="G10" s="60"/>
      <c r="H10" s="60"/>
      <c r="I10" s="97"/>
      <c r="J10" s="97"/>
      <c r="K10" s="60"/>
      <c r="L10" s="60"/>
      <c r="M10" s="60"/>
      <c r="N10" s="56"/>
    </row>
    <row r="11" spans="1:14" s="5" customFormat="1" ht="15.75" thickBot="1" x14ac:dyDescent="0.3">
      <c r="A11" s="13">
        <v>1</v>
      </c>
      <c r="B11" s="3">
        <v>2</v>
      </c>
      <c r="C11" s="3">
        <v>3</v>
      </c>
      <c r="D11" s="3">
        <v>4</v>
      </c>
      <c r="E11" s="3" t="s">
        <v>12</v>
      </c>
      <c r="F11" s="37">
        <v>6</v>
      </c>
      <c r="G11" s="3">
        <v>7</v>
      </c>
      <c r="H11" s="3">
        <v>8</v>
      </c>
      <c r="I11" s="3">
        <v>9</v>
      </c>
      <c r="J11" s="3">
        <v>10</v>
      </c>
      <c r="K11" s="13" t="s">
        <v>13</v>
      </c>
      <c r="L11" s="3">
        <v>12</v>
      </c>
      <c r="M11" s="3">
        <v>13</v>
      </c>
      <c r="N11" s="3">
        <v>14</v>
      </c>
    </row>
    <row r="12" spans="1:14" s="5" customFormat="1" ht="15.75" thickBot="1" x14ac:dyDescent="0.3">
      <c r="A12" s="55">
        <v>1</v>
      </c>
      <c r="B12" s="55" t="s">
        <v>32</v>
      </c>
      <c r="C12" s="55" t="s">
        <v>33</v>
      </c>
      <c r="D12" s="55" t="s">
        <v>21</v>
      </c>
      <c r="E12" s="62">
        <f>[1]CPVA!$Z$4</f>
        <v>49747307</v>
      </c>
      <c r="F12" s="65">
        <f>[1]CPVA!$X$4</f>
        <v>35050151</v>
      </c>
      <c r="G12" s="62">
        <f>[1]CPVA!$Y$4</f>
        <v>14697156</v>
      </c>
      <c r="H12" s="62">
        <v>0</v>
      </c>
      <c r="I12" s="51" t="s">
        <v>14</v>
      </c>
      <c r="J12" s="68"/>
      <c r="K12" s="20">
        <f>L12+M12+N12</f>
        <v>49793760</v>
      </c>
      <c r="L12" s="38">
        <v>35050151</v>
      </c>
      <c r="M12" s="38">
        <v>14697156</v>
      </c>
      <c r="N12" s="38">
        <v>46453</v>
      </c>
    </row>
    <row r="13" spans="1:14" s="5" customFormat="1" ht="15" customHeight="1" thickBot="1" x14ac:dyDescent="0.3">
      <c r="A13" s="59"/>
      <c r="B13" s="59"/>
      <c r="C13" s="59"/>
      <c r="D13" s="59"/>
      <c r="E13" s="63"/>
      <c r="F13" s="66"/>
      <c r="G13" s="63"/>
      <c r="H13" s="63"/>
      <c r="I13" s="69" t="s">
        <v>15</v>
      </c>
      <c r="J13" s="70"/>
      <c r="K13" s="20">
        <f>L13+M13+N13</f>
        <v>49747307</v>
      </c>
      <c r="L13" s="18">
        <v>35050151</v>
      </c>
      <c r="M13" s="18">
        <v>14697156</v>
      </c>
      <c r="N13" s="18">
        <v>0</v>
      </c>
    </row>
    <row r="14" spans="1:14" s="5" customFormat="1" ht="29.45" customHeight="1" thickBot="1" x14ac:dyDescent="0.3">
      <c r="A14" s="59"/>
      <c r="B14" s="59"/>
      <c r="C14" s="59"/>
      <c r="D14" s="59"/>
      <c r="E14" s="63"/>
      <c r="F14" s="66"/>
      <c r="G14" s="63"/>
      <c r="H14" s="63"/>
      <c r="I14" s="3" t="s">
        <v>16</v>
      </c>
      <c r="J14" s="3" t="s">
        <v>89</v>
      </c>
      <c r="K14" s="20">
        <f>L14+M14+N14</f>
        <v>49745730.719999999</v>
      </c>
      <c r="L14" s="15">
        <f>'[2]2016-11-'!$H$18</f>
        <v>42283871.111999996</v>
      </c>
      <c r="M14" s="15">
        <f>'[2]2016-11-'!$I$18</f>
        <v>7461859.608</v>
      </c>
      <c r="N14" s="15">
        <f>H12</f>
        <v>0</v>
      </c>
    </row>
    <row r="15" spans="1:14" s="5" customFormat="1" ht="15" customHeight="1" thickBot="1" x14ac:dyDescent="0.3">
      <c r="A15" s="60"/>
      <c r="B15" s="60"/>
      <c r="C15" s="60"/>
      <c r="D15" s="60"/>
      <c r="E15" s="64"/>
      <c r="F15" s="67"/>
      <c r="G15" s="64"/>
      <c r="H15" s="64"/>
      <c r="I15" s="51" t="s">
        <v>17</v>
      </c>
      <c r="J15" s="68"/>
      <c r="K15" s="20">
        <v>0</v>
      </c>
      <c r="L15" s="15">
        <v>0</v>
      </c>
      <c r="M15" s="15">
        <v>0</v>
      </c>
      <c r="N15" s="15">
        <v>0</v>
      </c>
    </row>
    <row r="16" spans="1:14" s="5" customFormat="1" ht="18.75" customHeight="1" thickBot="1" x14ac:dyDescent="0.3">
      <c r="A16" s="55">
        <v>2</v>
      </c>
      <c r="B16" s="55" t="s">
        <v>38</v>
      </c>
      <c r="C16" s="55" t="s">
        <v>34</v>
      </c>
      <c r="D16" s="55" t="s">
        <v>21</v>
      </c>
      <c r="E16" s="62">
        <f>K17</f>
        <v>7964275</v>
      </c>
      <c r="F16" s="65">
        <f>L17</f>
        <v>7964275</v>
      </c>
      <c r="G16" s="62">
        <v>0</v>
      </c>
      <c r="H16" s="62">
        <v>0</v>
      </c>
      <c r="I16" s="51" t="s">
        <v>14</v>
      </c>
      <c r="J16" s="112"/>
      <c r="K16" s="20">
        <v>0</v>
      </c>
      <c r="L16" s="15">
        <v>0</v>
      </c>
      <c r="M16" s="15">
        <v>0</v>
      </c>
      <c r="N16" s="15">
        <v>0</v>
      </c>
    </row>
    <row r="17" spans="1:17" s="5" customFormat="1" ht="20.25" customHeight="1" thickBot="1" x14ac:dyDescent="0.3">
      <c r="A17" s="90"/>
      <c r="B17" s="59"/>
      <c r="C17" s="59"/>
      <c r="D17" s="59"/>
      <c r="E17" s="63"/>
      <c r="F17" s="83"/>
      <c r="G17" s="59"/>
      <c r="H17" s="59"/>
      <c r="I17" s="69" t="s">
        <v>15</v>
      </c>
      <c r="J17" s="70"/>
      <c r="K17" s="22">
        <f>[1]CPVA!$Z$13</f>
        <v>7964275</v>
      </c>
      <c r="L17" s="22">
        <f>[1]CPVA!$Z$13</f>
        <v>7964275</v>
      </c>
      <c r="M17" s="18">
        <v>0</v>
      </c>
      <c r="N17" s="18">
        <v>0</v>
      </c>
      <c r="P17" s="39"/>
    </row>
    <row r="18" spans="1:17" s="5" customFormat="1" ht="39" customHeight="1" thickBot="1" x14ac:dyDescent="0.3">
      <c r="A18" s="90"/>
      <c r="B18" s="59"/>
      <c r="C18" s="59"/>
      <c r="D18" s="59"/>
      <c r="E18" s="63"/>
      <c r="F18" s="83"/>
      <c r="G18" s="59"/>
      <c r="H18" s="59"/>
      <c r="I18" s="26" t="s">
        <v>16</v>
      </c>
      <c r="J18" s="12" t="s">
        <v>26</v>
      </c>
      <c r="K18" s="20">
        <v>7964275</v>
      </c>
      <c r="L18" s="15">
        <v>7964275</v>
      </c>
      <c r="M18" s="15">
        <v>0</v>
      </c>
      <c r="N18" s="15">
        <v>0</v>
      </c>
      <c r="O18" s="39"/>
      <c r="P18" s="39"/>
      <c r="Q18" s="39"/>
    </row>
    <row r="19" spans="1:17" s="5" customFormat="1" ht="20.25" customHeight="1" thickBot="1" x14ac:dyDescent="0.3">
      <c r="A19" s="91"/>
      <c r="B19" s="60"/>
      <c r="C19" s="60"/>
      <c r="D19" s="60"/>
      <c r="E19" s="64"/>
      <c r="F19" s="84"/>
      <c r="G19" s="60"/>
      <c r="H19" s="60"/>
      <c r="I19" s="51" t="s">
        <v>17</v>
      </c>
      <c r="J19" s="112"/>
      <c r="K19" s="20">
        <v>0</v>
      </c>
      <c r="L19" s="20">
        <v>0</v>
      </c>
      <c r="M19" s="20">
        <v>0</v>
      </c>
      <c r="N19" s="20">
        <v>0</v>
      </c>
      <c r="O19" s="40"/>
    </row>
    <row r="20" spans="1:17" s="5" customFormat="1" ht="23.25" customHeight="1" thickBot="1" x14ac:dyDescent="0.3">
      <c r="A20" s="113">
        <v>3</v>
      </c>
      <c r="B20" s="55" t="s">
        <v>37</v>
      </c>
      <c r="C20" s="55" t="s">
        <v>35</v>
      </c>
      <c r="D20" s="55" t="s">
        <v>18</v>
      </c>
      <c r="E20" s="62">
        <f>K21</f>
        <v>5690005</v>
      </c>
      <c r="F20" s="65">
        <f>L21</f>
        <v>5008548</v>
      </c>
      <c r="G20" s="62">
        <f>M21</f>
        <v>681457</v>
      </c>
      <c r="H20" s="62">
        <v>0</v>
      </c>
      <c r="I20" s="52" t="s">
        <v>14</v>
      </c>
      <c r="J20" s="112"/>
      <c r="K20" s="20">
        <f>K22</f>
        <v>2600220</v>
      </c>
      <c r="L20" s="20">
        <f t="shared" ref="L20:N20" si="0">L22</f>
        <v>2210186</v>
      </c>
      <c r="M20" s="20">
        <f t="shared" si="0"/>
        <v>3494.659411764706</v>
      </c>
      <c r="N20" s="20">
        <f t="shared" si="0"/>
        <v>0</v>
      </c>
    </row>
    <row r="21" spans="1:17" s="5" customFormat="1" ht="18.75" customHeight="1" thickBot="1" x14ac:dyDescent="0.3">
      <c r="A21" s="90"/>
      <c r="B21" s="59"/>
      <c r="C21" s="59"/>
      <c r="D21" s="59"/>
      <c r="E21" s="63"/>
      <c r="F21" s="83"/>
      <c r="G21" s="59"/>
      <c r="H21" s="59"/>
      <c r="I21" s="89" t="s">
        <v>15</v>
      </c>
      <c r="J21" s="114"/>
      <c r="K21" s="22">
        <f>[1]CPVA!$Z$5</f>
        <v>5690005</v>
      </c>
      <c r="L21" s="22">
        <f>[1]CPVA!$X$5</f>
        <v>5008548</v>
      </c>
      <c r="M21" s="22">
        <f>[1]CPVA!$Y$5</f>
        <v>681457</v>
      </c>
      <c r="N21" s="18">
        <v>0</v>
      </c>
    </row>
    <row r="22" spans="1:17" s="5" customFormat="1" ht="27.75" customHeight="1" thickBot="1" x14ac:dyDescent="0.3">
      <c r="A22" s="90"/>
      <c r="B22" s="59"/>
      <c r="C22" s="59"/>
      <c r="D22" s="59"/>
      <c r="E22" s="63"/>
      <c r="F22" s="83"/>
      <c r="G22" s="59"/>
      <c r="H22" s="59"/>
      <c r="I22" s="41" t="s">
        <v>16</v>
      </c>
      <c r="J22" s="26" t="s">
        <v>91</v>
      </c>
      <c r="K22" s="20">
        <v>2600220</v>
      </c>
      <c r="L22" s="20">
        <v>2210186</v>
      </c>
      <c r="M22" s="20">
        <v>3494.659411764706</v>
      </c>
      <c r="N22" s="20">
        <v>0</v>
      </c>
    </row>
    <row r="23" spans="1:17" s="5" customFormat="1" ht="32.25" customHeight="1" thickBot="1" x14ac:dyDescent="0.3">
      <c r="A23" s="90"/>
      <c r="B23" s="59"/>
      <c r="C23" s="59"/>
      <c r="D23" s="59"/>
      <c r="E23" s="63"/>
      <c r="F23" s="83"/>
      <c r="G23" s="59"/>
      <c r="H23" s="59"/>
      <c r="I23" s="42" t="s">
        <v>19</v>
      </c>
      <c r="J23" s="26" t="s">
        <v>27</v>
      </c>
      <c r="K23" s="20">
        <f>K21-K22</f>
        <v>3089785</v>
      </c>
      <c r="L23" s="20">
        <f t="shared" ref="L23" si="1">L21-L22</f>
        <v>2798362</v>
      </c>
      <c r="M23" s="20">
        <f t="shared" ref="M23" si="2">M21-M22</f>
        <v>677962.3405882353</v>
      </c>
      <c r="N23" s="20">
        <v>0</v>
      </c>
    </row>
    <row r="24" spans="1:17" s="5" customFormat="1" ht="0.95" customHeight="1" thickBot="1" x14ac:dyDescent="0.3">
      <c r="A24" s="90"/>
      <c r="B24" s="59"/>
      <c r="C24" s="59"/>
      <c r="D24" s="59"/>
      <c r="E24" s="63"/>
      <c r="F24" s="83"/>
      <c r="G24" s="59"/>
      <c r="H24" s="59"/>
      <c r="I24" s="42"/>
      <c r="J24" s="26"/>
      <c r="K24" s="20"/>
      <c r="L24" s="20"/>
      <c r="M24" s="20"/>
      <c r="N24" s="20"/>
    </row>
    <row r="25" spans="1:17" s="5" customFormat="1" ht="26.25" hidden="1" customHeight="1" thickBot="1" x14ac:dyDescent="0.3">
      <c r="A25" s="90"/>
      <c r="B25" s="59"/>
      <c r="C25" s="59"/>
      <c r="D25" s="59"/>
      <c r="E25" s="63"/>
      <c r="F25" s="83"/>
      <c r="G25" s="59"/>
      <c r="H25" s="59"/>
      <c r="I25" s="41"/>
      <c r="J25" s="26"/>
      <c r="K25" s="20"/>
      <c r="L25" s="20"/>
      <c r="M25" s="20"/>
      <c r="N25" s="20"/>
    </row>
    <row r="26" spans="1:17" s="5" customFormat="1" ht="27" hidden="1" customHeight="1" thickBot="1" x14ac:dyDescent="0.3">
      <c r="A26" s="90"/>
      <c r="B26" s="59"/>
      <c r="C26" s="59"/>
      <c r="D26" s="59"/>
      <c r="E26" s="63"/>
      <c r="F26" s="83"/>
      <c r="G26" s="59"/>
      <c r="H26" s="59"/>
      <c r="I26" s="42"/>
      <c r="J26" s="26"/>
      <c r="K26" s="20"/>
      <c r="L26" s="20"/>
      <c r="M26" s="20"/>
      <c r="N26" s="20"/>
    </row>
    <row r="27" spans="1:17" s="5" customFormat="1" ht="29.25" hidden="1" customHeight="1" thickBot="1" x14ac:dyDescent="0.3">
      <c r="A27" s="90"/>
      <c r="B27" s="59"/>
      <c r="C27" s="59"/>
      <c r="D27" s="59"/>
      <c r="E27" s="63"/>
      <c r="F27" s="83"/>
      <c r="G27" s="59"/>
      <c r="H27" s="59"/>
      <c r="I27" s="42"/>
      <c r="J27" s="26"/>
      <c r="K27" s="20"/>
      <c r="L27" s="20"/>
      <c r="M27" s="20"/>
      <c r="N27" s="20"/>
    </row>
    <row r="28" spans="1:17" s="5" customFormat="1" ht="26.1" hidden="1" customHeight="1" thickBot="1" x14ac:dyDescent="0.3">
      <c r="A28" s="90"/>
      <c r="B28" s="59"/>
      <c r="C28" s="59"/>
      <c r="D28" s="59"/>
      <c r="E28" s="63"/>
      <c r="F28" s="83"/>
      <c r="G28" s="59"/>
      <c r="H28" s="59"/>
      <c r="I28" s="42"/>
      <c r="J28" s="26"/>
      <c r="K28" s="20"/>
      <c r="L28" s="20"/>
      <c r="M28" s="20"/>
      <c r="N28" s="20"/>
    </row>
    <row r="29" spans="1:17" s="5" customFormat="1" ht="16.5" customHeight="1" thickBot="1" x14ac:dyDescent="0.3">
      <c r="A29" s="91"/>
      <c r="B29" s="60"/>
      <c r="C29" s="60"/>
      <c r="D29" s="60"/>
      <c r="E29" s="64"/>
      <c r="F29" s="84"/>
      <c r="G29" s="60"/>
      <c r="H29" s="60"/>
      <c r="I29" s="108" t="s">
        <v>17</v>
      </c>
      <c r="J29" s="115"/>
      <c r="K29" s="19">
        <v>0</v>
      </c>
      <c r="L29" s="19">
        <v>0</v>
      </c>
      <c r="M29" s="19">
        <v>0</v>
      </c>
      <c r="N29" s="19">
        <v>0</v>
      </c>
    </row>
    <row r="30" spans="1:17" s="5" customFormat="1" ht="20.25" customHeight="1" thickBot="1" x14ac:dyDescent="0.3">
      <c r="A30" s="55">
        <v>4</v>
      </c>
      <c r="B30" s="55" t="s">
        <v>36</v>
      </c>
      <c r="C30" s="55" t="s">
        <v>39</v>
      </c>
      <c r="D30" s="55" t="s">
        <v>18</v>
      </c>
      <c r="E30" s="62">
        <f>K30</f>
        <v>16694661</v>
      </c>
      <c r="F30" s="65">
        <f>L31</f>
        <v>14190462</v>
      </c>
      <c r="G30" s="62">
        <f>M31</f>
        <v>2504199</v>
      </c>
      <c r="H30" s="62">
        <v>0</v>
      </c>
      <c r="I30" s="51" t="s">
        <v>14</v>
      </c>
      <c r="J30" s="68"/>
      <c r="K30" s="20">
        <f>[1]CPVA!$Z$6</f>
        <v>16694661</v>
      </c>
      <c r="L30" s="15">
        <f>[1]CPVA!$X$6</f>
        <v>14190462</v>
      </c>
      <c r="M30" s="15">
        <f>[1]CPVA!$Y$6</f>
        <v>2504199</v>
      </c>
      <c r="N30" s="15">
        <v>0</v>
      </c>
    </row>
    <row r="31" spans="1:17" s="5" customFormat="1" ht="15.75" thickBot="1" x14ac:dyDescent="0.3">
      <c r="A31" s="59"/>
      <c r="B31" s="59"/>
      <c r="C31" s="59"/>
      <c r="D31" s="59"/>
      <c r="E31" s="63"/>
      <c r="F31" s="66"/>
      <c r="G31" s="63"/>
      <c r="H31" s="63"/>
      <c r="I31" s="69" t="s">
        <v>15</v>
      </c>
      <c r="J31" s="70"/>
      <c r="K31" s="20">
        <f>[1]CPVA!$Z$6</f>
        <v>16694661</v>
      </c>
      <c r="L31" s="15">
        <f>[1]CPVA!$X$6</f>
        <v>14190462</v>
      </c>
      <c r="M31" s="15">
        <f>[1]CPVA!$Y$6</f>
        <v>2504199</v>
      </c>
      <c r="N31" s="18">
        <v>0</v>
      </c>
    </row>
    <row r="32" spans="1:17" s="5" customFormat="1" ht="25.5" customHeight="1" thickBot="1" x14ac:dyDescent="0.3">
      <c r="A32" s="59"/>
      <c r="B32" s="59"/>
      <c r="C32" s="59"/>
      <c r="D32" s="59"/>
      <c r="E32" s="63"/>
      <c r="F32" s="66"/>
      <c r="G32" s="63"/>
      <c r="H32" s="63"/>
      <c r="I32" s="26" t="s">
        <v>16</v>
      </c>
      <c r="J32" s="26" t="s">
        <v>90</v>
      </c>
      <c r="K32" s="20">
        <f>[1]CPVA!$Z$6</f>
        <v>16694661</v>
      </c>
      <c r="L32" s="15">
        <f>[1]CPVA!$X$6</f>
        <v>14190462</v>
      </c>
      <c r="M32" s="15">
        <f>[1]CPVA!$Y$6</f>
        <v>2504199</v>
      </c>
      <c r="N32" s="20">
        <v>0</v>
      </c>
    </row>
    <row r="33" spans="1:14" s="5" customFormat="1" ht="15.75" hidden="1" thickBot="1" x14ac:dyDescent="0.3">
      <c r="A33" s="59"/>
      <c r="B33" s="59"/>
      <c r="C33" s="59"/>
      <c r="D33" s="59"/>
      <c r="E33" s="63"/>
      <c r="F33" s="66"/>
      <c r="G33" s="63"/>
      <c r="H33" s="63"/>
      <c r="I33" s="26"/>
      <c r="J33" s="26"/>
      <c r="K33" s="20"/>
      <c r="L33" s="20"/>
      <c r="M33" s="20"/>
      <c r="N33" s="20"/>
    </row>
    <row r="34" spans="1:14" s="5" customFormat="1" ht="14.45" customHeight="1" thickBot="1" x14ac:dyDescent="0.3">
      <c r="A34" s="60"/>
      <c r="B34" s="60"/>
      <c r="C34" s="60"/>
      <c r="D34" s="60"/>
      <c r="E34" s="64"/>
      <c r="F34" s="67"/>
      <c r="G34" s="64"/>
      <c r="H34" s="64"/>
      <c r="I34" s="51" t="s">
        <v>17</v>
      </c>
      <c r="J34" s="68"/>
      <c r="K34" s="43">
        <v>0</v>
      </c>
      <c r="L34" s="43">
        <v>0</v>
      </c>
      <c r="M34" s="43">
        <v>0</v>
      </c>
      <c r="N34" s="43">
        <v>0</v>
      </c>
    </row>
    <row r="35" spans="1:14" s="5" customFormat="1" ht="21" customHeight="1" thickBot="1" x14ac:dyDescent="0.3">
      <c r="A35" s="55">
        <v>5</v>
      </c>
      <c r="B35" s="55" t="s">
        <v>40</v>
      </c>
      <c r="C35" s="55" t="s">
        <v>41</v>
      </c>
      <c r="D35" s="55" t="s">
        <v>21</v>
      </c>
      <c r="E35" s="62">
        <f>K36</f>
        <v>11178617</v>
      </c>
      <c r="F35" s="65">
        <f>L36</f>
        <v>10012860</v>
      </c>
      <c r="G35" s="62">
        <v>1165757</v>
      </c>
      <c r="H35" s="62">
        <v>0</v>
      </c>
      <c r="I35" s="51" t="s">
        <v>14</v>
      </c>
      <c r="J35" s="68"/>
      <c r="K35" s="20">
        <v>0</v>
      </c>
      <c r="L35" s="15">
        <v>0</v>
      </c>
      <c r="M35" s="15">
        <v>0</v>
      </c>
      <c r="N35" s="15">
        <v>0</v>
      </c>
    </row>
    <row r="36" spans="1:14" s="5" customFormat="1" ht="18.75" customHeight="1" thickBot="1" x14ac:dyDescent="0.3">
      <c r="A36" s="90"/>
      <c r="B36" s="59"/>
      <c r="C36" s="90"/>
      <c r="D36" s="59"/>
      <c r="E36" s="63"/>
      <c r="F36" s="92"/>
      <c r="G36" s="90"/>
      <c r="H36" s="90"/>
      <c r="I36" s="116" t="s">
        <v>15</v>
      </c>
      <c r="J36" s="116"/>
      <c r="K36" s="20">
        <f>L36+M36</f>
        <v>11178617</v>
      </c>
      <c r="L36" s="20">
        <f>[1]CPVA!$X$7</f>
        <v>10012860</v>
      </c>
      <c r="M36" s="20">
        <f>G35</f>
        <v>1165757</v>
      </c>
      <c r="N36" s="20">
        <v>0</v>
      </c>
    </row>
    <row r="37" spans="1:14" s="44" customFormat="1" ht="27" customHeight="1" thickBot="1" x14ac:dyDescent="0.3">
      <c r="A37" s="90"/>
      <c r="B37" s="59"/>
      <c r="C37" s="90"/>
      <c r="D37" s="59"/>
      <c r="E37" s="63"/>
      <c r="F37" s="92"/>
      <c r="G37" s="90"/>
      <c r="H37" s="90"/>
      <c r="I37" s="26" t="s">
        <v>16</v>
      </c>
      <c r="J37" s="26" t="s">
        <v>24</v>
      </c>
      <c r="K37" s="20">
        <f>'[3]teikimas SM'!$F$4</f>
        <v>3850000</v>
      </c>
      <c r="L37" s="15">
        <f>K37*0.91</f>
        <v>3503500</v>
      </c>
      <c r="M37" s="15">
        <f>K37*0.09</f>
        <v>346500</v>
      </c>
      <c r="N37" s="15">
        <v>0</v>
      </c>
    </row>
    <row r="38" spans="1:14" s="5" customFormat="1" ht="27" customHeight="1" thickBot="1" x14ac:dyDescent="0.3">
      <c r="A38" s="90"/>
      <c r="B38" s="59"/>
      <c r="C38" s="90"/>
      <c r="D38" s="59"/>
      <c r="E38" s="63"/>
      <c r="F38" s="92"/>
      <c r="G38" s="90"/>
      <c r="H38" s="90"/>
      <c r="I38" s="26" t="s">
        <v>19</v>
      </c>
      <c r="J38" s="26" t="s">
        <v>27</v>
      </c>
      <c r="K38" s="20">
        <v>1000000</v>
      </c>
      <c r="L38" s="15">
        <f>K38*0.91</f>
        <v>910000</v>
      </c>
      <c r="M38" s="15">
        <f>K38*0.09</f>
        <v>90000</v>
      </c>
      <c r="N38" s="15">
        <v>0</v>
      </c>
    </row>
    <row r="39" spans="1:14" s="5" customFormat="1" ht="27" customHeight="1" thickBot="1" x14ac:dyDescent="0.3">
      <c r="A39" s="90"/>
      <c r="B39" s="59"/>
      <c r="C39" s="90"/>
      <c r="D39" s="59"/>
      <c r="E39" s="63"/>
      <c r="F39" s="92"/>
      <c r="G39" s="90"/>
      <c r="H39" s="90"/>
      <c r="I39" s="26" t="s">
        <v>20</v>
      </c>
      <c r="J39" s="26" t="s">
        <v>28</v>
      </c>
      <c r="K39" s="20">
        <f>K36-(K37+K38)</f>
        <v>6328617</v>
      </c>
      <c r="L39" s="20">
        <f>L36-(L37+L38)</f>
        <v>5599360</v>
      </c>
      <c r="M39" s="20">
        <f>M36-(M37+M38)</f>
        <v>729257</v>
      </c>
      <c r="N39" s="15">
        <v>0</v>
      </c>
    </row>
    <row r="40" spans="1:14" s="5" customFormat="1" ht="18.75" customHeight="1" thickBot="1" x14ac:dyDescent="0.3">
      <c r="A40" s="91"/>
      <c r="B40" s="60"/>
      <c r="C40" s="91"/>
      <c r="D40" s="60"/>
      <c r="E40" s="64"/>
      <c r="F40" s="93"/>
      <c r="G40" s="91"/>
      <c r="H40" s="91"/>
      <c r="I40" s="117" t="s">
        <v>17</v>
      </c>
      <c r="J40" s="118"/>
      <c r="K40" s="20">
        <v>0</v>
      </c>
      <c r="L40" s="20">
        <v>0</v>
      </c>
      <c r="M40" s="20">
        <v>0</v>
      </c>
      <c r="N40" s="20">
        <v>0</v>
      </c>
    </row>
    <row r="41" spans="1:14" s="5" customFormat="1" ht="21" customHeight="1" thickBot="1" x14ac:dyDescent="0.3">
      <c r="A41" s="55">
        <v>6</v>
      </c>
      <c r="B41" s="55" t="s">
        <v>42</v>
      </c>
      <c r="C41" s="55" t="s">
        <v>44</v>
      </c>
      <c r="D41" s="55" t="s">
        <v>21</v>
      </c>
      <c r="E41" s="62">
        <f>F41+G41</f>
        <v>29280048</v>
      </c>
      <c r="F41" s="65">
        <f>L41</f>
        <v>24888041</v>
      </c>
      <c r="G41" s="62">
        <f>M41</f>
        <v>4392007</v>
      </c>
      <c r="H41" s="62">
        <v>0</v>
      </c>
      <c r="I41" s="51" t="s">
        <v>14</v>
      </c>
      <c r="J41" s="112"/>
      <c r="K41" s="19">
        <f>[1]CPVA!$Z$8</f>
        <v>29280048</v>
      </c>
      <c r="L41" s="15">
        <f>[1]CPVA!$X$8</f>
        <v>24888041</v>
      </c>
      <c r="M41" s="15">
        <f>[1]CPVA!$Y$8</f>
        <v>4392007</v>
      </c>
      <c r="N41" s="15">
        <v>0</v>
      </c>
    </row>
    <row r="42" spans="1:14" s="5" customFormat="1" ht="19.5" customHeight="1" thickBot="1" x14ac:dyDescent="0.3">
      <c r="A42" s="59"/>
      <c r="B42" s="59"/>
      <c r="C42" s="59"/>
      <c r="D42" s="90"/>
      <c r="E42" s="63"/>
      <c r="F42" s="92"/>
      <c r="G42" s="90"/>
      <c r="H42" s="90"/>
      <c r="I42" s="69" t="s">
        <v>15</v>
      </c>
      <c r="J42" s="114"/>
      <c r="K42" s="19">
        <f>[1]CPVA!$Z$8</f>
        <v>29280048</v>
      </c>
      <c r="L42" s="15">
        <f>[1]CPVA!$X$8</f>
        <v>24888041</v>
      </c>
      <c r="M42" s="15">
        <f>[1]CPVA!$Y$8</f>
        <v>4392007</v>
      </c>
      <c r="N42" s="15">
        <v>0</v>
      </c>
    </row>
    <row r="43" spans="1:14" s="5" customFormat="1" ht="27" customHeight="1" thickBot="1" x14ac:dyDescent="0.3">
      <c r="A43" s="59"/>
      <c r="B43" s="59"/>
      <c r="C43" s="59"/>
      <c r="D43" s="90"/>
      <c r="E43" s="63"/>
      <c r="F43" s="92"/>
      <c r="G43" s="90"/>
      <c r="H43" s="90"/>
      <c r="I43" s="26" t="s">
        <v>16</v>
      </c>
      <c r="J43" s="26" t="s">
        <v>89</v>
      </c>
      <c r="K43" s="19">
        <f>[1]CPVA!$Z$8</f>
        <v>29280048</v>
      </c>
      <c r="L43" s="15">
        <f>[1]CPVA!$X$8</f>
        <v>24888041</v>
      </c>
      <c r="M43" s="15">
        <f>[1]CPVA!$Y$8</f>
        <v>4392007</v>
      </c>
      <c r="N43" s="15"/>
    </row>
    <row r="44" spans="1:14" s="5" customFormat="1" ht="22.5" customHeight="1" thickBot="1" x14ac:dyDescent="0.3">
      <c r="A44" s="60"/>
      <c r="B44" s="60"/>
      <c r="C44" s="60"/>
      <c r="D44" s="91"/>
      <c r="E44" s="64"/>
      <c r="F44" s="93"/>
      <c r="G44" s="91"/>
      <c r="H44" s="91"/>
      <c r="I44" s="51" t="s">
        <v>17</v>
      </c>
      <c r="J44" s="112"/>
      <c r="K44" s="19">
        <v>0</v>
      </c>
      <c r="L44" s="15">
        <v>0</v>
      </c>
      <c r="M44" s="15">
        <v>0</v>
      </c>
      <c r="N44" s="15">
        <v>0</v>
      </c>
    </row>
    <row r="45" spans="1:14" s="5" customFormat="1" ht="15.75" customHeight="1" thickBot="1" x14ac:dyDescent="0.3">
      <c r="A45" s="55">
        <v>7</v>
      </c>
      <c r="B45" s="55" t="s">
        <v>43</v>
      </c>
      <c r="C45" s="55" t="s">
        <v>45</v>
      </c>
      <c r="D45" s="55" t="s">
        <v>18</v>
      </c>
      <c r="E45" s="62">
        <f>K45</f>
        <v>12814908</v>
      </c>
      <c r="F45" s="65">
        <f>L45</f>
        <v>10892672</v>
      </c>
      <c r="G45" s="62">
        <f>M45</f>
        <v>1922236</v>
      </c>
      <c r="H45" s="62">
        <v>0</v>
      </c>
      <c r="I45" s="51" t="s">
        <v>14</v>
      </c>
      <c r="J45" s="68"/>
      <c r="K45" s="19">
        <f>[1]CPVA!$Z$9</f>
        <v>12814908</v>
      </c>
      <c r="L45" s="15">
        <f>[1]CPVA!$X$9</f>
        <v>10892672</v>
      </c>
      <c r="M45" s="15">
        <f>[1]CPVA!$Y$9</f>
        <v>1922236</v>
      </c>
      <c r="N45" s="15">
        <v>0</v>
      </c>
    </row>
    <row r="46" spans="1:14" s="5" customFormat="1" ht="15.75" thickBot="1" x14ac:dyDescent="0.3">
      <c r="A46" s="59"/>
      <c r="B46" s="59"/>
      <c r="C46" s="59"/>
      <c r="D46" s="59"/>
      <c r="E46" s="63"/>
      <c r="F46" s="66"/>
      <c r="G46" s="63"/>
      <c r="H46" s="63"/>
      <c r="I46" s="69" t="s">
        <v>15</v>
      </c>
      <c r="J46" s="70"/>
      <c r="K46" s="19">
        <f>[1]CPVA!$Z$9</f>
        <v>12814908</v>
      </c>
      <c r="L46" s="15">
        <f>[1]CPVA!$X$9</f>
        <v>10892672</v>
      </c>
      <c r="M46" s="15">
        <f>[1]CPVA!$Y$9</f>
        <v>1922236</v>
      </c>
      <c r="N46" s="15">
        <v>0</v>
      </c>
    </row>
    <row r="47" spans="1:14" s="5" customFormat="1" ht="26.25" thickBot="1" x14ac:dyDescent="0.3">
      <c r="A47" s="59"/>
      <c r="B47" s="59"/>
      <c r="C47" s="59"/>
      <c r="D47" s="59"/>
      <c r="E47" s="63"/>
      <c r="F47" s="66"/>
      <c r="G47" s="63"/>
      <c r="H47" s="63"/>
      <c r="I47" s="3" t="s">
        <v>16</v>
      </c>
      <c r="J47" s="4" t="s">
        <v>25</v>
      </c>
      <c r="K47" s="19">
        <f>[1]CPVA!$Z$9</f>
        <v>12814908</v>
      </c>
      <c r="L47" s="15">
        <f>[1]CPVA!$X$9</f>
        <v>10892672</v>
      </c>
      <c r="M47" s="15">
        <f>[1]CPVA!$Y$9</f>
        <v>1922236</v>
      </c>
      <c r="N47" s="45">
        <v>0</v>
      </c>
    </row>
    <row r="48" spans="1:14" s="5" customFormat="1" ht="12.95" customHeight="1" thickBot="1" x14ac:dyDescent="0.3">
      <c r="A48" s="60"/>
      <c r="B48" s="60"/>
      <c r="C48" s="60"/>
      <c r="D48" s="60"/>
      <c r="E48" s="64"/>
      <c r="F48" s="67"/>
      <c r="G48" s="64"/>
      <c r="H48" s="64"/>
      <c r="I48" s="51" t="s">
        <v>17</v>
      </c>
      <c r="J48" s="68"/>
      <c r="K48" s="19">
        <v>0</v>
      </c>
      <c r="L48" s="19">
        <v>0</v>
      </c>
      <c r="M48" s="19">
        <v>0</v>
      </c>
      <c r="N48" s="19">
        <v>0</v>
      </c>
    </row>
    <row r="49" spans="1:14" s="5" customFormat="1" ht="15.75" customHeight="1" thickBot="1" x14ac:dyDescent="0.3">
      <c r="A49" s="55">
        <v>8</v>
      </c>
      <c r="B49" s="55" t="s">
        <v>46</v>
      </c>
      <c r="C49" s="55" t="s">
        <v>49</v>
      </c>
      <c r="D49" s="55" t="s">
        <v>18</v>
      </c>
      <c r="E49" s="62">
        <f>F49+G49</f>
        <v>12174405</v>
      </c>
      <c r="F49" s="65">
        <f>L50</f>
        <v>10881757</v>
      </c>
      <c r="G49" s="62">
        <f>M50</f>
        <v>1292648</v>
      </c>
      <c r="H49" s="62">
        <f>N49</f>
        <v>630441</v>
      </c>
      <c r="I49" s="51" t="s">
        <v>14</v>
      </c>
      <c r="J49" s="68"/>
      <c r="K49" s="19">
        <f>L49+M49+N49</f>
        <v>12804846</v>
      </c>
      <c r="L49" s="46">
        <f>[1]CPVA!$X$10</f>
        <v>10881757</v>
      </c>
      <c r="M49" s="20">
        <v>1292648</v>
      </c>
      <c r="N49" s="20">
        <f>'[4]2017-05-'!$M$20</f>
        <v>630441</v>
      </c>
    </row>
    <row r="50" spans="1:14" s="5" customFormat="1" ht="15.75" thickBot="1" x14ac:dyDescent="0.3">
      <c r="A50" s="59"/>
      <c r="B50" s="59"/>
      <c r="C50" s="59"/>
      <c r="D50" s="59"/>
      <c r="E50" s="63"/>
      <c r="F50" s="66"/>
      <c r="G50" s="63"/>
      <c r="H50" s="63"/>
      <c r="I50" s="69" t="s">
        <v>15</v>
      </c>
      <c r="J50" s="70"/>
      <c r="K50" s="19">
        <f>L50+M50+N50</f>
        <v>12804846</v>
      </c>
      <c r="L50" s="46">
        <f>[1]CPVA!$X$10</f>
        <v>10881757</v>
      </c>
      <c r="M50" s="20">
        <v>1292648</v>
      </c>
      <c r="N50" s="20">
        <f>'[4]2017-05-'!$M$20</f>
        <v>630441</v>
      </c>
    </row>
    <row r="51" spans="1:14" s="5" customFormat="1" ht="24.75" customHeight="1" thickBot="1" x14ac:dyDescent="0.3">
      <c r="A51" s="59"/>
      <c r="B51" s="59"/>
      <c r="C51" s="59"/>
      <c r="D51" s="59"/>
      <c r="E51" s="63"/>
      <c r="F51" s="66"/>
      <c r="G51" s="63"/>
      <c r="H51" s="63"/>
      <c r="I51" s="26" t="s">
        <v>16</v>
      </c>
      <c r="J51" s="26" t="s">
        <v>89</v>
      </c>
      <c r="K51" s="19">
        <f>L51+M51+N51</f>
        <v>12804846</v>
      </c>
      <c r="L51" s="46">
        <f>[1]CPVA!$X$10</f>
        <v>10881757</v>
      </c>
      <c r="M51" s="20">
        <v>1292648</v>
      </c>
      <c r="N51" s="20">
        <f>'[4]2017-05-'!$M$20</f>
        <v>630441</v>
      </c>
    </row>
    <row r="52" spans="1:14" s="5" customFormat="1" ht="21" customHeight="1" thickBot="1" x14ac:dyDescent="0.3">
      <c r="A52" s="60"/>
      <c r="B52" s="60"/>
      <c r="C52" s="60"/>
      <c r="D52" s="60"/>
      <c r="E52" s="64"/>
      <c r="F52" s="67"/>
      <c r="G52" s="64"/>
      <c r="H52" s="64"/>
      <c r="I52" s="51" t="s">
        <v>17</v>
      </c>
      <c r="J52" s="68"/>
      <c r="K52" s="19">
        <v>0</v>
      </c>
      <c r="L52" s="19">
        <v>0</v>
      </c>
      <c r="M52" s="19">
        <v>0</v>
      </c>
      <c r="N52" s="19">
        <f t="shared" ref="N52" si="3">N50-N51</f>
        <v>0</v>
      </c>
    </row>
    <row r="53" spans="1:14" s="5" customFormat="1" ht="19.5" customHeight="1" thickBot="1" x14ac:dyDescent="0.3">
      <c r="A53" s="55">
        <v>9</v>
      </c>
      <c r="B53" s="55" t="s">
        <v>47</v>
      </c>
      <c r="C53" s="55" t="s">
        <v>50</v>
      </c>
      <c r="D53" s="55" t="s">
        <v>18</v>
      </c>
      <c r="E53" s="62">
        <f>F53+G53</f>
        <v>37962333</v>
      </c>
      <c r="F53" s="65">
        <v>32267983</v>
      </c>
      <c r="G53" s="62">
        <v>5694350</v>
      </c>
      <c r="H53" s="62">
        <v>57687</v>
      </c>
      <c r="I53" s="51" t="s">
        <v>14</v>
      </c>
      <c r="J53" s="87"/>
      <c r="K53" s="19">
        <f>K55</f>
        <v>35236642.720000006</v>
      </c>
      <c r="L53" s="19">
        <f t="shared" ref="L53:N53" si="4">L55</f>
        <v>29902112.170000002</v>
      </c>
      <c r="M53" s="19">
        <f t="shared" si="4"/>
        <v>5276843.3500000015</v>
      </c>
      <c r="N53" s="19">
        <f t="shared" si="4"/>
        <v>57687.199999999997</v>
      </c>
    </row>
    <row r="54" spans="1:14" s="5" customFormat="1" ht="15.75" customHeight="1" thickBot="1" x14ac:dyDescent="0.3">
      <c r="A54" s="61"/>
      <c r="B54" s="61"/>
      <c r="C54" s="61"/>
      <c r="D54" s="61"/>
      <c r="E54" s="61"/>
      <c r="F54" s="119"/>
      <c r="G54" s="61"/>
      <c r="H54" s="61"/>
      <c r="I54" s="69" t="s">
        <v>15</v>
      </c>
      <c r="J54" s="88"/>
      <c r="K54" s="17">
        <f>SUM(L54:N54)</f>
        <v>38020020</v>
      </c>
      <c r="L54" s="18">
        <v>32267983</v>
      </c>
      <c r="M54" s="18">
        <v>5694350</v>
      </c>
      <c r="N54" s="18">
        <v>57687</v>
      </c>
    </row>
    <row r="55" spans="1:14" s="5" customFormat="1" ht="29.1" customHeight="1" thickBot="1" x14ac:dyDescent="0.3">
      <c r="A55" s="61"/>
      <c r="B55" s="61"/>
      <c r="C55" s="61"/>
      <c r="D55" s="61"/>
      <c r="E55" s="61"/>
      <c r="F55" s="119"/>
      <c r="G55" s="61"/>
      <c r="H55" s="61"/>
      <c r="I55" s="26" t="s">
        <v>16</v>
      </c>
      <c r="J55" s="26" t="s">
        <v>89</v>
      </c>
      <c r="K55" s="19">
        <f>SUM(L55:N55)</f>
        <v>35236642.720000006</v>
      </c>
      <c r="L55" s="15">
        <f>'[5]2016-01-'!$J$33</f>
        <v>29902112.170000002</v>
      </c>
      <c r="M55" s="15">
        <f>'[5]2016-01-'!$K$33</f>
        <v>5276843.3500000015</v>
      </c>
      <c r="N55" s="15">
        <f>'[5]2016-01-'!$O$33</f>
        <v>57687.199999999997</v>
      </c>
    </row>
    <row r="56" spans="1:14" s="5" customFormat="1" ht="29.1" customHeight="1" thickBot="1" x14ac:dyDescent="0.3">
      <c r="A56" s="61"/>
      <c r="B56" s="61"/>
      <c r="C56" s="61"/>
      <c r="D56" s="61"/>
      <c r="E56" s="61"/>
      <c r="F56" s="119"/>
      <c r="G56" s="61"/>
      <c r="H56" s="61"/>
      <c r="I56" s="26" t="s">
        <v>19</v>
      </c>
      <c r="J56" s="26" t="s">
        <v>26</v>
      </c>
      <c r="K56" s="15">
        <f>K54-K55</f>
        <v>2783377.2799999937</v>
      </c>
      <c r="L56" s="15">
        <f>L54-L55</f>
        <v>2365870.8299999982</v>
      </c>
      <c r="M56" s="15">
        <f t="shared" ref="M56:N56" si="5">M54-M55</f>
        <v>417506.64999999851</v>
      </c>
      <c r="N56" s="15">
        <f t="shared" si="5"/>
        <v>-0.19999999999708962</v>
      </c>
    </row>
    <row r="57" spans="1:14" s="5" customFormat="1" ht="16.5" customHeight="1" thickBot="1" x14ac:dyDescent="0.3">
      <c r="A57" s="56"/>
      <c r="B57" s="56"/>
      <c r="C57" s="56"/>
      <c r="D57" s="56"/>
      <c r="E57" s="56"/>
      <c r="F57" s="120"/>
      <c r="G57" s="56"/>
      <c r="H57" s="56"/>
      <c r="I57" s="51" t="s">
        <v>17</v>
      </c>
      <c r="J57" s="68"/>
      <c r="K57" s="19">
        <v>0</v>
      </c>
      <c r="L57" s="15">
        <v>0</v>
      </c>
      <c r="M57" s="15">
        <v>0</v>
      </c>
      <c r="N57" s="15">
        <v>0</v>
      </c>
    </row>
    <row r="58" spans="1:14" s="5" customFormat="1" ht="21" customHeight="1" thickBot="1" x14ac:dyDescent="0.3">
      <c r="A58" s="55">
        <v>10</v>
      </c>
      <c r="B58" s="55" t="s">
        <v>48</v>
      </c>
      <c r="C58" s="55" t="s">
        <v>51</v>
      </c>
      <c r="D58" s="55" t="s">
        <v>18</v>
      </c>
      <c r="E58" s="62">
        <f>F58+G58</f>
        <v>38262584</v>
      </c>
      <c r="F58" s="65">
        <f>L59</f>
        <v>37880535</v>
      </c>
      <c r="G58" s="62">
        <f>M59</f>
        <v>382049</v>
      </c>
      <c r="H58" s="55">
        <v>0</v>
      </c>
      <c r="I58" s="51" t="s">
        <v>14</v>
      </c>
      <c r="J58" s="68"/>
      <c r="K58" s="19">
        <f>L58+M58</f>
        <v>38258128.170000002</v>
      </c>
      <c r="L58" s="19">
        <f>'[6]2016-11-'!$H$18+35711138.17</f>
        <v>37876079.670000002</v>
      </c>
      <c r="M58" s="19">
        <f>'[6]2016-11-'!$I$18</f>
        <v>382048.5</v>
      </c>
      <c r="N58" s="15">
        <v>0</v>
      </c>
    </row>
    <row r="59" spans="1:14" s="6" customFormat="1" ht="20.25" customHeight="1" thickBot="1" x14ac:dyDescent="0.3">
      <c r="A59" s="59"/>
      <c r="B59" s="59"/>
      <c r="C59" s="59"/>
      <c r="D59" s="59"/>
      <c r="E59" s="59"/>
      <c r="F59" s="83"/>
      <c r="G59" s="59"/>
      <c r="H59" s="59"/>
      <c r="I59" s="69" t="s">
        <v>15</v>
      </c>
      <c r="J59" s="88"/>
      <c r="K59" s="17">
        <f>L59+M59</f>
        <v>38262584</v>
      </c>
      <c r="L59" s="17">
        <v>37880535</v>
      </c>
      <c r="M59" s="17">
        <v>382049</v>
      </c>
      <c r="N59" s="17">
        <f t="shared" ref="N59" si="6">N60+N61</f>
        <v>0</v>
      </c>
    </row>
    <row r="60" spans="1:14" s="5" customFormat="1" ht="26.1" customHeight="1" thickBot="1" x14ac:dyDescent="0.3">
      <c r="A60" s="59"/>
      <c r="B60" s="59"/>
      <c r="C60" s="59"/>
      <c r="D60" s="59"/>
      <c r="E60" s="59"/>
      <c r="F60" s="83"/>
      <c r="G60" s="59"/>
      <c r="H60" s="59"/>
      <c r="I60" s="26" t="s">
        <v>16</v>
      </c>
      <c r="J60" s="26" t="s">
        <v>92</v>
      </c>
      <c r="K60" s="19">
        <f>L60+M60</f>
        <v>38382583</v>
      </c>
      <c r="L60" s="19">
        <f>'[6]2016-11-'!$H$20</f>
        <v>32625195.550000001</v>
      </c>
      <c r="M60" s="19">
        <f>'[6]2016-11-'!$I$20</f>
        <v>5757387.4500000002</v>
      </c>
      <c r="N60" s="15">
        <v>0</v>
      </c>
    </row>
    <row r="61" spans="1:14" s="5" customFormat="1" ht="30.6" hidden="1" customHeight="1" thickBot="1" x14ac:dyDescent="0.3">
      <c r="A61" s="59"/>
      <c r="B61" s="59"/>
      <c r="C61" s="59"/>
      <c r="D61" s="59"/>
      <c r="E61" s="59"/>
      <c r="F61" s="83"/>
      <c r="G61" s="59"/>
      <c r="H61" s="59"/>
      <c r="I61" s="26"/>
      <c r="J61" s="26"/>
      <c r="K61" s="19"/>
      <c r="L61" s="15"/>
      <c r="M61" s="15"/>
      <c r="N61" s="15"/>
    </row>
    <row r="62" spans="1:14" s="5" customFormat="1" ht="15.6" customHeight="1" thickBot="1" x14ac:dyDescent="0.3">
      <c r="A62" s="60"/>
      <c r="B62" s="60"/>
      <c r="C62" s="60"/>
      <c r="D62" s="60"/>
      <c r="E62" s="60"/>
      <c r="F62" s="84"/>
      <c r="G62" s="60"/>
      <c r="H62" s="60"/>
      <c r="I62" s="51" t="s">
        <v>17</v>
      </c>
      <c r="J62" s="87"/>
      <c r="K62" s="19">
        <v>0</v>
      </c>
      <c r="L62" s="19">
        <v>0</v>
      </c>
      <c r="M62" s="19">
        <v>0</v>
      </c>
      <c r="N62" s="19">
        <f t="shared" ref="N62" si="7">H58-(N58+N59)</f>
        <v>0</v>
      </c>
    </row>
    <row r="63" spans="1:14" s="5" customFormat="1" ht="21" customHeight="1" thickBot="1" x14ac:dyDescent="0.3">
      <c r="A63" s="55">
        <v>11</v>
      </c>
      <c r="B63" s="55" t="s">
        <v>52</v>
      </c>
      <c r="C63" s="55" t="s">
        <v>53</v>
      </c>
      <c r="D63" s="55" t="s">
        <v>18</v>
      </c>
      <c r="E63" s="62">
        <f>F63+G63+H63</f>
        <v>6763479</v>
      </c>
      <c r="F63" s="65">
        <v>5748957</v>
      </c>
      <c r="G63" s="62">
        <v>1014522</v>
      </c>
      <c r="H63" s="55">
        <v>0</v>
      </c>
      <c r="I63" s="51" t="s">
        <v>14</v>
      </c>
      <c r="J63" s="87"/>
      <c r="K63" s="14">
        <v>1519037.08</v>
      </c>
      <c r="L63" s="15">
        <v>1272743.3999999999</v>
      </c>
      <c r="M63" s="15">
        <v>246293.68</v>
      </c>
      <c r="N63" s="15">
        <v>0</v>
      </c>
    </row>
    <row r="64" spans="1:14" s="5" customFormat="1" ht="16.5" customHeight="1" thickBot="1" x14ac:dyDescent="0.3">
      <c r="A64" s="61"/>
      <c r="B64" s="61"/>
      <c r="C64" s="61"/>
      <c r="D64" s="61"/>
      <c r="E64" s="59"/>
      <c r="F64" s="83"/>
      <c r="G64" s="59"/>
      <c r="H64" s="59"/>
      <c r="I64" s="69" t="s">
        <v>15</v>
      </c>
      <c r="J64" s="88"/>
      <c r="K64" s="14">
        <v>5244442</v>
      </c>
      <c r="L64" s="15">
        <v>4476214</v>
      </c>
      <c r="M64" s="15">
        <v>768228</v>
      </c>
      <c r="N64" s="15">
        <v>0</v>
      </c>
    </row>
    <row r="65" spans="1:14" s="5" customFormat="1" ht="50.25" customHeight="1" thickBot="1" x14ac:dyDescent="0.3">
      <c r="A65" s="56"/>
      <c r="B65" s="56"/>
      <c r="C65" s="56"/>
      <c r="D65" s="56"/>
      <c r="E65" s="60"/>
      <c r="F65" s="84"/>
      <c r="G65" s="60"/>
      <c r="H65" s="60"/>
      <c r="I65" s="51" t="s">
        <v>17</v>
      </c>
      <c r="J65" s="87"/>
      <c r="K65" s="14">
        <v>0</v>
      </c>
      <c r="L65" s="15">
        <v>0</v>
      </c>
      <c r="M65" s="15">
        <v>0</v>
      </c>
      <c r="N65" s="15">
        <v>0</v>
      </c>
    </row>
    <row r="66" spans="1:14" s="5" customFormat="1" ht="24" customHeight="1" thickBot="1" x14ac:dyDescent="0.3">
      <c r="A66" s="55">
        <v>12</v>
      </c>
      <c r="B66" s="55" t="s">
        <v>54</v>
      </c>
      <c r="C66" s="55" t="s">
        <v>55</v>
      </c>
      <c r="D66" s="55" t="s">
        <v>23</v>
      </c>
      <c r="E66" s="62">
        <f>F66+G66+H66</f>
        <v>34754402</v>
      </c>
      <c r="F66" s="65">
        <v>29541242</v>
      </c>
      <c r="G66" s="62">
        <v>0</v>
      </c>
      <c r="H66" s="62">
        <v>5213160</v>
      </c>
      <c r="I66" s="51" t="s">
        <v>14</v>
      </c>
      <c r="J66" s="87"/>
      <c r="K66" s="20">
        <f>SUM(L66:N66)</f>
        <v>12538054.213529414</v>
      </c>
      <c r="L66" s="25">
        <v>10802073.220000001</v>
      </c>
      <c r="M66" s="20">
        <v>0</v>
      </c>
      <c r="N66" s="20">
        <v>1735980.9935294129</v>
      </c>
    </row>
    <row r="67" spans="1:14" s="6" customFormat="1" ht="20.25" customHeight="1" thickBot="1" x14ac:dyDescent="0.3">
      <c r="A67" s="59"/>
      <c r="B67" s="59"/>
      <c r="C67" s="59"/>
      <c r="D67" s="59"/>
      <c r="E67" s="61"/>
      <c r="F67" s="119"/>
      <c r="G67" s="61"/>
      <c r="H67" s="61"/>
      <c r="I67" s="69" t="s">
        <v>15</v>
      </c>
      <c r="J67" s="88"/>
      <c r="K67" s="22">
        <v>22216348</v>
      </c>
      <c r="L67" s="22">
        <f>SUM(L68:L70)</f>
        <v>18739169</v>
      </c>
      <c r="M67" s="22">
        <v>0</v>
      </c>
      <c r="N67" s="22">
        <f>SUM(N68:N70)</f>
        <v>3477179</v>
      </c>
    </row>
    <row r="68" spans="1:14" s="5" customFormat="1" ht="24.75" customHeight="1" thickBot="1" x14ac:dyDescent="0.3">
      <c r="A68" s="59"/>
      <c r="B68" s="59"/>
      <c r="C68" s="59"/>
      <c r="D68" s="59"/>
      <c r="E68" s="61"/>
      <c r="F68" s="119"/>
      <c r="G68" s="61"/>
      <c r="H68" s="61"/>
      <c r="I68" s="26" t="s">
        <v>16</v>
      </c>
      <c r="J68" s="26" t="s">
        <v>24</v>
      </c>
      <c r="K68" s="20">
        <v>4914738</v>
      </c>
      <c r="L68" s="20">
        <v>3914738</v>
      </c>
      <c r="M68" s="20">
        <v>0</v>
      </c>
      <c r="N68" s="20">
        <v>1000000</v>
      </c>
    </row>
    <row r="69" spans="1:14" s="5" customFormat="1" ht="27" customHeight="1" thickBot="1" x14ac:dyDescent="0.3">
      <c r="A69" s="59"/>
      <c r="B69" s="59"/>
      <c r="C69" s="59"/>
      <c r="D69" s="59"/>
      <c r="E69" s="61"/>
      <c r="F69" s="119"/>
      <c r="G69" s="61"/>
      <c r="H69" s="61"/>
      <c r="I69" s="26" t="s">
        <v>19</v>
      </c>
      <c r="J69" s="11" t="s">
        <v>26</v>
      </c>
      <c r="K69" s="20">
        <v>5661424</v>
      </c>
      <c r="L69" s="20">
        <v>4500000</v>
      </c>
      <c r="M69" s="20">
        <v>0</v>
      </c>
      <c r="N69" s="20">
        <v>1161424</v>
      </c>
    </row>
    <row r="70" spans="1:14" s="5" customFormat="1" ht="24.75" customHeight="1" thickBot="1" x14ac:dyDescent="0.3">
      <c r="A70" s="59"/>
      <c r="B70" s="59"/>
      <c r="C70" s="59"/>
      <c r="D70" s="59"/>
      <c r="E70" s="61"/>
      <c r="F70" s="119"/>
      <c r="G70" s="61"/>
      <c r="H70" s="61"/>
      <c r="I70" s="26" t="s">
        <v>20</v>
      </c>
      <c r="J70" s="11" t="s">
        <v>29</v>
      </c>
      <c r="K70" s="20">
        <v>11640186</v>
      </c>
      <c r="L70" s="20">
        <v>10324431</v>
      </c>
      <c r="M70" s="20">
        <v>0</v>
      </c>
      <c r="N70" s="20">
        <v>1315755</v>
      </c>
    </row>
    <row r="71" spans="1:14" s="5" customFormat="1" ht="30.75" customHeight="1" thickBot="1" x14ac:dyDescent="0.3">
      <c r="A71" s="60"/>
      <c r="B71" s="60"/>
      <c r="C71" s="60"/>
      <c r="D71" s="60"/>
      <c r="E71" s="56"/>
      <c r="F71" s="120"/>
      <c r="G71" s="56"/>
      <c r="H71" s="56"/>
      <c r="I71" s="51" t="s">
        <v>17</v>
      </c>
      <c r="J71" s="87"/>
      <c r="K71" s="20">
        <v>0</v>
      </c>
      <c r="L71" s="20">
        <f t="shared" ref="L71:N71" si="8">F66-(L66+L67)</f>
        <v>-0.2199999988079071</v>
      </c>
      <c r="M71" s="20">
        <f t="shared" si="8"/>
        <v>0</v>
      </c>
      <c r="N71" s="20">
        <f t="shared" si="8"/>
        <v>6.4705871045589447E-3</v>
      </c>
    </row>
    <row r="72" spans="1:14" s="5" customFormat="1" ht="15.75" thickBot="1" x14ac:dyDescent="0.3">
      <c r="A72" s="55">
        <v>13</v>
      </c>
      <c r="B72" s="55" t="s">
        <v>57</v>
      </c>
      <c r="C72" s="55" t="s">
        <v>56</v>
      </c>
      <c r="D72" s="55" t="s">
        <v>18</v>
      </c>
      <c r="E72" s="62">
        <f>F72+G72+H72</f>
        <v>9515940</v>
      </c>
      <c r="F72" s="65">
        <v>8088549</v>
      </c>
      <c r="G72" s="62">
        <v>1427391</v>
      </c>
      <c r="H72" s="55">
        <v>0</v>
      </c>
      <c r="I72" s="51" t="s">
        <v>14</v>
      </c>
      <c r="J72" s="68"/>
      <c r="K72" s="14">
        <v>3167083.01</v>
      </c>
      <c r="L72" s="15">
        <v>2659984.09</v>
      </c>
      <c r="M72" s="15">
        <v>0</v>
      </c>
      <c r="N72" s="15">
        <f>K72-L72-M72</f>
        <v>507098.91999999993</v>
      </c>
    </row>
    <row r="73" spans="1:14" s="6" customFormat="1" ht="15.75" thickBot="1" x14ac:dyDescent="0.3">
      <c r="A73" s="59"/>
      <c r="B73" s="61"/>
      <c r="C73" s="59"/>
      <c r="D73" s="59"/>
      <c r="E73" s="63"/>
      <c r="F73" s="66"/>
      <c r="G73" s="63"/>
      <c r="H73" s="59"/>
      <c r="I73" s="69" t="s">
        <v>15</v>
      </c>
      <c r="J73" s="70"/>
      <c r="K73" s="17">
        <v>6348857</v>
      </c>
      <c r="L73" s="18">
        <v>5428565</v>
      </c>
      <c r="M73" s="18">
        <v>1427391</v>
      </c>
      <c r="N73" s="18">
        <v>0</v>
      </c>
    </row>
    <row r="74" spans="1:14" s="5" customFormat="1" ht="48.75" customHeight="1" thickBot="1" x14ac:dyDescent="0.3">
      <c r="A74" s="60"/>
      <c r="B74" s="56"/>
      <c r="C74" s="60"/>
      <c r="D74" s="60"/>
      <c r="E74" s="64"/>
      <c r="F74" s="67"/>
      <c r="G74" s="64"/>
      <c r="H74" s="60"/>
      <c r="I74" s="51" t="s">
        <v>17</v>
      </c>
      <c r="J74" s="68"/>
      <c r="K74" s="14">
        <f>E72-(K72)</f>
        <v>6348856.9900000002</v>
      </c>
      <c r="L74" s="14">
        <f t="shared" ref="L74:N74" si="9">F72-(L72)</f>
        <v>5428564.9100000001</v>
      </c>
      <c r="M74" s="14">
        <f t="shared" si="9"/>
        <v>1427391</v>
      </c>
      <c r="N74" s="14">
        <f t="shared" si="9"/>
        <v>-507098.91999999993</v>
      </c>
    </row>
    <row r="75" spans="1:14" s="5" customFormat="1" ht="25.5" customHeight="1" thickBot="1" x14ac:dyDescent="0.3">
      <c r="A75" s="55">
        <v>14</v>
      </c>
      <c r="B75" s="55" t="s">
        <v>58</v>
      </c>
      <c r="C75" s="55" t="s">
        <v>59</v>
      </c>
      <c r="D75" s="55" t="s">
        <v>23</v>
      </c>
      <c r="E75" s="62">
        <f>F75+G75+H75</f>
        <v>10221884</v>
      </c>
      <c r="F75" s="65">
        <v>8688601</v>
      </c>
      <c r="G75" s="62">
        <v>0</v>
      </c>
      <c r="H75" s="55">
        <v>1533283</v>
      </c>
      <c r="I75" s="51" t="s">
        <v>14</v>
      </c>
      <c r="J75" s="87"/>
      <c r="K75" s="14">
        <v>6390682.8700000001</v>
      </c>
      <c r="L75" s="15">
        <v>4501952.75</v>
      </c>
      <c r="M75" s="15">
        <v>0</v>
      </c>
      <c r="N75" s="15">
        <f>K75-L75-M75</f>
        <v>1888730.12</v>
      </c>
    </row>
    <row r="76" spans="1:14" s="5" customFormat="1" ht="21.75" customHeight="1" thickBot="1" x14ac:dyDescent="0.3">
      <c r="A76" s="61"/>
      <c r="B76" s="61"/>
      <c r="C76" s="61"/>
      <c r="D76" s="59"/>
      <c r="E76" s="61"/>
      <c r="F76" s="119"/>
      <c r="G76" s="61"/>
      <c r="H76" s="61"/>
      <c r="I76" s="69" t="s">
        <v>15</v>
      </c>
      <c r="J76" s="88"/>
      <c r="K76" s="14">
        <v>3831201</v>
      </c>
      <c r="L76" s="15">
        <v>4186648</v>
      </c>
      <c r="M76" s="15">
        <v>0</v>
      </c>
      <c r="N76" s="15">
        <v>0</v>
      </c>
    </row>
    <row r="77" spans="1:14" s="5" customFormat="1" ht="19.5" customHeight="1" thickBot="1" x14ac:dyDescent="0.3">
      <c r="A77" s="56"/>
      <c r="B77" s="56"/>
      <c r="C77" s="56"/>
      <c r="D77" s="60"/>
      <c r="E77" s="56"/>
      <c r="F77" s="120"/>
      <c r="G77" s="56"/>
      <c r="H77" s="56"/>
      <c r="I77" s="51" t="s">
        <v>17</v>
      </c>
      <c r="J77" s="87"/>
      <c r="K77" s="14">
        <v>0</v>
      </c>
      <c r="L77" s="14">
        <v>0</v>
      </c>
      <c r="M77" s="14">
        <f t="shared" ref="M77:N77" si="10">G75-M75</f>
        <v>0</v>
      </c>
      <c r="N77" s="14">
        <f t="shared" si="10"/>
        <v>-355447.12000000011</v>
      </c>
    </row>
    <row r="78" spans="1:14" s="5" customFormat="1" ht="15.75" customHeight="1" thickBot="1" x14ac:dyDescent="0.3">
      <c r="A78" s="55">
        <v>15</v>
      </c>
      <c r="B78" s="55" t="s">
        <v>61</v>
      </c>
      <c r="C78" s="55" t="s">
        <v>60</v>
      </c>
      <c r="D78" s="55" t="s">
        <v>18</v>
      </c>
      <c r="E78" s="62">
        <f>F78+G78+H78</f>
        <v>34072944</v>
      </c>
      <c r="F78" s="65">
        <v>28962002</v>
      </c>
      <c r="G78" s="62">
        <v>0</v>
      </c>
      <c r="H78" s="62">
        <v>5110942</v>
      </c>
      <c r="I78" s="52" t="s">
        <v>14</v>
      </c>
      <c r="J78" s="68"/>
      <c r="K78" s="14">
        <v>33750500</v>
      </c>
      <c r="L78" s="15">
        <v>28687375</v>
      </c>
      <c r="M78" s="15">
        <v>0</v>
      </c>
      <c r="N78" s="15">
        <v>5063125</v>
      </c>
    </row>
    <row r="79" spans="1:14" s="5" customFormat="1" ht="15.75" thickBot="1" x14ac:dyDescent="0.3">
      <c r="A79" s="59"/>
      <c r="B79" s="61"/>
      <c r="C79" s="59"/>
      <c r="D79" s="59"/>
      <c r="E79" s="63"/>
      <c r="F79" s="66"/>
      <c r="G79" s="63"/>
      <c r="H79" s="63"/>
      <c r="I79" s="99" t="s">
        <v>15</v>
      </c>
      <c r="J79" s="100"/>
      <c r="K79" s="17">
        <v>32244</v>
      </c>
      <c r="L79" s="18">
        <v>274627</v>
      </c>
      <c r="M79" s="18">
        <v>0</v>
      </c>
      <c r="N79" s="18">
        <v>47817</v>
      </c>
    </row>
    <row r="80" spans="1:14" s="5" customFormat="1" ht="64.5" customHeight="1" thickBot="1" x14ac:dyDescent="0.3">
      <c r="A80" s="60"/>
      <c r="B80" s="56"/>
      <c r="C80" s="60"/>
      <c r="D80" s="60"/>
      <c r="E80" s="64"/>
      <c r="F80" s="67"/>
      <c r="G80" s="64"/>
      <c r="H80" s="64"/>
      <c r="I80" s="51" t="s">
        <v>17</v>
      </c>
      <c r="J80" s="68"/>
      <c r="K80" s="14">
        <v>0</v>
      </c>
      <c r="L80" s="14">
        <v>0</v>
      </c>
      <c r="M80" s="14">
        <f t="shared" ref="M80" si="11">G78-M78</f>
        <v>0</v>
      </c>
      <c r="N80" s="14">
        <v>0</v>
      </c>
    </row>
    <row r="81" spans="1:18" s="5" customFormat="1" ht="15.75" customHeight="1" thickBot="1" x14ac:dyDescent="0.3">
      <c r="A81" s="55">
        <v>16</v>
      </c>
      <c r="B81" s="55" t="s">
        <v>93</v>
      </c>
      <c r="C81" s="55" t="s">
        <v>62</v>
      </c>
      <c r="D81" s="55" t="s">
        <v>18</v>
      </c>
      <c r="E81" s="62">
        <f>F81+G81+H81</f>
        <v>17036470</v>
      </c>
      <c r="F81" s="65">
        <v>14481000</v>
      </c>
      <c r="G81" s="62">
        <v>0</v>
      </c>
      <c r="H81" s="62">
        <v>2555470</v>
      </c>
      <c r="I81" s="51" t="s">
        <v>14</v>
      </c>
      <c r="J81" s="68"/>
      <c r="K81" s="20">
        <v>10388386.76</v>
      </c>
      <c r="L81" s="21">
        <v>8390357.9399999995</v>
      </c>
      <c r="M81" s="20">
        <v>0</v>
      </c>
      <c r="N81" s="20">
        <f>K81-L81-M81</f>
        <v>1998028.8200000003</v>
      </c>
      <c r="O81" s="53"/>
      <c r="P81" s="54"/>
      <c r="Q81" s="54"/>
      <c r="R81" s="54"/>
    </row>
    <row r="82" spans="1:18" s="6" customFormat="1" ht="15.75" thickBot="1" x14ac:dyDescent="0.3">
      <c r="A82" s="59"/>
      <c r="B82" s="61"/>
      <c r="C82" s="59"/>
      <c r="D82" s="59"/>
      <c r="E82" s="63"/>
      <c r="F82" s="66"/>
      <c r="G82" s="63"/>
      <c r="H82" s="63"/>
      <c r="I82" s="69" t="s">
        <v>15</v>
      </c>
      <c r="J82" s="70"/>
      <c r="K82" s="22">
        <v>6648083</v>
      </c>
      <c r="L82" s="22">
        <v>6090642</v>
      </c>
      <c r="M82" s="22">
        <v>0</v>
      </c>
      <c r="N82" s="22">
        <v>557441</v>
      </c>
      <c r="O82" s="23"/>
    </row>
    <row r="83" spans="1:18" s="5" customFormat="1" ht="84" customHeight="1" thickBot="1" x14ac:dyDescent="0.3">
      <c r="A83" s="60"/>
      <c r="B83" s="56"/>
      <c r="C83" s="60"/>
      <c r="D83" s="60"/>
      <c r="E83" s="64"/>
      <c r="F83" s="67"/>
      <c r="G83" s="64"/>
      <c r="H83" s="64"/>
      <c r="I83" s="51" t="s">
        <v>17</v>
      </c>
      <c r="J83" s="68"/>
      <c r="K83" s="24">
        <v>0</v>
      </c>
      <c r="L83" s="24">
        <v>0</v>
      </c>
      <c r="M83" s="24">
        <f t="shared" ref="M83" si="12">G81-M81</f>
        <v>0</v>
      </c>
      <c r="N83" s="24">
        <v>0</v>
      </c>
    </row>
    <row r="84" spans="1:18" s="5" customFormat="1" ht="15.75" thickBot="1" x14ac:dyDescent="0.3">
      <c r="A84" s="55">
        <v>17</v>
      </c>
      <c r="B84" s="55" t="s">
        <v>63</v>
      </c>
      <c r="C84" s="55" t="s">
        <v>64</v>
      </c>
      <c r="D84" s="55" t="s">
        <v>22</v>
      </c>
      <c r="E84" s="62">
        <f>F84+G84+H84</f>
        <v>1022188</v>
      </c>
      <c r="F84" s="65">
        <v>868860</v>
      </c>
      <c r="G84" s="62">
        <v>0</v>
      </c>
      <c r="H84" s="62">
        <v>153328</v>
      </c>
      <c r="I84" s="51" t="s">
        <v>14</v>
      </c>
      <c r="J84" s="52"/>
      <c r="K84" s="20">
        <v>102641.3</v>
      </c>
      <c r="L84" s="27">
        <v>87245.11</v>
      </c>
      <c r="M84" s="28">
        <v>0</v>
      </c>
      <c r="N84" s="29">
        <v>15396.3</v>
      </c>
    </row>
    <row r="85" spans="1:18" s="6" customFormat="1" ht="15.75" thickBot="1" x14ac:dyDescent="0.3">
      <c r="A85" s="59"/>
      <c r="B85" s="61"/>
      <c r="C85" s="59"/>
      <c r="D85" s="59"/>
      <c r="E85" s="63"/>
      <c r="F85" s="66"/>
      <c r="G85" s="63"/>
      <c r="H85" s="63"/>
      <c r="I85" s="69" t="s">
        <v>15</v>
      </c>
      <c r="J85" s="89"/>
      <c r="K85" s="17">
        <v>919547</v>
      </c>
      <c r="L85" s="22">
        <v>781615</v>
      </c>
      <c r="M85" s="22">
        <v>0</v>
      </c>
      <c r="N85" s="22">
        <v>137932</v>
      </c>
    </row>
    <row r="86" spans="1:18" s="5" customFormat="1" ht="22.5" customHeight="1" thickBot="1" x14ac:dyDescent="0.3">
      <c r="A86" s="60"/>
      <c r="B86" s="56"/>
      <c r="C86" s="60"/>
      <c r="D86" s="60"/>
      <c r="E86" s="64"/>
      <c r="F86" s="67"/>
      <c r="G86" s="64"/>
      <c r="H86" s="64"/>
      <c r="I86" s="51" t="s">
        <v>17</v>
      </c>
      <c r="J86" s="52"/>
      <c r="K86" s="20">
        <v>0</v>
      </c>
      <c r="L86" s="20">
        <v>0</v>
      </c>
      <c r="M86" s="20">
        <f>G84-M84</f>
        <v>0</v>
      </c>
      <c r="N86" s="20">
        <v>0</v>
      </c>
    </row>
    <row r="87" spans="1:18" s="5" customFormat="1" ht="15.75" thickBot="1" x14ac:dyDescent="0.3">
      <c r="A87" s="71">
        <v>18</v>
      </c>
      <c r="B87" s="74" t="s">
        <v>65</v>
      </c>
      <c r="C87" s="77" t="s">
        <v>66</v>
      </c>
      <c r="D87" s="80" t="s">
        <v>18</v>
      </c>
      <c r="E87" s="62">
        <f>F87+G87+H87</f>
        <v>257446787</v>
      </c>
      <c r="F87" s="65">
        <v>205775168</v>
      </c>
      <c r="G87" s="62">
        <v>51671619</v>
      </c>
      <c r="H87" s="62">
        <v>0</v>
      </c>
      <c r="I87" s="85" t="s">
        <v>14</v>
      </c>
      <c r="J87" s="86"/>
      <c r="K87" s="47">
        <v>271023032.36000001</v>
      </c>
      <c r="L87" s="47">
        <v>197256811.16999999</v>
      </c>
      <c r="M87" s="48">
        <v>0</v>
      </c>
      <c r="N87" s="47">
        <v>73766221.189999998</v>
      </c>
    </row>
    <row r="88" spans="1:18" s="6" customFormat="1" ht="15.75" thickBot="1" x14ac:dyDescent="0.3">
      <c r="A88" s="72"/>
      <c r="B88" s="75"/>
      <c r="C88" s="78"/>
      <c r="D88" s="81"/>
      <c r="E88" s="59"/>
      <c r="F88" s="83"/>
      <c r="G88" s="59"/>
      <c r="H88" s="59"/>
      <c r="I88" s="69" t="s">
        <v>15</v>
      </c>
      <c r="J88" s="70"/>
      <c r="K88" s="49">
        <f>SUM(L88:N88)</f>
        <v>8518356.8000000007</v>
      </c>
      <c r="L88" s="49">
        <v>8518356.8000000007</v>
      </c>
      <c r="M88" s="49">
        <v>0</v>
      </c>
      <c r="N88" s="49">
        <v>0</v>
      </c>
    </row>
    <row r="89" spans="1:18" s="5" customFormat="1" ht="21" customHeight="1" thickBot="1" x14ac:dyDescent="0.3">
      <c r="A89" s="73"/>
      <c r="B89" s="76"/>
      <c r="C89" s="79"/>
      <c r="D89" s="82"/>
      <c r="E89" s="60"/>
      <c r="F89" s="84"/>
      <c r="G89" s="60"/>
      <c r="H89" s="60"/>
      <c r="I89" s="85" t="s">
        <v>17</v>
      </c>
      <c r="J89" s="86"/>
      <c r="K89" s="46">
        <v>0</v>
      </c>
      <c r="L89" s="46">
        <v>0</v>
      </c>
      <c r="M89" s="46">
        <v>0</v>
      </c>
      <c r="N89" s="46">
        <v>0</v>
      </c>
    </row>
    <row r="90" spans="1:18" s="5" customFormat="1" ht="15.75" thickBot="1" x14ac:dyDescent="0.3">
      <c r="A90" s="136">
        <v>19</v>
      </c>
      <c r="B90" s="136" t="s">
        <v>67</v>
      </c>
      <c r="C90" s="136" t="s">
        <v>68</v>
      </c>
      <c r="D90" s="136" t="s">
        <v>18</v>
      </c>
      <c r="E90" s="121">
        <f>+F90+G90+H90</f>
        <v>84786052</v>
      </c>
      <c r="F90" s="121">
        <v>84775979</v>
      </c>
      <c r="G90" s="121">
        <v>0</v>
      </c>
      <c r="H90" s="121">
        <v>10073</v>
      </c>
      <c r="I90" s="51" t="s">
        <v>14</v>
      </c>
      <c r="J90" s="68"/>
      <c r="K90" s="2">
        <v>100824000</v>
      </c>
      <c r="L90" s="2">
        <v>84062280</v>
      </c>
      <c r="M90" s="2">
        <v>0</v>
      </c>
      <c r="N90" s="2">
        <v>16761720</v>
      </c>
    </row>
    <row r="91" spans="1:18" s="5" customFormat="1" ht="15.75" thickBot="1" x14ac:dyDescent="0.3">
      <c r="A91" s="137"/>
      <c r="B91" s="137"/>
      <c r="C91" s="137"/>
      <c r="D91" s="137"/>
      <c r="E91" s="122"/>
      <c r="F91" s="122"/>
      <c r="G91" s="122"/>
      <c r="H91" s="122"/>
      <c r="I91" s="69" t="s">
        <v>15</v>
      </c>
      <c r="J91" s="70"/>
      <c r="K91" s="2">
        <f>K92</f>
        <v>286872.99999999988</v>
      </c>
      <c r="L91" s="2">
        <f t="shared" ref="L91:N91" si="13">L92</f>
        <v>243841.39999999991</v>
      </c>
      <c r="M91" s="2">
        <f t="shared" si="13"/>
        <v>43031.599999999977</v>
      </c>
      <c r="N91" s="2">
        <f t="shared" si="13"/>
        <v>0</v>
      </c>
    </row>
    <row r="92" spans="1:18" s="5" customFormat="1" x14ac:dyDescent="0.25">
      <c r="A92" s="137"/>
      <c r="B92" s="137"/>
      <c r="C92" s="137"/>
      <c r="D92" s="137"/>
      <c r="E92" s="122"/>
      <c r="F92" s="122"/>
      <c r="G92" s="122"/>
      <c r="H92" s="122"/>
      <c r="I92" s="124" t="s">
        <v>16</v>
      </c>
      <c r="J92" s="126" t="s">
        <v>24</v>
      </c>
      <c r="K92" s="134">
        <f>L92+M92+N92</f>
        <v>286872.99999999988</v>
      </c>
      <c r="L92" s="134">
        <v>243841.39999999991</v>
      </c>
      <c r="M92" s="134">
        <v>43031.599999999977</v>
      </c>
      <c r="N92" s="134">
        <v>0</v>
      </c>
    </row>
    <row r="93" spans="1:18" s="5" customFormat="1" ht="15.75" thickBot="1" x14ac:dyDescent="0.3">
      <c r="A93" s="137"/>
      <c r="B93" s="137"/>
      <c r="C93" s="137"/>
      <c r="D93" s="137"/>
      <c r="E93" s="122"/>
      <c r="F93" s="122"/>
      <c r="G93" s="122"/>
      <c r="H93" s="122"/>
      <c r="I93" s="125"/>
      <c r="J93" s="127"/>
      <c r="K93" s="135"/>
      <c r="L93" s="135"/>
      <c r="M93" s="135"/>
      <c r="N93" s="135"/>
    </row>
    <row r="94" spans="1:18" s="5" customFormat="1" ht="15.75" thickBot="1" x14ac:dyDescent="0.3">
      <c r="A94" s="138"/>
      <c r="B94" s="138"/>
      <c r="C94" s="138"/>
      <c r="D94" s="138"/>
      <c r="E94" s="123"/>
      <c r="F94" s="123"/>
      <c r="G94" s="123"/>
      <c r="H94" s="123"/>
      <c r="I94" s="51" t="s">
        <v>17</v>
      </c>
      <c r="J94" s="68"/>
      <c r="K94" s="2">
        <f>+E90-K90-K91</f>
        <v>-16324821</v>
      </c>
      <c r="L94" s="2">
        <f t="shared" ref="L94:N94" si="14">+F90-L90-L91</f>
        <v>469857.60000000009</v>
      </c>
      <c r="M94" s="2">
        <f t="shared" si="14"/>
        <v>-43031.599999999977</v>
      </c>
      <c r="N94" s="2">
        <f t="shared" si="14"/>
        <v>-16751647</v>
      </c>
    </row>
    <row r="95" spans="1:18" s="5" customFormat="1" x14ac:dyDescent="0.25">
      <c r="A95" s="136">
        <v>20</v>
      </c>
      <c r="B95" s="136" t="s">
        <v>69</v>
      </c>
      <c r="C95" s="136" t="s">
        <v>70</v>
      </c>
      <c r="D95" s="136" t="s">
        <v>18</v>
      </c>
      <c r="E95" s="121">
        <f>+F95+G95</f>
        <v>289434781</v>
      </c>
      <c r="F95" s="121">
        <v>289434781</v>
      </c>
      <c r="G95" s="121">
        <v>0</v>
      </c>
      <c r="H95" s="121">
        <v>51076726</v>
      </c>
      <c r="I95" s="128" t="s">
        <v>14</v>
      </c>
      <c r="J95" s="129"/>
      <c r="K95" s="121">
        <v>425821442.60000002</v>
      </c>
      <c r="L95" s="121">
        <v>289343781</v>
      </c>
      <c r="M95" s="121">
        <v>483390</v>
      </c>
      <c r="N95" s="121">
        <v>135676570.63999999</v>
      </c>
    </row>
    <row r="96" spans="1:18" s="5" customFormat="1" x14ac:dyDescent="0.25">
      <c r="A96" s="137"/>
      <c r="B96" s="137"/>
      <c r="C96" s="137"/>
      <c r="D96" s="137"/>
      <c r="E96" s="122"/>
      <c r="F96" s="122"/>
      <c r="G96" s="122"/>
      <c r="H96" s="122"/>
      <c r="I96" s="130"/>
      <c r="J96" s="131"/>
      <c r="K96" s="122"/>
      <c r="L96" s="122"/>
      <c r="M96" s="122"/>
      <c r="N96" s="122"/>
    </row>
    <row r="97" spans="1:14" s="5" customFormat="1" ht="15.75" thickBot="1" x14ac:dyDescent="0.3">
      <c r="A97" s="137"/>
      <c r="B97" s="137"/>
      <c r="C97" s="137"/>
      <c r="D97" s="137"/>
      <c r="E97" s="122"/>
      <c r="F97" s="122"/>
      <c r="G97" s="122"/>
      <c r="H97" s="122"/>
      <c r="I97" s="132"/>
      <c r="J97" s="133"/>
      <c r="K97" s="123"/>
      <c r="L97" s="123"/>
      <c r="M97" s="123"/>
      <c r="N97" s="123"/>
    </row>
    <row r="98" spans="1:14" s="5" customFormat="1" ht="15.75" thickBot="1" x14ac:dyDescent="0.3">
      <c r="A98" s="138"/>
      <c r="B98" s="138"/>
      <c r="C98" s="138"/>
      <c r="D98" s="138"/>
      <c r="E98" s="123"/>
      <c r="F98" s="123"/>
      <c r="G98" s="123"/>
      <c r="H98" s="123"/>
      <c r="I98" s="51" t="s">
        <v>17</v>
      </c>
      <c r="J98" s="68"/>
      <c r="K98" s="50">
        <v>0</v>
      </c>
      <c r="L98" s="30">
        <f>+F95-L95-L96</f>
        <v>91000</v>
      </c>
      <c r="M98" s="30">
        <f t="shared" ref="M98" si="15">+G95-M95-M96</f>
        <v>-483390</v>
      </c>
      <c r="N98" s="30">
        <v>-2229600.5299999998</v>
      </c>
    </row>
    <row r="99" spans="1:14" s="5" customFormat="1" ht="15" customHeight="1" x14ac:dyDescent="0.25">
      <c r="A99" s="136">
        <v>21</v>
      </c>
      <c r="B99" s="136" t="s">
        <v>71</v>
      </c>
      <c r="C99" s="136" t="s">
        <v>72</v>
      </c>
      <c r="D99" s="136" t="s">
        <v>18</v>
      </c>
      <c r="E99" s="121">
        <f>+F99+G99</f>
        <v>56816633</v>
      </c>
      <c r="F99" s="142">
        <v>48945783</v>
      </c>
      <c r="G99" s="142">
        <v>7870850</v>
      </c>
      <c r="H99" s="145">
        <v>0</v>
      </c>
      <c r="I99" s="128" t="s">
        <v>14</v>
      </c>
      <c r="J99" s="129"/>
      <c r="K99" s="139">
        <v>4341561.05</v>
      </c>
      <c r="L99" s="139">
        <v>4341561.5</v>
      </c>
      <c r="M99" s="139">
        <v>0</v>
      </c>
      <c r="N99" s="139">
        <v>0</v>
      </c>
    </row>
    <row r="100" spans="1:14" s="5" customFormat="1" x14ac:dyDescent="0.25">
      <c r="A100" s="137"/>
      <c r="B100" s="137"/>
      <c r="C100" s="137"/>
      <c r="D100" s="137"/>
      <c r="E100" s="122"/>
      <c r="F100" s="143"/>
      <c r="G100" s="143"/>
      <c r="H100" s="146"/>
      <c r="I100" s="130"/>
      <c r="J100" s="131"/>
      <c r="K100" s="140"/>
      <c r="L100" s="140"/>
      <c r="M100" s="140"/>
      <c r="N100" s="140"/>
    </row>
    <row r="101" spans="1:14" s="5" customFormat="1" ht="15.75" thickBot="1" x14ac:dyDescent="0.3">
      <c r="A101" s="137"/>
      <c r="B101" s="137"/>
      <c r="C101" s="137"/>
      <c r="D101" s="137"/>
      <c r="E101" s="122"/>
      <c r="F101" s="143"/>
      <c r="G101" s="143"/>
      <c r="H101" s="146"/>
      <c r="I101" s="132"/>
      <c r="J101" s="133"/>
      <c r="K101" s="141"/>
      <c r="L101" s="141"/>
      <c r="M101" s="141"/>
      <c r="N101" s="141"/>
    </row>
    <row r="102" spans="1:14" s="5" customFormat="1" ht="15.75" thickBot="1" x14ac:dyDescent="0.3">
      <c r="A102" s="138"/>
      <c r="B102" s="138"/>
      <c r="C102" s="138"/>
      <c r="D102" s="138"/>
      <c r="E102" s="123"/>
      <c r="F102" s="144"/>
      <c r="G102" s="144"/>
      <c r="H102" s="147"/>
      <c r="I102" s="51" t="s">
        <v>17</v>
      </c>
      <c r="J102" s="68"/>
      <c r="K102" s="2">
        <f t="shared" ref="K102:K106" si="16">+L102+M102+N102</f>
        <v>52475071.5</v>
      </c>
      <c r="L102" s="2">
        <f>+F99-L99</f>
        <v>44604221.5</v>
      </c>
      <c r="M102" s="2">
        <f t="shared" ref="M102:N102" si="17">+G99-M99</f>
        <v>7870850</v>
      </c>
      <c r="N102" s="2">
        <f t="shared" si="17"/>
        <v>0</v>
      </c>
    </row>
    <row r="103" spans="1:14" s="5" customFormat="1" ht="15.75" customHeight="1" thickBot="1" x14ac:dyDescent="0.3">
      <c r="A103" s="136">
        <v>22</v>
      </c>
      <c r="B103" s="136" t="s">
        <v>73</v>
      </c>
      <c r="C103" s="136" t="s">
        <v>74</v>
      </c>
      <c r="D103" s="136" t="s">
        <v>18</v>
      </c>
      <c r="E103" s="121">
        <f>+F103+G103</f>
        <v>93677595</v>
      </c>
      <c r="F103" s="142">
        <v>93677595</v>
      </c>
      <c r="G103" s="142">
        <v>0</v>
      </c>
      <c r="H103" s="142">
        <v>17479420</v>
      </c>
      <c r="I103" s="51" t="s">
        <v>14</v>
      </c>
      <c r="J103" s="68"/>
      <c r="K103" s="2">
        <v>67804811</v>
      </c>
      <c r="L103" s="2">
        <v>57042577</v>
      </c>
      <c r="M103" s="2">
        <v>0</v>
      </c>
      <c r="N103" s="2">
        <v>10762234</v>
      </c>
    </row>
    <row r="104" spans="1:14" s="5" customFormat="1" ht="15.75" thickBot="1" x14ac:dyDescent="0.3">
      <c r="A104" s="137"/>
      <c r="B104" s="137"/>
      <c r="C104" s="137"/>
      <c r="D104" s="137"/>
      <c r="E104" s="122"/>
      <c r="F104" s="143"/>
      <c r="G104" s="143"/>
      <c r="H104" s="143"/>
      <c r="I104" s="69" t="s">
        <v>15</v>
      </c>
      <c r="J104" s="70"/>
      <c r="K104" s="2">
        <f t="shared" si="16"/>
        <v>43352204</v>
      </c>
      <c r="L104" s="2">
        <f>L105</f>
        <v>36635018</v>
      </c>
      <c r="M104" s="2">
        <f t="shared" ref="M104:N104" si="18">M105</f>
        <v>0</v>
      </c>
      <c r="N104" s="2">
        <f t="shared" si="18"/>
        <v>6717186</v>
      </c>
    </row>
    <row r="105" spans="1:14" s="5" customFormat="1" ht="26.25" thickBot="1" x14ac:dyDescent="0.3">
      <c r="A105" s="137"/>
      <c r="B105" s="137"/>
      <c r="C105" s="137"/>
      <c r="D105" s="137"/>
      <c r="E105" s="122"/>
      <c r="F105" s="143"/>
      <c r="G105" s="143"/>
      <c r="H105" s="143"/>
      <c r="I105" s="3" t="s">
        <v>16</v>
      </c>
      <c r="J105" s="4" t="s">
        <v>25</v>
      </c>
      <c r="K105" s="2">
        <f t="shared" si="16"/>
        <v>43352204</v>
      </c>
      <c r="L105" s="2">
        <f>F103-L103</f>
        <v>36635018</v>
      </c>
      <c r="M105" s="2">
        <f>G103-M103</f>
        <v>0</v>
      </c>
      <c r="N105" s="2">
        <f>H103-N103</f>
        <v>6717186</v>
      </c>
    </row>
    <row r="106" spans="1:14" s="5" customFormat="1" ht="15.75" thickBot="1" x14ac:dyDescent="0.3">
      <c r="A106" s="138"/>
      <c r="B106" s="138"/>
      <c r="C106" s="138"/>
      <c r="D106" s="138"/>
      <c r="E106" s="123"/>
      <c r="F106" s="144"/>
      <c r="G106" s="144"/>
      <c r="H106" s="144"/>
      <c r="I106" s="51" t="s">
        <v>17</v>
      </c>
      <c r="J106" s="68"/>
      <c r="K106" s="2">
        <f t="shared" si="16"/>
        <v>0</v>
      </c>
      <c r="L106" s="2">
        <f>+F103-L103-L104</f>
        <v>0</v>
      </c>
      <c r="M106" s="2">
        <f t="shared" ref="M106:N106" si="19">+G103-M103-M104</f>
        <v>0</v>
      </c>
      <c r="N106" s="2">
        <f t="shared" si="19"/>
        <v>0</v>
      </c>
    </row>
    <row r="107" spans="1:14" s="7" customFormat="1" ht="15.75" thickBot="1" x14ac:dyDescent="0.3">
      <c r="A107" s="148">
        <v>23</v>
      </c>
      <c r="B107" s="148" t="s">
        <v>75</v>
      </c>
      <c r="C107" s="148" t="s">
        <v>76</v>
      </c>
      <c r="D107" s="148" t="s">
        <v>30</v>
      </c>
      <c r="E107" s="151">
        <f>+F107+G107</f>
        <v>40546803</v>
      </c>
      <c r="F107" s="154">
        <v>40546803</v>
      </c>
      <c r="G107" s="154">
        <v>0</v>
      </c>
      <c r="H107" s="154">
        <v>26277374</v>
      </c>
      <c r="I107" s="157" t="s">
        <v>14</v>
      </c>
      <c r="J107" s="158"/>
      <c r="K107" s="8">
        <f>SUM(L107:N107)</f>
        <v>28370222</v>
      </c>
      <c r="L107" s="8">
        <v>14195909</v>
      </c>
      <c r="M107" s="8">
        <v>0</v>
      </c>
      <c r="N107" s="8">
        <v>14174313</v>
      </c>
    </row>
    <row r="108" spans="1:14" s="7" customFormat="1" ht="15.75" thickBot="1" x14ac:dyDescent="0.3">
      <c r="A108" s="149"/>
      <c r="B108" s="149"/>
      <c r="C108" s="149"/>
      <c r="D108" s="149"/>
      <c r="E108" s="152"/>
      <c r="F108" s="155"/>
      <c r="G108" s="155"/>
      <c r="H108" s="155"/>
      <c r="I108" s="159" t="s">
        <v>15</v>
      </c>
      <c r="J108" s="160"/>
      <c r="K108" s="8">
        <f>SUM(L108:N108)</f>
        <v>38453955</v>
      </c>
      <c r="L108" s="8">
        <f>L109</f>
        <v>26350894</v>
      </c>
      <c r="M108" s="8">
        <f t="shared" ref="M108" si="20">M109</f>
        <v>0</v>
      </c>
      <c r="N108" s="8">
        <v>12103061</v>
      </c>
    </row>
    <row r="109" spans="1:14" s="7" customFormat="1" ht="26.25" thickBot="1" x14ac:dyDescent="0.3">
      <c r="A109" s="149"/>
      <c r="B109" s="149"/>
      <c r="C109" s="149"/>
      <c r="D109" s="149"/>
      <c r="E109" s="152"/>
      <c r="F109" s="155"/>
      <c r="G109" s="155"/>
      <c r="H109" s="155"/>
      <c r="I109" s="9" t="s">
        <v>16</v>
      </c>
      <c r="J109" s="10" t="s">
        <v>25</v>
      </c>
      <c r="K109" s="8">
        <f>SUM(L109:N109)</f>
        <v>38453955</v>
      </c>
      <c r="L109" s="8">
        <f>F107-L107</f>
        <v>26350894</v>
      </c>
      <c r="M109" s="8">
        <f t="shared" ref="M109" si="21">G107-M107</f>
        <v>0</v>
      </c>
      <c r="N109" s="8">
        <v>12103061</v>
      </c>
    </row>
    <row r="110" spans="1:14" s="7" customFormat="1" ht="15.75" thickBot="1" x14ac:dyDescent="0.3">
      <c r="A110" s="150"/>
      <c r="B110" s="150"/>
      <c r="C110" s="150"/>
      <c r="D110" s="150"/>
      <c r="E110" s="153"/>
      <c r="F110" s="156"/>
      <c r="G110" s="156"/>
      <c r="H110" s="156"/>
      <c r="I110" s="157" t="s">
        <v>17</v>
      </c>
      <c r="J110" s="158"/>
      <c r="K110" s="8">
        <v>0</v>
      </c>
      <c r="L110" s="8">
        <f>+F107-L107-L108</f>
        <v>0</v>
      </c>
      <c r="M110" s="8">
        <f t="shared" ref="M110:N110" si="22">+G107-M107-M108</f>
        <v>0</v>
      </c>
      <c r="N110" s="8">
        <f t="shared" si="22"/>
        <v>0</v>
      </c>
    </row>
    <row r="111" spans="1:14" s="5" customFormat="1" ht="15.75" thickBot="1" x14ac:dyDescent="0.3">
      <c r="A111" s="136">
        <v>24</v>
      </c>
      <c r="B111" s="136" t="s">
        <v>77</v>
      </c>
      <c r="C111" s="136" t="s">
        <v>78</v>
      </c>
      <c r="D111" s="136" t="s">
        <v>18</v>
      </c>
      <c r="E111" s="121">
        <f>+F111+G111</f>
        <v>79477712</v>
      </c>
      <c r="F111" s="121">
        <v>67047034</v>
      </c>
      <c r="G111" s="142">
        <v>12430678</v>
      </c>
      <c r="H111" s="142">
        <v>0</v>
      </c>
      <c r="I111" s="51" t="s">
        <v>14</v>
      </c>
      <c r="J111" s="68"/>
      <c r="K111" s="30">
        <v>111481102.63</v>
      </c>
      <c r="L111" s="30">
        <v>73098347.340000004</v>
      </c>
      <c r="M111" s="30">
        <v>0</v>
      </c>
      <c r="N111" s="30">
        <v>38382755.289999999</v>
      </c>
    </row>
    <row r="112" spans="1:14" s="5" customFormat="1" ht="15.75" thickBot="1" x14ac:dyDescent="0.3">
      <c r="A112" s="137"/>
      <c r="B112" s="137"/>
      <c r="C112" s="137"/>
      <c r="D112" s="137"/>
      <c r="E112" s="122"/>
      <c r="F112" s="143"/>
      <c r="G112" s="143"/>
      <c r="H112" s="143"/>
      <c r="I112" s="69" t="s">
        <v>15</v>
      </c>
      <c r="J112" s="70"/>
      <c r="K112" s="2">
        <f>K113</f>
        <v>9340843.6599999964</v>
      </c>
      <c r="L112" s="2">
        <f>L113</f>
        <v>-6051313.3400000036</v>
      </c>
      <c r="M112" s="2">
        <f t="shared" ref="M112:N112" si="23">M113</f>
        <v>12430678</v>
      </c>
      <c r="N112" s="2">
        <f t="shared" si="23"/>
        <v>2961479</v>
      </c>
    </row>
    <row r="113" spans="1:14" s="5" customFormat="1" ht="26.25" thickBot="1" x14ac:dyDescent="0.3">
      <c r="A113" s="137"/>
      <c r="B113" s="137"/>
      <c r="C113" s="137"/>
      <c r="D113" s="137"/>
      <c r="E113" s="122"/>
      <c r="F113" s="143"/>
      <c r="G113" s="143"/>
      <c r="H113" s="143"/>
      <c r="I113" s="3" t="s">
        <v>16</v>
      </c>
      <c r="J113" s="4" t="s">
        <v>24</v>
      </c>
      <c r="K113" s="2">
        <f>+L113+M113+N113</f>
        <v>9340843.6599999964</v>
      </c>
      <c r="L113" s="2">
        <f>F111-L111</f>
        <v>-6051313.3400000036</v>
      </c>
      <c r="M113" s="2">
        <f t="shared" ref="M113" si="24">G111-M111</f>
        <v>12430678</v>
      </c>
      <c r="N113" s="2">
        <v>2961479</v>
      </c>
    </row>
    <row r="114" spans="1:14" s="5" customFormat="1" ht="15.75" thickBot="1" x14ac:dyDescent="0.3">
      <c r="A114" s="138"/>
      <c r="B114" s="138"/>
      <c r="C114" s="138"/>
      <c r="D114" s="138"/>
      <c r="E114" s="123"/>
      <c r="F114" s="144"/>
      <c r="G114" s="144"/>
      <c r="H114" s="144"/>
      <c r="I114" s="51" t="s">
        <v>17</v>
      </c>
      <c r="J114" s="68"/>
      <c r="K114" s="2">
        <f>+L114+M114+N114</f>
        <v>-41344234.289999999</v>
      </c>
      <c r="L114" s="2">
        <f>+F111-L111-L112</f>
        <v>0</v>
      </c>
      <c r="M114" s="2">
        <f t="shared" ref="M114:N114" si="25">+G111-M111-M112</f>
        <v>0</v>
      </c>
      <c r="N114" s="2">
        <f t="shared" si="25"/>
        <v>-41344234.289999999</v>
      </c>
    </row>
    <row r="115" spans="1:14" s="5" customFormat="1" ht="15.75" thickBot="1" x14ac:dyDescent="0.3">
      <c r="A115" s="137">
        <v>25</v>
      </c>
      <c r="B115" s="137" t="s">
        <v>86</v>
      </c>
      <c r="C115" s="137" t="s">
        <v>79</v>
      </c>
      <c r="D115" s="137" t="s">
        <v>18</v>
      </c>
      <c r="E115" s="121">
        <f>+F115+G115</f>
        <v>54443809</v>
      </c>
      <c r="F115" s="142">
        <v>50990803</v>
      </c>
      <c r="G115" s="142">
        <v>3453006</v>
      </c>
      <c r="H115" s="142">
        <v>7388430</v>
      </c>
      <c r="I115" s="51" t="s">
        <v>14</v>
      </c>
      <c r="J115" s="68"/>
      <c r="K115" s="2">
        <v>50371635.969999999</v>
      </c>
      <c r="L115" s="2">
        <v>37045897.729999997</v>
      </c>
      <c r="M115" s="2">
        <v>0</v>
      </c>
      <c r="N115" s="2">
        <v>13325738.24</v>
      </c>
    </row>
    <row r="116" spans="1:14" s="5" customFormat="1" ht="15.75" thickBot="1" x14ac:dyDescent="0.3">
      <c r="A116" s="137"/>
      <c r="B116" s="137"/>
      <c r="C116" s="137"/>
      <c r="D116" s="137"/>
      <c r="E116" s="122"/>
      <c r="F116" s="143"/>
      <c r="G116" s="143"/>
      <c r="H116" s="143"/>
      <c r="I116" s="69" t="s">
        <v>15</v>
      </c>
      <c r="J116" s="70"/>
      <c r="K116" s="2">
        <f>+K117</f>
        <v>176471</v>
      </c>
      <c r="L116" s="2">
        <v>12944905.27</v>
      </c>
      <c r="M116" s="2">
        <f t="shared" ref="M116:N116" si="26">+M117</f>
        <v>88235</v>
      </c>
      <c r="N116" s="2">
        <f t="shared" si="26"/>
        <v>88236</v>
      </c>
    </row>
    <row r="117" spans="1:14" s="5" customFormat="1" ht="15.75" thickBot="1" x14ac:dyDescent="0.3">
      <c r="A117" s="137"/>
      <c r="B117" s="137"/>
      <c r="C117" s="137"/>
      <c r="D117" s="137"/>
      <c r="E117" s="122"/>
      <c r="F117" s="143"/>
      <c r="G117" s="143"/>
      <c r="H117" s="143"/>
      <c r="I117" s="3" t="s">
        <v>16</v>
      </c>
      <c r="J117" s="4" t="s">
        <v>94</v>
      </c>
      <c r="K117" s="2">
        <f>+L117+M117+N117</f>
        <v>176471</v>
      </c>
      <c r="L117" s="2">
        <v>0</v>
      </c>
      <c r="M117" s="2">
        <v>88235</v>
      </c>
      <c r="N117" s="2">
        <v>88236</v>
      </c>
    </row>
    <row r="118" spans="1:14" s="5" customFormat="1" ht="15.75" thickBot="1" x14ac:dyDescent="0.3">
      <c r="A118" s="138"/>
      <c r="B118" s="138"/>
      <c r="C118" s="138"/>
      <c r="D118" s="138"/>
      <c r="E118" s="123"/>
      <c r="F118" s="144"/>
      <c r="G118" s="144"/>
      <c r="H118" s="144"/>
      <c r="I118" s="51" t="s">
        <v>17</v>
      </c>
      <c r="J118" s="68"/>
      <c r="K118" s="2">
        <f>+L118+M118+N118</f>
        <v>-1660773.2399999965</v>
      </c>
      <c r="L118" s="2">
        <f>+F115-L115-L116</f>
        <v>1000000.0000000037</v>
      </c>
      <c r="M118" s="2">
        <f t="shared" ref="M118" si="27">+G115-M115-M116</f>
        <v>3364771</v>
      </c>
      <c r="N118" s="2">
        <f t="shared" ref="N118" si="28">+H115-N115-N116</f>
        <v>-6025544.2400000002</v>
      </c>
    </row>
    <row r="119" spans="1:14" s="5" customFormat="1" ht="15.75" thickBot="1" x14ac:dyDescent="0.3">
      <c r="A119" s="137">
        <v>25</v>
      </c>
      <c r="B119" s="137" t="s">
        <v>87</v>
      </c>
      <c r="C119" s="137" t="s">
        <v>80</v>
      </c>
      <c r="D119" s="137" t="s">
        <v>18</v>
      </c>
      <c r="E119" s="121">
        <f>+F119+G119</f>
        <v>20400532</v>
      </c>
      <c r="F119" s="142">
        <v>20400532</v>
      </c>
      <c r="G119" s="142">
        <v>0</v>
      </c>
      <c r="H119" s="142">
        <v>3600094</v>
      </c>
      <c r="I119" s="51" t="s">
        <v>14</v>
      </c>
      <c r="J119" s="68"/>
      <c r="K119" s="2">
        <v>7851494.21</v>
      </c>
      <c r="L119" s="2">
        <v>6673770.0800000001</v>
      </c>
      <c r="M119" s="2">
        <v>0</v>
      </c>
      <c r="N119" s="2">
        <v>1177724.1299999999</v>
      </c>
    </row>
    <row r="120" spans="1:14" s="5" customFormat="1" ht="15.75" thickBot="1" x14ac:dyDescent="0.3">
      <c r="A120" s="137"/>
      <c r="B120" s="137"/>
      <c r="C120" s="137"/>
      <c r="D120" s="137"/>
      <c r="E120" s="122"/>
      <c r="F120" s="143"/>
      <c r="G120" s="143"/>
      <c r="H120" s="143"/>
      <c r="I120" s="69" t="s">
        <v>15</v>
      </c>
      <c r="J120" s="70"/>
      <c r="K120" s="2">
        <v>12549037.789999999</v>
      </c>
      <c r="L120" s="2">
        <v>13726761.92</v>
      </c>
      <c r="M120" s="2">
        <f t="shared" ref="M120:N120" si="29">+M121</f>
        <v>0</v>
      </c>
      <c r="N120" s="2">
        <f t="shared" si="29"/>
        <v>2422369.87</v>
      </c>
    </row>
    <row r="121" spans="1:14" s="5" customFormat="1" ht="26.25" thickBot="1" x14ac:dyDescent="0.3">
      <c r="A121" s="137"/>
      <c r="B121" s="137"/>
      <c r="C121" s="137"/>
      <c r="D121" s="137"/>
      <c r="E121" s="122"/>
      <c r="F121" s="143"/>
      <c r="G121" s="143"/>
      <c r="H121" s="143"/>
      <c r="I121" s="3" t="s">
        <v>16</v>
      </c>
      <c r="J121" s="4" t="s">
        <v>27</v>
      </c>
      <c r="K121" s="2">
        <v>12549037.789999999</v>
      </c>
      <c r="L121" s="2">
        <v>13726761.92</v>
      </c>
      <c r="M121" s="2">
        <v>0</v>
      </c>
      <c r="N121" s="2">
        <v>2422369.87</v>
      </c>
    </row>
    <row r="122" spans="1:14" s="5" customFormat="1" ht="15.75" thickBot="1" x14ac:dyDescent="0.3">
      <c r="A122" s="138"/>
      <c r="B122" s="138"/>
      <c r="C122" s="138"/>
      <c r="D122" s="138"/>
      <c r="E122" s="123"/>
      <c r="F122" s="144"/>
      <c r="G122" s="144"/>
      <c r="H122" s="144"/>
      <c r="I122" s="51" t="s">
        <v>17</v>
      </c>
      <c r="J122" s="68"/>
      <c r="K122" s="2">
        <v>0</v>
      </c>
      <c r="L122" s="2">
        <f>+F119-L119-L120</f>
        <v>0</v>
      </c>
      <c r="M122" s="2">
        <f t="shared" ref="M122" si="30">+G119-M119-M120</f>
        <v>0</v>
      </c>
      <c r="N122" s="2">
        <f t="shared" ref="N122" si="31">+H119-N119-N120</f>
        <v>0</v>
      </c>
    </row>
    <row r="123" spans="1:14" s="5" customFormat="1" ht="15.75" thickBot="1" x14ac:dyDescent="0.3">
      <c r="A123" s="137">
        <v>25</v>
      </c>
      <c r="B123" s="137" t="s">
        <v>88</v>
      </c>
      <c r="C123" s="137" t="s">
        <v>81</v>
      </c>
      <c r="D123" s="137" t="s">
        <v>18</v>
      </c>
      <c r="E123" s="121">
        <f>+F123+G123</f>
        <v>30989342</v>
      </c>
      <c r="F123" s="142">
        <v>30989342</v>
      </c>
      <c r="G123" s="142">
        <v>0</v>
      </c>
      <c r="H123" s="142">
        <v>0</v>
      </c>
      <c r="I123" s="51" t="s">
        <v>14</v>
      </c>
      <c r="J123" s="68"/>
      <c r="K123" s="2">
        <v>0</v>
      </c>
      <c r="L123" s="2">
        <v>0</v>
      </c>
      <c r="M123" s="2">
        <v>0</v>
      </c>
      <c r="N123" s="2">
        <v>0</v>
      </c>
    </row>
    <row r="124" spans="1:14" s="5" customFormat="1" ht="15.75" thickBot="1" x14ac:dyDescent="0.3">
      <c r="A124" s="137"/>
      <c r="B124" s="137"/>
      <c r="C124" s="137"/>
      <c r="D124" s="137"/>
      <c r="E124" s="122"/>
      <c r="F124" s="143"/>
      <c r="G124" s="143"/>
      <c r="H124" s="143"/>
      <c r="I124" s="69" t="s">
        <v>15</v>
      </c>
      <c r="J124" s="70"/>
      <c r="K124" s="2">
        <v>28000000</v>
      </c>
      <c r="L124" s="2">
        <v>28000000</v>
      </c>
      <c r="M124" s="2">
        <v>0</v>
      </c>
      <c r="N124" s="2">
        <v>0</v>
      </c>
    </row>
    <row r="125" spans="1:14" s="5" customFormat="1" ht="26.25" thickBot="1" x14ac:dyDescent="0.3">
      <c r="A125" s="137"/>
      <c r="B125" s="137"/>
      <c r="C125" s="137"/>
      <c r="D125" s="137"/>
      <c r="E125" s="122"/>
      <c r="F125" s="143"/>
      <c r="G125" s="143"/>
      <c r="H125" s="143"/>
      <c r="I125" s="3" t="s">
        <v>16</v>
      </c>
      <c r="J125" s="4" t="s">
        <v>26</v>
      </c>
      <c r="K125" s="2">
        <v>28000000</v>
      </c>
      <c r="L125" s="2">
        <v>28000000</v>
      </c>
      <c r="M125" s="2">
        <v>0</v>
      </c>
      <c r="N125" s="2">
        <v>0</v>
      </c>
    </row>
    <row r="126" spans="1:14" s="5" customFormat="1" ht="15.75" thickBot="1" x14ac:dyDescent="0.3">
      <c r="A126" s="138"/>
      <c r="B126" s="138"/>
      <c r="C126" s="138"/>
      <c r="D126" s="138"/>
      <c r="E126" s="123"/>
      <c r="F126" s="144"/>
      <c r="G126" s="144"/>
      <c r="H126" s="144"/>
      <c r="I126" s="51" t="s">
        <v>17</v>
      </c>
      <c r="J126" s="68"/>
      <c r="K126" s="2">
        <f>+L126+M126+N126</f>
        <v>2989342</v>
      </c>
      <c r="L126" s="2">
        <f>+F123-L123-L124</f>
        <v>2989342</v>
      </c>
      <c r="M126" s="2">
        <f t="shared" ref="M126:N126" si="32">+G123-M123-M124</f>
        <v>0</v>
      </c>
      <c r="N126" s="2">
        <f t="shared" si="32"/>
        <v>0</v>
      </c>
    </row>
    <row r="127" spans="1:14" s="5" customFormat="1" ht="15.75" thickBot="1" x14ac:dyDescent="0.3">
      <c r="A127" s="137">
        <v>26</v>
      </c>
      <c r="B127" s="137" t="s">
        <v>85</v>
      </c>
      <c r="C127" s="136" t="s">
        <v>82</v>
      </c>
      <c r="D127" s="136" t="s">
        <v>30</v>
      </c>
      <c r="E127" s="121">
        <f>+F127+G127</f>
        <v>73448694</v>
      </c>
      <c r="F127" s="142">
        <v>67493394</v>
      </c>
      <c r="G127" s="142">
        <v>5955300</v>
      </c>
      <c r="H127" s="142">
        <v>5955300</v>
      </c>
      <c r="I127" s="51" t="s">
        <v>14</v>
      </c>
      <c r="J127" s="68"/>
      <c r="K127" s="2">
        <v>66022554.619999997</v>
      </c>
      <c r="L127" s="2">
        <v>42388242</v>
      </c>
      <c r="M127" s="2">
        <v>5955300</v>
      </c>
      <c r="N127" s="2">
        <v>5955300</v>
      </c>
    </row>
    <row r="128" spans="1:14" s="5" customFormat="1" ht="15.75" thickBot="1" x14ac:dyDescent="0.3">
      <c r="A128" s="137"/>
      <c r="B128" s="137"/>
      <c r="C128" s="137"/>
      <c r="D128" s="137"/>
      <c r="E128" s="122"/>
      <c r="F128" s="143"/>
      <c r="G128" s="143"/>
      <c r="H128" s="143"/>
      <c r="I128" s="69" t="s">
        <v>15</v>
      </c>
      <c r="J128" s="70"/>
      <c r="K128" s="2">
        <f>K129</f>
        <v>7426139.3799999999</v>
      </c>
      <c r="L128" s="2">
        <f>L129+L130</f>
        <v>25105152</v>
      </c>
      <c r="M128" s="2">
        <v>0</v>
      </c>
      <c r="N128" s="2">
        <v>0</v>
      </c>
    </row>
    <row r="129" spans="1:14" s="5" customFormat="1" x14ac:dyDescent="0.25">
      <c r="A129" s="137"/>
      <c r="B129" s="137"/>
      <c r="C129" s="137"/>
      <c r="D129" s="137"/>
      <c r="E129" s="122"/>
      <c r="F129" s="143"/>
      <c r="G129" s="143"/>
      <c r="H129" s="143"/>
      <c r="I129" s="55" t="s">
        <v>16</v>
      </c>
      <c r="J129" s="57" t="s">
        <v>26</v>
      </c>
      <c r="K129" s="58">
        <v>7426139.3799999999</v>
      </c>
      <c r="L129" s="58">
        <v>25105152</v>
      </c>
      <c r="M129" s="58">
        <v>0</v>
      </c>
      <c r="N129" s="58">
        <v>0</v>
      </c>
    </row>
    <row r="130" spans="1:14" s="5" customFormat="1" ht="15.75" thickBot="1" x14ac:dyDescent="0.3">
      <c r="A130" s="137"/>
      <c r="B130" s="137"/>
      <c r="C130" s="137"/>
      <c r="D130" s="137"/>
      <c r="E130" s="122"/>
      <c r="F130" s="143"/>
      <c r="G130" s="143"/>
      <c r="H130" s="143"/>
      <c r="I130" s="56"/>
      <c r="J130" s="56"/>
      <c r="K130" s="56"/>
      <c r="L130" s="56"/>
      <c r="M130" s="56"/>
      <c r="N130" s="56"/>
    </row>
    <row r="131" spans="1:14" s="5" customFormat="1" ht="15.75" thickBot="1" x14ac:dyDescent="0.3">
      <c r="A131" s="138"/>
      <c r="B131" s="138"/>
      <c r="C131" s="138"/>
      <c r="D131" s="138"/>
      <c r="E131" s="123"/>
      <c r="F131" s="144"/>
      <c r="G131" s="144"/>
      <c r="H131" s="144"/>
      <c r="I131" s="51" t="s">
        <v>17</v>
      </c>
      <c r="J131" s="68"/>
      <c r="K131" s="2">
        <f>+L131+M131+N131</f>
        <v>0</v>
      </c>
      <c r="L131" s="2">
        <f>+F127-L127-L128</f>
        <v>0</v>
      </c>
      <c r="M131" s="2">
        <f t="shared" ref="M131" si="33">+G127-M127-M128</f>
        <v>0</v>
      </c>
      <c r="N131" s="2">
        <f t="shared" ref="N131" si="34">+H127-N127-N128</f>
        <v>0</v>
      </c>
    </row>
    <row r="132" spans="1:14" s="5" customFormat="1" ht="15.75" thickBot="1" x14ac:dyDescent="0.3">
      <c r="A132" s="137">
        <v>26</v>
      </c>
      <c r="B132" s="137" t="s">
        <v>84</v>
      </c>
      <c r="C132" s="136" t="s">
        <v>83</v>
      </c>
      <c r="D132" s="136" t="s">
        <v>30</v>
      </c>
      <c r="E132" s="121">
        <f>+F132+G132</f>
        <v>14481001</v>
      </c>
      <c r="F132" s="142">
        <v>14481001</v>
      </c>
      <c r="G132" s="142">
        <v>0</v>
      </c>
      <c r="H132" s="142">
        <v>2555470</v>
      </c>
      <c r="I132" s="51" t="s">
        <v>14</v>
      </c>
      <c r="J132" s="68"/>
      <c r="K132" s="2">
        <v>0</v>
      </c>
      <c r="L132" s="2">
        <v>0</v>
      </c>
      <c r="M132" s="2">
        <v>0</v>
      </c>
      <c r="N132" s="2">
        <v>0</v>
      </c>
    </row>
    <row r="133" spans="1:14" s="5" customFormat="1" ht="15.75" thickBot="1" x14ac:dyDescent="0.3">
      <c r="A133" s="137"/>
      <c r="B133" s="137"/>
      <c r="C133" s="137"/>
      <c r="D133" s="137"/>
      <c r="E133" s="122"/>
      <c r="F133" s="143"/>
      <c r="G133" s="143"/>
      <c r="H133" s="143"/>
      <c r="I133" s="69" t="s">
        <v>15</v>
      </c>
      <c r="J133" s="70"/>
      <c r="K133" s="31">
        <f>SUM(K134:K135)</f>
        <v>17036471</v>
      </c>
      <c r="L133" s="31">
        <f>SUM(L134:L135)</f>
        <v>14481001</v>
      </c>
      <c r="M133" s="2">
        <f t="shared" ref="M133:N133" si="35">M134+M135</f>
        <v>0</v>
      </c>
      <c r="N133" s="2">
        <f t="shared" si="35"/>
        <v>2555470</v>
      </c>
    </row>
    <row r="134" spans="1:14" s="5" customFormat="1" ht="26.25" thickBot="1" x14ac:dyDescent="0.3">
      <c r="A134" s="137"/>
      <c r="B134" s="137"/>
      <c r="C134" s="137"/>
      <c r="D134" s="137"/>
      <c r="E134" s="122"/>
      <c r="F134" s="143"/>
      <c r="G134" s="143"/>
      <c r="H134" s="143"/>
      <c r="I134" s="3" t="s">
        <v>16</v>
      </c>
      <c r="J134" s="4" t="s">
        <v>26</v>
      </c>
      <c r="K134" s="2">
        <f>SUM(L134:N134)</f>
        <v>5481001</v>
      </c>
      <c r="L134" s="2">
        <v>4481001</v>
      </c>
      <c r="M134" s="2">
        <v>0</v>
      </c>
      <c r="N134" s="2">
        <v>1000000</v>
      </c>
    </row>
    <row r="135" spans="1:14" s="5" customFormat="1" ht="26.25" thickBot="1" x14ac:dyDescent="0.3">
      <c r="A135" s="137"/>
      <c r="B135" s="137"/>
      <c r="C135" s="137"/>
      <c r="D135" s="137"/>
      <c r="E135" s="122"/>
      <c r="F135" s="143"/>
      <c r="G135" s="143"/>
      <c r="H135" s="143"/>
      <c r="I135" s="3" t="s">
        <v>31</v>
      </c>
      <c r="J135" s="4" t="s">
        <v>27</v>
      </c>
      <c r="K135" s="2">
        <f>SUM(L135:N135)</f>
        <v>11555470</v>
      </c>
      <c r="L135" s="2">
        <v>10000000</v>
      </c>
      <c r="M135" s="2">
        <v>0</v>
      </c>
      <c r="N135" s="2">
        <v>1555470</v>
      </c>
    </row>
    <row r="136" spans="1:14" s="5" customFormat="1" ht="15.75" thickBot="1" x14ac:dyDescent="0.3">
      <c r="A136" s="138"/>
      <c r="B136" s="138"/>
      <c r="C136" s="138"/>
      <c r="D136" s="138"/>
      <c r="E136" s="123"/>
      <c r="F136" s="144"/>
      <c r="G136" s="144"/>
      <c r="H136" s="144"/>
      <c r="I136" s="51" t="s">
        <v>17</v>
      </c>
      <c r="J136" s="68"/>
      <c r="K136" s="2">
        <f>+L136+M136+N136</f>
        <v>0</v>
      </c>
      <c r="L136" s="2">
        <v>0</v>
      </c>
      <c r="M136" s="2">
        <f t="shared" ref="M136:N136" si="36">+G132-M132-M133</f>
        <v>0</v>
      </c>
      <c r="N136" s="2">
        <f t="shared" si="36"/>
        <v>0</v>
      </c>
    </row>
  </sheetData>
  <mergeCells count="363">
    <mergeCell ref="A127:A131"/>
    <mergeCell ref="B127:B131"/>
    <mergeCell ref="C127:C131"/>
    <mergeCell ref="D127:D131"/>
    <mergeCell ref="E127:E131"/>
    <mergeCell ref="F127:F131"/>
    <mergeCell ref="G127:G131"/>
    <mergeCell ref="H127:H131"/>
    <mergeCell ref="I127:J127"/>
    <mergeCell ref="I128:J128"/>
    <mergeCell ref="I131:J131"/>
    <mergeCell ref="A119:A122"/>
    <mergeCell ref="B119:B122"/>
    <mergeCell ref="C119:C122"/>
    <mergeCell ref="D119:D122"/>
    <mergeCell ref="E119:E122"/>
    <mergeCell ref="F119:F122"/>
    <mergeCell ref="G119:G122"/>
    <mergeCell ref="H119:H122"/>
    <mergeCell ref="I119:J119"/>
    <mergeCell ref="I120:J120"/>
    <mergeCell ref="I122:J122"/>
    <mergeCell ref="A115:A118"/>
    <mergeCell ref="B115:B118"/>
    <mergeCell ref="C115:C118"/>
    <mergeCell ref="D115:D118"/>
    <mergeCell ref="E115:E118"/>
    <mergeCell ref="F115:F118"/>
    <mergeCell ref="G115:G118"/>
    <mergeCell ref="H115:H118"/>
    <mergeCell ref="I115:J115"/>
    <mergeCell ref="I116:J116"/>
    <mergeCell ref="I118:J118"/>
    <mergeCell ref="A132:A136"/>
    <mergeCell ref="B132:B136"/>
    <mergeCell ref="C132:C136"/>
    <mergeCell ref="D132:D136"/>
    <mergeCell ref="E132:E136"/>
    <mergeCell ref="F132:F136"/>
    <mergeCell ref="G132:G136"/>
    <mergeCell ref="H132:H136"/>
    <mergeCell ref="I132:J132"/>
    <mergeCell ref="I133:J133"/>
    <mergeCell ref="I136:J136"/>
    <mergeCell ref="A123:A126"/>
    <mergeCell ref="B123:B126"/>
    <mergeCell ref="C123:C126"/>
    <mergeCell ref="D123:D126"/>
    <mergeCell ref="E123:E126"/>
    <mergeCell ref="F123:F126"/>
    <mergeCell ref="G123:G126"/>
    <mergeCell ref="H123:H126"/>
    <mergeCell ref="I123:J123"/>
    <mergeCell ref="I124:J124"/>
    <mergeCell ref="I126:J126"/>
    <mergeCell ref="A111:A114"/>
    <mergeCell ref="B111:B114"/>
    <mergeCell ref="C111:C114"/>
    <mergeCell ref="D111:D114"/>
    <mergeCell ref="E111:E114"/>
    <mergeCell ref="F111:F114"/>
    <mergeCell ref="G111:G114"/>
    <mergeCell ref="H111:H114"/>
    <mergeCell ref="I111:J111"/>
    <mergeCell ref="I112:J112"/>
    <mergeCell ref="I114:J114"/>
    <mergeCell ref="A107:A110"/>
    <mergeCell ref="B107:B110"/>
    <mergeCell ref="C107:C110"/>
    <mergeCell ref="D107:D110"/>
    <mergeCell ref="E107:E110"/>
    <mergeCell ref="F107:F110"/>
    <mergeCell ref="G107:G110"/>
    <mergeCell ref="H107:H110"/>
    <mergeCell ref="I107:J107"/>
    <mergeCell ref="I108:J108"/>
    <mergeCell ref="I110:J110"/>
    <mergeCell ref="K99:K101"/>
    <mergeCell ref="L99:L101"/>
    <mergeCell ref="M99:M101"/>
    <mergeCell ref="N99:N101"/>
    <mergeCell ref="I102:J102"/>
    <mergeCell ref="A103:A106"/>
    <mergeCell ref="B103:B106"/>
    <mergeCell ref="C103:C106"/>
    <mergeCell ref="D103:D106"/>
    <mergeCell ref="E103:E106"/>
    <mergeCell ref="F103:F106"/>
    <mergeCell ref="G103:G106"/>
    <mergeCell ref="H103:H106"/>
    <mergeCell ref="I103:J103"/>
    <mergeCell ref="I104:J104"/>
    <mergeCell ref="I106:J106"/>
    <mergeCell ref="A99:A102"/>
    <mergeCell ref="B99:B102"/>
    <mergeCell ref="C99:C102"/>
    <mergeCell ref="D99:D102"/>
    <mergeCell ref="E99:E102"/>
    <mergeCell ref="F99:F102"/>
    <mergeCell ref="G99:G102"/>
    <mergeCell ref="H99:H102"/>
    <mergeCell ref="I99:J101"/>
    <mergeCell ref="K92:K93"/>
    <mergeCell ref="L92:L93"/>
    <mergeCell ref="M92:M93"/>
    <mergeCell ref="N92:N93"/>
    <mergeCell ref="I94:J94"/>
    <mergeCell ref="A95:A98"/>
    <mergeCell ref="B95:B98"/>
    <mergeCell ref="C95:C98"/>
    <mergeCell ref="D95:D98"/>
    <mergeCell ref="E95:E98"/>
    <mergeCell ref="F95:F98"/>
    <mergeCell ref="G95:G98"/>
    <mergeCell ref="H95:H98"/>
    <mergeCell ref="I95:J97"/>
    <mergeCell ref="K95:K97"/>
    <mergeCell ref="L95:L97"/>
    <mergeCell ref="M95:M97"/>
    <mergeCell ref="N95:N97"/>
    <mergeCell ref="I98:J98"/>
    <mergeCell ref="A90:A94"/>
    <mergeCell ref="B90:B94"/>
    <mergeCell ref="C90:C94"/>
    <mergeCell ref="D90:D94"/>
    <mergeCell ref="E90:E94"/>
    <mergeCell ref="F90:F94"/>
    <mergeCell ref="G90:G94"/>
    <mergeCell ref="H90:H94"/>
    <mergeCell ref="I90:J90"/>
    <mergeCell ref="I91:J91"/>
    <mergeCell ref="I92:I93"/>
    <mergeCell ref="J92:J93"/>
    <mergeCell ref="A75:A77"/>
    <mergeCell ref="B75:B77"/>
    <mergeCell ref="C75:C77"/>
    <mergeCell ref="D75:D77"/>
    <mergeCell ref="E75:E77"/>
    <mergeCell ref="F75:F77"/>
    <mergeCell ref="G75:G77"/>
    <mergeCell ref="H75:H77"/>
    <mergeCell ref="I75:J75"/>
    <mergeCell ref="I76:J76"/>
    <mergeCell ref="I77:J77"/>
    <mergeCell ref="F78:F80"/>
    <mergeCell ref="G78:G80"/>
    <mergeCell ref="H78:H80"/>
    <mergeCell ref="I78:J78"/>
    <mergeCell ref="I79:J79"/>
    <mergeCell ref="F63:F65"/>
    <mergeCell ref="G63:G65"/>
    <mergeCell ref="H63:H65"/>
    <mergeCell ref="A66:A71"/>
    <mergeCell ref="B66:B71"/>
    <mergeCell ref="C66:C71"/>
    <mergeCell ref="D66:D71"/>
    <mergeCell ref="E66:E71"/>
    <mergeCell ref="F66:F71"/>
    <mergeCell ref="G66:G71"/>
    <mergeCell ref="H66:H71"/>
    <mergeCell ref="F53:F57"/>
    <mergeCell ref="G53:G57"/>
    <mergeCell ref="H53:H57"/>
    <mergeCell ref="I53:J53"/>
    <mergeCell ref="I54:J54"/>
    <mergeCell ref="I57:J57"/>
    <mergeCell ref="I58:J58"/>
    <mergeCell ref="I59:J59"/>
    <mergeCell ref="A58:A62"/>
    <mergeCell ref="B58:B62"/>
    <mergeCell ref="C58:C62"/>
    <mergeCell ref="D58:D62"/>
    <mergeCell ref="E58:E62"/>
    <mergeCell ref="F58:F62"/>
    <mergeCell ref="G58:G62"/>
    <mergeCell ref="H58:H62"/>
    <mergeCell ref="I62:J62"/>
    <mergeCell ref="G35:G40"/>
    <mergeCell ref="H35:H40"/>
    <mergeCell ref="I36:J36"/>
    <mergeCell ref="I40:J40"/>
    <mergeCell ref="I35:J35"/>
    <mergeCell ref="A41:A44"/>
    <mergeCell ref="B41:B44"/>
    <mergeCell ref="C41:C44"/>
    <mergeCell ref="D41:D44"/>
    <mergeCell ref="E41:E44"/>
    <mergeCell ref="F41:F44"/>
    <mergeCell ref="G41:G44"/>
    <mergeCell ref="H41:H44"/>
    <mergeCell ref="I41:J41"/>
    <mergeCell ref="I42:J42"/>
    <mergeCell ref="I44:J44"/>
    <mergeCell ref="I16:J16"/>
    <mergeCell ref="I17:J17"/>
    <mergeCell ref="I19:J19"/>
    <mergeCell ref="A20:A29"/>
    <mergeCell ref="B20:B29"/>
    <mergeCell ref="C20:C29"/>
    <mergeCell ref="D20:D29"/>
    <mergeCell ref="E20:E29"/>
    <mergeCell ref="F20:F29"/>
    <mergeCell ref="G20:G29"/>
    <mergeCell ref="H20:H29"/>
    <mergeCell ref="I20:J20"/>
    <mergeCell ref="I21:J21"/>
    <mergeCell ref="I29:J29"/>
    <mergeCell ref="L9:L10"/>
    <mergeCell ref="M9:M10"/>
    <mergeCell ref="I3:I10"/>
    <mergeCell ref="J3:J10"/>
    <mergeCell ref="K3:N3"/>
    <mergeCell ref="K4:N4"/>
    <mergeCell ref="K5:N5"/>
    <mergeCell ref="K6:N6"/>
    <mergeCell ref="K7:N7"/>
    <mergeCell ref="K8:N8"/>
    <mergeCell ref="N9:N10"/>
    <mergeCell ref="F9:F10"/>
    <mergeCell ref="G9:G10"/>
    <mergeCell ref="H9:H10"/>
    <mergeCell ref="A3:A10"/>
    <mergeCell ref="B3:B10"/>
    <mergeCell ref="C3:C10"/>
    <mergeCell ref="K9:K10"/>
    <mergeCell ref="G12:G15"/>
    <mergeCell ref="H12:H15"/>
    <mergeCell ref="I12:J12"/>
    <mergeCell ref="I13:J13"/>
    <mergeCell ref="I15:J15"/>
    <mergeCell ref="E3:H3"/>
    <mergeCell ref="E4:H4"/>
    <mergeCell ref="E5:H5"/>
    <mergeCell ref="E6:H6"/>
    <mergeCell ref="E7:H7"/>
    <mergeCell ref="E8:H8"/>
    <mergeCell ref="E9:E10"/>
    <mergeCell ref="F45:F48"/>
    <mergeCell ref="F30:F34"/>
    <mergeCell ref="G30:G34"/>
    <mergeCell ref="H30:H34"/>
    <mergeCell ref="A35:A40"/>
    <mergeCell ref="B35:B40"/>
    <mergeCell ref="A12:A15"/>
    <mergeCell ref="B12:B15"/>
    <mergeCell ref="C12:C15"/>
    <mergeCell ref="D12:D15"/>
    <mergeCell ref="E12:E15"/>
    <mergeCell ref="F12:F15"/>
    <mergeCell ref="A16:A19"/>
    <mergeCell ref="B16:B19"/>
    <mergeCell ref="C16:C19"/>
    <mergeCell ref="D16:D19"/>
    <mergeCell ref="E16:E19"/>
    <mergeCell ref="F16:F19"/>
    <mergeCell ref="G16:G19"/>
    <mergeCell ref="H16:H19"/>
    <mergeCell ref="C35:C40"/>
    <mergeCell ref="D35:D40"/>
    <mergeCell ref="E35:E40"/>
    <mergeCell ref="F35:F40"/>
    <mergeCell ref="F72:F74"/>
    <mergeCell ref="F49:F52"/>
    <mergeCell ref="G49:G52"/>
    <mergeCell ref="H49:H52"/>
    <mergeCell ref="A53:A57"/>
    <mergeCell ref="B53:B57"/>
    <mergeCell ref="I30:J30"/>
    <mergeCell ref="I31:J31"/>
    <mergeCell ref="I34:J34"/>
    <mergeCell ref="G45:G48"/>
    <mergeCell ref="H45:H48"/>
    <mergeCell ref="I45:J45"/>
    <mergeCell ref="I46:J46"/>
    <mergeCell ref="I48:J48"/>
    <mergeCell ref="A30:A34"/>
    <mergeCell ref="B30:B34"/>
    <mergeCell ref="C30:C34"/>
    <mergeCell ref="D30:D34"/>
    <mergeCell ref="E30:E34"/>
    <mergeCell ref="A45:A48"/>
    <mergeCell ref="B45:B48"/>
    <mergeCell ref="C45:C48"/>
    <mergeCell ref="D45:D48"/>
    <mergeCell ref="E45:E48"/>
    <mergeCell ref="A49:A52"/>
    <mergeCell ref="B49:B52"/>
    <mergeCell ref="C49:C52"/>
    <mergeCell ref="D49:D52"/>
    <mergeCell ref="E49:E52"/>
    <mergeCell ref="A72:A74"/>
    <mergeCell ref="B72:B74"/>
    <mergeCell ref="C72:C74"/>
    <mergeCell ref="D72:D74"/>
    <mergeCell ref="E72:E74"/>
    <mergeCell ref="C53:C57"/>
    <mergeCell ref="D53:D57"/>
    <mergeCell ref="E53:E57"/>
    <mergeCell ref="A63:A65"/>
    <mergeCell ref="B63:B65"/>
    <mergeCell ref="C63:C65"/>
    <mergeCell ref="D63:D65"/>
    <mergeCell ref="E63:E65"/>
    <mergeCell ref="G87:G89"/>
    <mergeCell ref="H87:H89"/>
    <mergeCell ref="I87:J87"/>
    <mergeCell ref="I88:J88"/>
    <mergeCell ref="I89:J89"/>
    <mergeCell ref="I49:J49"/>
    <mergeCell ref="I50:J50"/>
    <mergeCell ref="I52:J52"/>
    <mergeCell ref="G72:G74"/>
    <mergeCell ref="H72:H74"/>
    <mergeCell ref="I72:J72"/>
    <mergeCell ref="I73:J73"/>
    <mergeCell ref="I74:J74"/>
    <mergeCell ref="I63:J63"/>
    <mergeCell ref="I64:J64"/>
    <mergeCell ref="I65:J65"/>
    <mergeCell ref="I66:J66"/>
    <mergeCell ref="I67:J67"/>
    <mergeCell ref="I71:J71"/>
    <mergeCell ref="I80:J80"/>
    <mergeCell ref="G84:G86"/>
    <mergeCell ref="H84:H86"/>
    <mergeCell ref="I84:J84"/>
    <mergeCell ref="I85:J85"/>
    <mergeCell ref="A84:A86"/>
    <mergeCell ref="B84:B86"/>
    <mergeCell ref="C84:C86"/>
    <mergeCell ref="D84:D86"/>
    <mergeCell ref="E84:E86"/>
    <mergeCell ref="F84:F86"/>
    <mergeCell ref="A87:A89"/>
    <mergeCell ref="B87:B89"/>
    <mergeCell ref="C87:C89"/>
    <mergeCell ref="D87:D89"/>
    <mergeCell ref="E87:E89"/>
    <mergeCell ref="F87:F89"/>
    <mergeCell ref="I86:J86"/>
    <mergeCell ref="O81:R81"/>
    <mergeCell ref="I129:I130"/>
    <mergeCell ref="J129:J130"/>
    <mergeCell ref="K129:K130"/>
    <mergeCell ref="L129:L130"/>
    <mergeCell ref="M129:M130"/>
    <mergeCell ref="N129:N130"/>
    <mergeCell ref="A78:A80"/>
    <mergeCell ref="B78:B80"/>
    <mergeCell ref="C78:C80"/>
    <mergeCell ref="D78:D80"/>
    <mergeCell ref="E78:E80"/>
    <mergeCell ref="F81:F83"/>
    <mergeCell ref="G81:G83"/>
    <mergeCell ref="H81:H83"/>
    <mergeCell ref="I81:J81"/>
    <mergeCell ref="I82:J82"/>
    <mergeCell ref="I83:J83"/>
    <mergeCell ref="A81:A83"/>
    <mergeCell ref="B81:B83"/>
    <mergeCell ref="C81:C83"/>
    <mergeCell ref="D81:D83"/>
    <mergeCell ref="E81:E83"/>
  </mergeCells>
  <pageMargins left="0.7" right="0.7" top="0.75" bottom="0.75" header="0.3" footer="0.3"/>
  <pageSetup paperSize="9" scale="5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Įvardinti diapazonai</vt:lpstr>
      </vt:variant>
      <vt:variant>
        <vt:i4>1</vt:i4>
      </vt:variant>
    </vt:vector>
  </HeadingPairs>
  <TitlesOfParts>
    <vt:vector size="2" baseType="lpstr">
      <vt:lpstr>Lapas1</vt:lpstr>
      <vt:lpstr>Lapas1!_Toc387396766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Edita Kajutienė</dc:creator>
  <cp:lastModifiedBy>Rasa Sirutaviciene</cp:lastModifiedBy>
  <cp:lastPrinted>2018-02-14T07:55:21Z</cp:lastPrinted>
  <dcterms:created xsi:type="dcterms:W3CDTF">2016-04-27T10:50:15Z</dcterms:created>
  <dcterms:modified xsi:type="dcterms:W3CDTF">2018-11-30T07:55:44Z</dcterms:modified>
</cp:coreProperties>
</file>