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m09263\Desktop\"/>
    </mc:Choice>
  </mc:AlternateContent>
  <xr:revisionPtr revIDLastSave="0" documentId="8_{1FF4FC36-5029-4F37-ABE2-806301C50614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</sheets>
  <definedNames>
    <definedName name="_Toc387396766" localSheetId="0">Lapas1!$A$1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1" l="1"/>
  <c r="E67" i="1" l="1"/>
  <c r="L37" i="1" l="1"/>
  <c r="M37" i="1"/>
  <c r="K37" i="1"/>
  <c r="M35" i="1"/>
  <c r="L35" i="1"/>
  <c r="K30" i="1"/>
  <c r="K31" i="1" s="1"/>
  <c r="M31" i="1"/>
  <c r="L31" i="1"/>
  <c r="K72" i="1" l="1"/>
  <c r="K66" i="1"/>
  <c r="K40" i="1"/>
  <c r="K41" i="1"/>
  <c r="K61" i="1"/>
  <c r="K63" i="1" s="1"/>
  <c r="K62" i="1"/>
  <c r="K58" i="1"/>
  <c r="K60" i="1" s="1"/>
  <c r="K48" i="1"/>
  <c r="K49" i="1"/>
  <c r="L47" i="1"/>
  <c r="M47" i="1" s="1"/>
  <c r="L43" i="1"/>
  <c r="M43" i="1" s="1"/>
  <c r="L39" i="1"/>
  <c r="M39" i="1" s="1"/>
  <c r="K38" i="1"/>
  <c r="K35" i="1"/>
  <c r="L33" i="1"/>
  <c r="M33" i="1" s="1"/>
  <c r="K33" i="1" s="1"/>
  <c r="L55" i="1" l="1"/>
  <c r="N55" i="1" s="1"/>
  <c r="L51" i="1"/>
  <c r="M51" i="1" s="1"/>
  <c r="K39" i="1"/>
  <c r="K29" i="1" l="1"/>
  <c r="K46" i="1"/>
  <c r="K47" i="1"/>
  <c r="K54" i="1"/>
  <c r="K55" i="1"/>
  <c r="K56" i="1"/>
  <c r="K23" i="1"/>
  <c r="K24" i="1"/>
  <c r="K25" i="1"/>
  <c r="N27" i="1"/>
  <c r="M27" i="1"/>
  <c r="L27" i="1"/>
  <c r="N26" i="1"/>
  <c r="M26" i="1"/>
  <c r="L26" i="1"/>
  <c r="L21" i="1"/>
  <c r="M21" i="1" s="1"/>
  <c r="K21" i="1" s="1"/>
  <c r="K20" i="1"/>
  <c r="K22" i="1"/>
  <c r="L18" i="1"/>
  <c r="L17" i="1" s="1"/>
  <c r="M17" i="1" s="1"/>
  <c r="K27" i="1" l="1"/>
  <c r="N28" i="1"/>
  <c r="L28" i="1"/>
  <c r="M28" i="1"/>
  <c r="K26" i="1"/>
  <c r="K18" i="1"/>
  <c r="K17" i="1"/>
  <c r="M104" i="1"/>
  <c r="M103" i="1" s="1"/>
  <c r="M106" i="1" s="1"/>
  <c r="L104" i="1"/>
  <c r="N103" i="1"/>
  <c r="N106" i="1" s="1"/>
  <c r="K102" i="1"/>
  <c r="K100" i="1"/>
  <c r="K99" i="1" s="1"/>
  <c r="N99" i="1"/>
  <c r="N101" i="1" s="1"/>
  <c r="M99" i="1"/>
  <c r="M101" i="1" s="1"/>
  <c r="L99" i="1"/>
  <c r="L101" i="1" s="1"/>
  <c r="M96" i="1"/>
  <c r="M95" i="1" s="1"/>
  <c r="M97" i="1" s="1"/>
  <c r="L96" i="1"/>
  <c r="N95" i="1"/>
  <c r="N97" i="1" s="1"/>
  <c r="K94" i="1"/>
  <c r="L92" i="1"/>
  <c r="K92" i="1" s="1"/>
  <c r="K91" i="1" s="1"/>
  <c r="N91" i="1"/>
  <c r="N93" i="1" s="1"/>
  <c r="K90" i="1"/>
  <c r="N88" i="1"/>
  <c r="N87" i="1" s="1"/>
  <c r="N89" i="1" s="1"/>
  <c r="M88" i="1"/>
  <c r="M87" i="1" s="1"/>
  <c r="M89" i="1" s="1"/>
  <c r="L88" i="1"/>
  <c r="L87" i="1" s="1"/>
  <c r="L89" i="1" s="1"/>
  <c r="K86" i="1"/>
  <c r="N84" i="1"/>
  <c r="N85" i="1" s="1"/>
  <c r="M84" i="1"/>
  <c r="M85" i="1" s="1"/>
  <c r="L84" i="1"/>
  <c r="L85" i="1" s="1"/>
  <c r="K82" i="1"/>
  <c r="N79" i="1"/>
  <c r="N81" i="1" s="1"/>
  <c r="M79" i="1"/>
  <c r="M81" i="1" s="1"/>
  <c r="L79" i="1"/>
  <c r="L81" i="1" s="1"/>
  <c r="K78" i="1"/>
  <c r="K75" i="1"/>
  <c r="K74" i="1" s="1"/>
  <c r="N74" i="1"/>
  <c r="N77" i="1" s="1"/>
  <c r="N80" i="1" s="1"/>
  <c r="M74" i="1"/>
  <c r="M77" i="1" s="1"/>
  <c r="M80" i="1" s="1"/>
  <c r="L74" i="1"/>
  <c r="L77" i="1" s="1"/>
  <c r="L80" i="1" s="1"/>
  <c r="K28" i="1" l="1"/>
  <c r="K104" i="1"/>
  <c r="K103" i="1" s="1"/>
  <c r="K77" i="1"/>
  <c r="K96" i="1"/>
  <c r="K95" i="1" s="1"/>
  <c r="K80" i="1"/>
  <c r="K84" i="1"/>
  <c r="K88" i="1"/>
  <c r="L103" i="1"/>
  <c r="L106" i="1" s="1"/>
  <c r="K106" i="1" s="1"/>
  <c r="K85" i="1"/>
  <c r="L95" i="1"/>
  <c r="L97" i="1" s="1"/>
  <c r="K97" i="1" s="1"/>
  <c r="K81" i="1"/>
  <c r="K89" i="1"/>
  <c r="K101" i="1"/>
  <c r="L91" i="1"/>
  <c r="L93" i="1" s="1"/>
  <c r="K93" i="1" s="1"/>
  <c r="K79" i="1"/>
  <c r="K87" i="1"/>
  <c r="N43" i="1" l="1"/>
  <c r="L19" i="1"/>
  <c r="K19" i="1" s="1"/>
  <c r="K51" i="1" l="1"/>
  <c r="K43" i="1"/>
  <c r="K16" i="1" l="1"/>
  <c r="K42" i="1"/>
  <c r="K53" i="1"/>
  <c r="K50" i="1"/>
</calcChain>
</file>

<file path=xl/sharedStrings.xml><?xml version="1.0" encoding="utf-8"?>
<sst xmlns="http://schemas.openxmlformats.org/spreadsheetml/2006/main" count="202" uniqueCount="84">
  <si>
    <t>Vidaus reikalų ministerijos administruojamų 2014-2020 metų Europos Sąjungos fondų investicijų veiksmų programos prioritetų įgyvendinimo priemonių kvietimų skelbimo, projektų sąrašų ir finansavimo sutarčių sudarymo planas</t>
  </si>
  <si>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</si>
  <si>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</si>
  <si>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</si>
  <si>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</si>
  <si>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</si>
  <si>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</si>
  <si>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</si>
  <si>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</si>
  <si>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</si>
  <si>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</si>
  <si>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</si>
  <si>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</si>
  <si>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</si>
  <si>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</si>
  <si>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08.6.1-ESFA-T-909</t>
  </si>
  <si>
    <t xml:space="preserve">Tęstinė projektų atranka </t>
  </si>
  <si>
    <t>Faktas</t>
  </si>
  <si>
    <t>N - N+3 metų planai:</t>
  </si>
  <si>
    <t>1.</t>
  </si>
  <si>
    <t>Nesuplanuotas likutis</t>
  </si>
  <si>
    <t xml:space="preserve">10.1.1-ESFA-V-912 </t>
  </si>
  <si>
    <t xml:space="preserve">Valstybės projektų planavimas </t>
  </si>
  <si>
    <t>VIEŠOJO VALDYMO INSTITUCIJŲ ATVIRUMO DIDINIMAS IR VISUOMENĖS ĮSITRAUKIMO Į VIEŠOJO VALDYMO PROCESUS SKATINIMAS</t>
  </si>
  <si>
    <t>10.1.2-ESFA-V-915</t>
  </si>
  <si>
    <t>10.1.2-ESFA-V-916</t>
  </si>
  <si>
    <t>VIETOS PLĖTROS STRATEGIJŲ RENGIMAS</t>
  </si>
  <si>
    <t>NACIONALINIŲ REFORMŲ SKATINIMAS IR VIEŠOJO VALDYMO INSTITUCIJŲ VEIKLOS GERINIMAS</t>
  </si>
  <si>
    <t>NACIONALINIŲ KOVOS SU KORUPCIJA PRIEMONIŲ ĮGYVENDINIMAS</t>
  </si>
  <si>
    <t xml:space="preserve">10.1.4-ESFA-V-921 </t>
  </si>
  <si>
    <t>GERESNIO REGLAMENTAVIMO DIEGIMAS IR VERSLO PRIEŽIŪROS SISTEMOS TOBULINIMAS</t>
  </si>
  <si>
    <t>10.1.5-ESFA-V-923</t>
  </si>
  <si>
    <t>ŽMOGIŠKŲJŲ IŠTEKLIŲ VALDYMO TOBULINIMAS VALSTYBINĖJE TARNYBOJE SISTEMINIU LYGMENIU</t>
  </si>
  <si>
    <t xml:space="preserve">10.1.5-ESFA-V-925 </t>
  </si>
  <si>
    <t>VALSTYBĖS ĮSTAIGŲ VADOVŲ GRANDIES STIPRINIMAS</t>
  </si>
  <si>
    <t xml:space="preserve">08.6.1-ESFA-T-910 </t>
  </si>
  <si>
    <t>VIETOS PLĖTROS STRATEGIJŲ ĮGYVENDINIMO ADMINISTRAVIMAS</t>
  </si>
  <si>
    <t>08.6.1-ESFA-V-911</t>
  </si>
  <si>
    <t>VIETOS PLĖTROS STRATEGIJŲ ĮGYVENDINIMAS</t>
  </si>
  <si>
    <t>2.</t>
  </si>
  <si>
    <t>3.</t>
  </si>
  <si>
    <t xml:space="preserve">10.1.1-ESFA-V-913 </t>
  </si>
  <si>
    <t>VALSTYBĖS INSTITUCIJŲ IR ĮSTAIGŲ VIDAUS ADMINISTRAVIMO TOBULINIMAS</t>
  </si>
  <si>
    <t>Valstybės projektų planavimas</t>
  </si>
  <si>
    <t xml:space="preserve">Konkursas </t>
  </si>
  <si>
    <t xml:space="preserve">10.1.2-ESFA-K-917 </t>
  </si>
  <si>
    <t>VISUOMENĖS NEPAKANTUMO KORUPCIJAI DIDINIMO IR DALYVAVIMO VIEŠOJO VALDYMO PROCESUOSE SKATINIMO INICIATYVOS</t>
  </si>
  <si>
    <t xml:space="preserve">10.1.3-ESFA-V-918 </t>
  </si>
  <si>
    <t>VIEŠOJO ADMINISTRAVIMO SUBJEKTŲ INICIATYVOS, SKIRTOS PASLAUGŲ IR ASMENŲ APTARNAVIMO KOKYBĖS GERINIMUI</t>
  </si>
  <si>
    <t xml:space="preserve">10.1.3-ESFA-R-920 </t>
  </si>
  <si>
    <t>Regionų projektų planavimas</t>
  </si>
  <si>
    <t>PASLAUGŲ IR ASMENŲ APTARNAVIMO KOKYBĖS GERINIMAS SAVIVALDYBĖSE</t>
  </si>
  <si>
    <t xml:space="preserve">10.1.4-ESFA-V-922 </t>
  </si>
  <si>
    <t>TEISINGUMO SISTEMOS VEIKSMINGUMO DIDINIMAS</t>
  </si>
  <si>
    <t>2019 m. I ketv.</t>
  </si>
  <si>
    <t>2019 m. II ketv.</t>
  </si>
  <si>
    <t>05.1.1-CPVA-V-901</t>
  </si>
  <si>
    <t>Gyventojų perspėjimo apie pavojus ir gelbėjimo sistemų tobulinimas ir plėtra</t>
  </si>
  <si>
    <t>07.1.1-CPVA-V-902</t>
  </si>
  <si>
    <t>Pereinamojo laikotarpio tikslinių teritorijų vystymas. I</t>
  </si>
  <si>
    <t>07.1.1-CPVA-R-903</t>
  </si>
  <si>
    <t>Pereinamojo laikotarpio tikslinių teritorijų vystymas. II</t>
  </si>
  <si>
    <t xml:space="preserve">Regionų projektų planavimas </t>
  </si>
  <si>
    <t>07.1.1-CPVA-R-904</t>
  </si>
  <si>
    <t>Didžiųjų miestų kompleksinė plėtra</t>
  </si>
  <si>
    <t>07.1.1-CPVA-R-905</t>
  </si>
  <si>
    <t>Miestų kompleksinė plėtra</t>
  </si>
  <si>
    <t>07.1.1-CPVA-V-906</t>
  </si>
  <si>
    <t>Kompleksinė paslaugų plėtra integruotų teritorijų vystymo programų tikslinėse teritorijose</t>
  </si>
  <si>
    <t>07.1.1-CPVA-V-907</t>
  </si>
  <si>
    <t>Miesto inžinerinės infrastruktūros, svarbios verslui, atnaujinimas ir plėtra</t>
  </si>
  <si>
    <t>08.2.1-CPVA-R-908</t>
  </si>
  <si>
    <t>Kaimo gyvenamųjų vietovių atnaujinimas</t>
  </si>
  <si>
    <t>2019 m.  I ketv.</t>
  </si>
  <si>
    <t>08.6.1-ESFA-T-927</t>
  </si>
  <si>
    <t>SPARTESNIS VIETOS PLĖTROS STRATEGIJŲ ĮGYVENDINIMAS</t>
  </si>
  <si>
    <t>2019 m. I -II ketv.</t>
  </si>
  <si>
    <t>2019 m. III -IV ketv.</t>
  </si>
  <si>
    <t>2019 m. I - II ketv.</t>
  </si>
  <si>
    <t>2020 m. I-II ketv.</t>
  </si>
  <si>
    <t>2019 m. I-II ketv.</t>
  </si>
  <si>
    <t>2018 m. 1-III ketv.</t>
  </si>
  <si>
    <t>10.1.5-ESFA-V-924</t>
  </si>
  <si>
    <t>VALSTYBĖS IR SAVIVALDYBIŲ INSTITUCIJŲ IR ĮSTAIGŲ DIRBANČIŲJŲ STRATEGINIŲ KOMPETENCIJŲ CENTRALIZUOTAS STIPRINIMAS“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</si>
</sst>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7]#,##0.00"/>
  </numFmts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3" fontId="1" fillId="0" borderId="7" xfId="0" applyNumberFormat="1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3" fontId="0" fillId="0" borderId="0" xfId="0" applyNumberFormat="1"/>
    <xf numFmtId="3" fontId="1" fillId="0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3" fontId="1" fillId="0" borderId="14" xfId="0" applyNumberFormat="1" applyFont="1" applyBorder="1"/>
    <xf numFmtId="0" fontId="4" fillId="0" borderId="0" xfId="0" applyFont="1"/>
    <xf numFmtId="3" fontId="1" fillId="0" borderId="14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 wrapText="1"/>
    </xf>
    <xf numFmtId="3" fontId="1" fillId="0" borderId="10" xfId="0" applyNumberFormat="1" applyFont="1" applyBorder="1"/>
    <xf numFmtId="4" fontId="7" fillId="0" borderId="14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0" xfId="0" applyFont="1"/>
    <xf numFmtId="3" fontId="7" fillId="0" borderId="14" xfId="0" applyNumberFormat="1" applyFont="1" applyBorder="1" applyAlignment="1">
      <alignment vertical="center" wrapText="1"/>
    </xf>
    <xf numFmtId="0" fontId="8" fillId="0" borderId="0" xfId="0" applyFont="1"/>
    <xf numFmtId="0" fontId="7" fillId="0" borderId="7" xfId="0" applyFont="1" applyBorder="1" applyAlignment="1">
      <alignment vertical="center" wrapText="1"/>
    </xf>
    <xf numFmtId="0" fontId="9" fillId="0" borderId="0" xfId="0" applyFont="1"/>
    <xf numFmtId="3" fontId="1" fillId="0" borderId="14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2" borderId="0" xfId="0" applyFill="1" applyBorder="1"/>
    <xf numFmtId="164" fontId="10" fillId="3" borderId="0" xfId="0" applyNumberFormat="1" applyFont="1" applyFill="1" applyBorder="1" applyAlignment="1" applyProtection="1">
      <alignment horizontal="right" vertical="top" wrapText="1" readingOrder="1"/>
      <protection locked="0"/>
    </xf>
    <xf numFmtId="4" fontId="0" fillId="2" borderId="0" xfId="0" applyNumberFormat="1" applyFill="1" applyBorder="1"/>
    <xf numFmtId="4" fontId="1" fillId="2" borderId="0" xfId="0" applyNumberFormat="1" applyFont="1" applyFill="1" applyBorder="1" applyAlignment="1">
      <alignment vertical="center" wrapText="1"/>
    </xf>
    <xf numFmtId="4" fontId="1" fillId="2" borderId="7" xfId="0" applyNumberFormat="1" applyFont="1" applyFill="1" applyBorder="1" applyAlignment="1">
      <alignment vertical="center" wrapText="1"/>
    </xf>
    <xf numFmtId="4" fontId="1" fillId="2" borderId="14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top" wrapText="1"/>
    </xf>
    <xf numFmtId="4" fontId="1" fillId="2" borderId="2" xfId="0" applyNumberFormat="1" applyFont="1" applyFill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14" fontId="2" fillId="0" borderId="7" xfId="0" applyNumberFormat="1" applyFont="1" applyBorder="1" applyAlignment="1">
      <alignment vertical="center" wrapText="1"/>
    </xf>
    <xf numFmtId="0" fontId="2" fillId="2" borderId="10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wrapText="1"/>
    </xf>
    <xf numFmtId="14" fontId="2" fillId="2" borderId="7" xfId="0" applyNumberFormat="1" applyFont="1" applyFill="1" applyBorder="1" applyAlignment="1">
      <alignment vertical="center" wrapText="1"/>
    </xf>
    <xf numFmtId="3" fontId="0" fillId="0" borderId="0" xfId="0" applyNumberFormat="1" applyFont="1"/>
    <xf numFmtId="0" fontId="4" fillId="0" borderId="1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2" fontId="2" fillId="0" borderId="13" xfId="0" applyNumberFormat="1" applyFont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Normal 2 2" xfId="2" xr:uid="{17F91424-4AC1-443D-A844-13E4DF2594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6"/>
  <sheetViews>
    <sheetView tabSelected="1" topLeftCell="A58" workbookViewId="0">
      <selection activeCell="N69" sqref="N69"/>
    </sheetView>
  </sheetViews>
  <sheetFormatPr defaultRowHeight="15" x14ac:dyDescent="0.25"/>
  <cols>
    <col min="1" max="1" width="3.28515625" customWidth="1"/>
    <col min="2" max="2" width="17.140625" customWidth="1"/>
    <col min="3" max="3" width="16.42578125" customWidth="1"/>
    <col min="4" max="4" width="6.42578125" customWidth="1"/>
    <col min="5" max="5" width="11.85546875" customWidth="1"/>
    <col min="6" max="6" width="13" style="25" customWidth="1"/>
    <col min="7" max="7" width="11.140625" customWidth="1"/>
    <col min="8" max="8" width="11.5703125" customWidth="1"/>
    <col min="9" max="9" width="7.5703125" customWidth="1"/>
    <col min="10" max="10" width="10.7109375" customWidth="1"/>
    <col min="11" max="11" width="12" customWidth="1"/>
    <col min="12" max="12" width="13.42578125" customWidth="1"/>
    <col min="13" max="13" width="14.7109375" customWidth="1"/>
    <col min="14" max="14" width="12.7109375" customWidth="1"/>
    <col min="15" max="15" width="10.85546875" bestFit="1" customWidth="1"/>
    <col min="16" max="16" width="11.7109375" customWidth="1"/>
    <col min="18" max="18" width="11.28515625" customWidth="1"/>
    <col min="19" max="19" width="10.7109375" customWidth="1"/>
    <col min="20" max="20" width="11.42578125" customWidth="1"/>
  </cols>
  <sheetData>
    <row r="1" spans="1:14" x14ac:dyDescent="0.25">
      <c r="A1" s="11" t="s">
        <v>0</v>
      </c>
      <c r="B1" s="12"/>
      <c r="C1" s="12"/>
      <c r="D1" s="12"/>
      <c r="E1" s="12"/>
      <c r="F1" s="23"/>
      <c r="G1" s="12"/>
      <c r="H1" s="12"/>
      <c r="I1" s="12"/>
      <c r="J1" s="12"/>
      <c r="K1" s="12"/>
      <c r="L1" s="12"/>
      <c r="M1" s="12"/>
      <c r="N1" s="12"/>
    </row>
    <row r="2" spans="1:14" ht="15.75" thickBot="1" x14ac:dyDescent="0.3">
      <c r="A2" s="1"/>
      <c r="B2" s="12"/>
      <c r="C2" s="12"/>
      <c r="D2" s="12"/>
      <c r="E2" s="12"/>
      <c r="F2" s="23"/>
      <c r="G2" s="12"/>
      <c r="H2" s="12"/>
      <c r="I2" s="12"/>
      <c r="J2" s="12"/>
      <c r="K2" s="12"/>
      <c r="L2" s="12"/>
      <c r="M2" s="12"/>
      <c r="N2" s="12"/>
    </row>
    <row r="3" spans="1:14" ht="24.75" customHeight="1" x14ac:dyDescent="0.25">
      <c r="A3" s="112" t="s">
        <v>1</v>
      </c>
      <c r="B3" s="112" t="s">
        <v>2</v>
      </c>
      <c r="C3" s="112" t="s">
        <v>3</v>
      </c>
      <c r="D3" s="6"/>
      <c r="E3" s="115"/>
      <c r="F3" s="116"/>
      <c r="G3" s="116"/>
      <c r="H3" s="117"/>
      <c r="I3" s="112" t="s">
        <v>6</v>
      </c>
      <c r="J3" s="112" t="s">
        <v>7</v>
      </c>
      <c r="K3" s="115"/>
      <c r="L3" s="116"/>
      <c r="M3" s="116"/>
      <c r="N3" s="117"/>
    </row>
    <row r="4" spans="1:14" x14ac:dyDescent="0.25">
      <c r="A4" s="113"/>
      <c r="B4" s="113"/>
      <c r="C4" s="113"/>
      <c r="D4" s="7"/>
      <c r="E4" s="118"/>
      <c r="F4" s="127"/>
      <c r="G4" s="127"/>
      <c r="H4" s="120"/>
      <c r="I4" s="113"/>
      <c r="J4" s="113"/>
      <c r="K4" s="118"/>
      <c r="L4" s="119"/>
      <c r="M4" s="119"/>
      <c r="N4" s="120"/>
    </row>
    <row r="5" spans="1:14" x14ac:dyDescent="0.25">
      <c r="A5" s="113"/>
      <c r="B5" s="113"/>
      <c r="C5" s="113"/>
      <c r="D5" s="7"/>
      <c r="E5" s="118"/>
      <c r="F5" s="127"/>
      <c r="G5" s="127"/>
      <c r="H5" s="120"/>
      <c r="I5" s="113"/>
      <c r="J5" s="113"/>
      <c r="K5" s="118"/>
      <c r="L5" s="119"/>
      <c r="M5" s="119"/>
      <c r="N5" s="120"/>
    </row>
    <row r="6" spans="1:14" x14ac:dyDescent="0.25">
      <c r="A6" s="113"/>
      <c r="B6" s="113"/>
      <c r="C6" s="113"/>
      <c r="D6" s="7"/>
      <c r="E6" s="118" t="s">
        <v>5</v>
      </c>
      <c r="F6" s="127"/>
      <c r="G6" s="127"/>
      <c r="H6" s="120"/>
      <c r="I6" s="113"/>
      <c r="J6" s="113"/>
      <c r="K6" s="118" t="s">
        <v>8</v>
      </c>
      <c r="L6" s="119"/>
      <c r="M6" s="119"/>
      <c r="N6" s="120"/>
    </row>
    <row r="7" spans="1:14" x14ac:dyDescent="0.25">
      <c r="A7" s="113"/>
      <c r="B7" s="113"/>
      <c r="C7" s="113"/>
      <c r="D7" s="7"/>
      <c r="E7" s="121"/>
      <c r="F7" s="128"/>
      <c r="G7" s="128"/>
      <c r="H7" s="123"/>
      <c r="I7" s="113"/>
      <c r="J7" s="113"/>
      <c r="K7" s="121"/>
      <c r="L7" s="122"/>
      <c r="M7" s="122"/>
      <c r="N7" s="123"/>
    </row>
    <row r="8" spans="1:14" ht="15.75" thickBot="1" x14ac:dyDescent="0.3">
      <c r="A8" s="113"/>
      <c r="B8" s="113"/>
      <c r="C8" s="113"/>
      <c r="D8" s="7"/>
      <c r="E8" s="124"/>
      <c r="F8" s="125"/>
      <c r="G8" s="125"/>
      <c r="H8" s="126"/>
      <c r="I8" s="113"/>
      <c r="J8" s="113"/>
      <c r="K8" s="124"/>
      <c r="L8" s="125"/>
      <c r="M8" s="125"/>
      <c r="N8" s="126"/>
    </row>
    <row r="9" spans="1:14" ht="38.25" customHeight="1" x14ac:dyDescent="0.25">
      <c r="A9" s="113"/>
      <c r="B9" s="113"/>
      <c r="C9" s="113"/>
      <c r="D9" s="7" t="s">
        <v>4</v>
      </c>
      <c r="E9" s="58" t="s">
        <v>9</v>
      </c>
      <c r="F9" s="129" t="s">
        <v>10</v>
      </c>
      <c r="G9" s="58" t="s">
        <v>11</v>
      </c>
      <c r="H9" s="58" t="s">
        <v>12</v>
      </c>
      <c r="I9" s="113"/>
      <c r="J9" s="113"/>
      <c r="K9" s="58" t="s">
        <v>9</v>
      </c>
      <c r="L9" s="58" t="s">
        <v>10</v>
      </c>
      <c r="M9" s="58" t="s">
        <v>11</v>
      </c>
      <c r="N9" s="58" t="s">
        <v>12</v>
      </c>
    </row>
    <row r="10" spans="1:14" ht="49.5" customHeight="1" thickBot="1" x14ac:dyDescent="0.3">
      <c r="A10" s="114"/>
      <c r="B10" s="114"/>
      <c r="C10" s="114"/>
      <c r="D10" s="8"/>
      <c r="E10" s="60"/>
      <c r="F10" s="100"/>
      <c r="G10" s="60"/>
      <c r="H10" s="60"/>
      <c r="I10" s="114"/>
      <c r="J10" s="114"/>
      <c r="K10" s="60"/>
      <c r="L10" s="60"/>
      <c r="M10" s="60"/>
      <c r="N10" s="95"/>
    </row>
    <row r="11" spans="1:14" ht="15.75" thickBot="1" x14ac:dyDescent="0.3">
      <c r="A11" s="5">
        <v>1</v>
      </c>
      <c r="B11" s="8">
        <v>2</v>
      </c>
      <c r="C11" s="8">
        <v>3</v>
      </c>
      <c r="D11" s="8">
        <v>4</v>
      </c>
      <c r="E11" s="8" t="s">
        <v>13</v>
      </c>
      <c r="F11" s="24">
        <v>6</v>
      </c>
      <c r="G11" s="8">
        <v>7</v>
      </c>
      <c r="H11" s="8">
        <v>8</v>
      </c>
      <c r="I11" s="8">
        <v>9</v>
      </c>
      <c r="J11" s="8">
        <v>10</v>
      </c>
      <c r="K11" s="19" t="s">
        <v>14</v>
      </c>
      <c r="L11" s="20">
        <v>12</v>
      </c>
      <c r="M11" s="20">
        <v>13</v>
      </c>
      <c r="N11" s="20">
        <v>14</v>
      </c>
    </row>
    <row r="12" spans="1:14" ht="15.75" thickBot="1" x14ac:dyDescent="0.3">
      <c r="A12" s="58">
        <v>1</v>
      </c>
      <c r="B12" s="58" t="s">
        <v>15</v>
      </c>
      <c r="C12" s="58" t="s">
        <v>26</v>
      </c>
      <c r="D12" s="58" t="s">
        <v>16</v>
      </c>
      <c r="E12" s="61">
        <v>241363</v>
      </c>
      <c r="F12" s="64">
        <v>205157</v>
      </c>
      <c r="G12" s="61">
        <v>18103</v>
      </c>
      <c r="H12" s="61">
        <v>18103</v>
      </c>
      <c r="I12" s="67" t="s">
        <v>17</v>
      </c>
      <c r="J12" s="68"/>
      <c r="K12" s="3">
        <v>241363</v>
      </c>
      <c r="L12" s="4">
        <v>205157</v>
      </c>
      <c r="M12" s="4">
        <v>18103</v>
      </c>
      <c r="N12" s="4">
        <v>18103</v>
      </c>
    </row>
    <row r="13" spans="1:14" ht="15" customHeight="1" thickBot="1" x14ac:dyDescent="0.3">
      <c r="A13" s="59"/>
      <c r="B13" s="59"/>
      <c r="C13" s="59"/>
      <c r="D13" s="59"/>
      <c r="E13" s="62"/>
      <c r="F13" s="65"/>
      <c r="G13" s="62"/>
      <c r="H13" s="62"/>
      <c r="I13" s="67" t="s">
        <v>18</v>
      </c>
      <c r="J13" s="68"/>
      <c r="K13" s="3">
        <v>0</v>
      </c>
      <c r="L13" s="2">
        <v>0</v>
      </c>
      <c r="M13" s="2">
        <v>0</v>
      </c>
      <c r="N13" s="2">
        <v>0</v>
      </c>
    </row>
    <row r="14" spans="1:14" ht="18" customHeight="1" thickBot="1" x14ac:dyDescent="0.3">
      <c r="A14" s="59"/>
      <c r="B14" s="59"/>
      <c r="C14" s="59"/>
      <c r="D14" s="59"/>
      <c r="E14" s="62"/>
      <c r="F14" s="65"/>
      <c r="G14" s="62"/>
      <c r="H14" s="62"/>
      <c r="I14" s="42" t="s">
        <v>19</v>
      </c>
      <c r="J14" s="42"/>
      <c r="K14" s="3">
        <v>0</v>
      </c>
      <c r="L14" s="2">
        <v>0</v>
      </c>
      <c r="M14" s="2">
        <v>0</v>
      </c>
      <c r="N14" s="2">
        <v>0</v>
      </c>
    </row>
    <row r="15" spans="1:14" ht="15" customHeight="1" thickBot="1" x14ac:dyDescent="0.3">
      <c r="A15" s="60"/>
      <c r="B15" s="60"/>
      <c r="C15" s="60"/>
      <c r="D15" s="60"/>
      <c r="E15" s="63"/>
      <c r="F15" s="66"/>
      <c r="G15" s="63"/>
      <c r="H15" s="63"/>
      <c r="I15" s="67" t="s">
        <v>20</v>
      </c>
      <c r="J15" s="68"/>
      <c r="K15" s="3">
        <v>0</v>
      </c>
      <c r="L15" s="2">
        <v>0</v>
      </c>
      <c r="M15" s="2">
        <v>0</v>
      </c>
      <c r="N15" s="2">
        <v>0</v>
      </c>
    </row>
    <row r="16" spans="1:14" ht="18.75" customHeight="1" thickBot="1" x14ac:dyDescent="0.3">
      <c r="A16" s="58">
        <v>2</v>
      </c>
      <c r="B16" s="58" t="s">
        <v>35</v>
      </c>
      <c r="C16" s="58" t="s">
        <v>36</v>
      </c>
      <c r="D16" s="58" t="s">
        <v>16</v>
      </c>
      <c r="E16" s="61">
        <v>3184095</v>
      </c>
      <c r="F16" s="64">
        <v>2706481</v>
      </c>
      <c r="G16" s="61">
        <v>238807</v>
      </c>
      <c r="H16" s="61">
        <v>238807</v>
      </c>
      <c r="I16" s="67" t="s">
        <v>17</v>
      </c>
      <c r="J16" s="109"/>
      <c r="K16" s="3">
        <f>L16+M16+N16</f>
        <v>2014354.0599999998</v>
      </c>
      <c r="L16" s="2">
        <v>1547326.1099999999</v>
      </c>
      <c r="M16" s="2">
        <v>136529.51</v>
      </c>
      <c r="N16" s="2">
        <v>330498.43999999994</v>
      </c>
    </row>
    <row r="17" spans="1:19" ht="20.25" customHeight="1" thickBot="1" x14ac:dyDescent="0.3">
      <c r="A17" s="101"/>
      <c r="B17" s="59"/>
      <c r="C17" s="59"/>
      <c r="D17" s="59"/>
      <c r="E17" s="62"/>
      <c r="F17" s="99"/>
      <c r="G17" s="59"/>
      <c r="H17" s="59"/>
      <c r="I17" s="67" t="s">
        <v>18</v>
      </c>
      <c r="J17" s="68"/>
      <c r="K17" s="3">
        <f t="shared" ref="K17:K62" si="0">L17+M17+N17</f>
        <v>1363711.635294118</v>
      </c>
      <c r="L17" s="2">
        <f>L18</f>
        <v>1159154.8900000001</v>
      </c>
      <c r="M17" s="2">
        <f>L17/0.85*0.075</f>
        <v>102278.37264705883</v>
      </c>
      <c r="N17" s="2">
        <v>102278.37264705883</v>
      </c>
      <c r="P17" s="10"/>
    </row>
    <row r="18" spans="1:19" ht="36.75" customHeight="1" thickBot="1" x14ac:dyDescent="0.3">
      <c r="A18" s="101"/>
      <c r="B18" s="59"/>
      <c r="C18" s="59"/>
      <c r="D18" s="59"/>
      <c r="E18" s="62"/>
      <c r="F18" s="99"/>
      <c r="G18" s="59"/>
      <c r="H18" s="59"/>
      <c r="I18" s="30" t="s">
        <v>19</v>
      </c>
      <c r="J18" s="31" t="s">
        <v>54</v>
      </c>
      <c r="K18" s="3">
        <f t="shared" si="0"/>
        <v>1363711.635294118</v>
      </c>
      <c r="L18" s="2">
        <f>F16-L16</f>
        <v>1159154.8900000001</v>
      </c>
      <c r="M18" s="2">
        <v>102278.37264705883</v>
      </c>
      <c r="N18" s="2">
        <v>102278.37264705883</v>
      </c>
      <c r="O18" s="10"/>
      <c r="P18" s="10"/>
      <c r="Q18" s="10"/>
    </row>
    <row r="19" spans="1:19" ht="20.25" customHeight="1" thickBot="1" x14ac:dyDescent="0.3">
      <c r="A19" s="102"/>
      <c r="B19" s="60"/>
      <c r="C19" s="60"/>
      <c r="D19" s="60"/>
      <c r="E19" s="63"/>
      <c r="F19" s="100"/>
      <c r="G19" s="60"/>
      <c r="H19" s="60"/>
      <c r="I19" s="67" t="s">
        <v>20</v>
      </c>
      <c r="J19" s="109"/>
      <c r="K19" s="3">
        <f t="shared" si="0"/>
        <v>0</v>
      </c>
      <c r="L19" s="3">
        <f t="shared" ref="L19" si="1">F16-(L16+L17)</f>
        <v>0</v>
      </c>
      <c r="M19" s="3">
        <v>0</v>
      </c>
      <c r="N19" s="3">
        <v>0</v>
      </c>
      <c r="O19" s="9"/>
    </row>
    <row r="20" spans="1:19" ht="23.25" customHeight="1" thickBot="1" x14ac:dyDescent="0.3">
      <c r="A20" s="107">
        <v>3</v>
      </c>
      <c r="B20" s="58" t="s">
        <v>37</v>
      </c>
      <c r="C20" s="58" t="s">
        <v>38</v>
      </c>
      <c r="D20" s="58" t="s">
        <v>22</v>
      </c>
      <c r="E20" s="61">
        <v>8108108</v>
      </c>
      <c r="F20" s="64">
        <v>6891892</v>
      </c>
      <c r="G20" s="61">
        <v>608108</v>
      </c>
      <c r="H20" s="61">
        <v>608108</v>
      </c>
      <c r="I20" s="108" t="s">
        <v>17</v>
      </c>
      <c r="J20" s="109"/>
      <c r="K20" s="3">
        <f t="shared" si="0"/>
        <v>3990196.1300000018</v>
      </c>
      <c r="L20" s="2">
        <v>2933512.0900000012</v>
      </c>
      <c r="M20" s="2">
        <v>242154.37</v>
      </c>
      <c r="N20" s="2">
        <v>814529.67000000016</v>
      </c>
    </row>
    <row r="21" spans="1:19" ht="18.75" customHeight="1" thickBot="1" x14ac:dyDescent="0.3">
      <c r="A21" s="101"/>
      <c r="B21" s="59"/>
      <c r="C21" s="59"/>
      <c r="D21" s="59"/>
      <c r="E21" s="62"/>
      <c r="F21" s="99"/>
      <c r="G21" s="59"/>
      <c r="H21" s="59"/>
      <c r="I21" s="108" t="s">
        <v>18</v>
      </c>
      <c r="J21" s="109"/>
      <c r="K21" s="3">
        <f t="shared" si="0"/>
        <v>4656917.5411764691</v>
      </c>
      <c r="L21" s="2">
        <f>F20-L20</f>
        <v>3958379.9099999988</v>
      </c>
      <c r="M21" s="2">
        <f>(L21/0.85)*0.075</f>
        <v>349268.81558823516</v>
      </c>
      <c r="N21" s="2">
        <v>349268.81558823516</v>
      </c>
    </row>
    <row r="22" spans="1:19" ht="27.75" customHeight="1" thickBot="1" x14ac:dyDescent="0.3">
      <c r="A22" s="101"/>
      <c r="B22" s="59"/>
      <c r="C22" s="59"/>
      <c r="D22" s="59"/>
      <c r="E22" s="62"/>
      <c r="F22" s="99"/>
      <c r="G22" s="59"/>
      <c r="H22" s="59"/>
      <c r="I22" s="43" t="s">
        <v>19</v>
      </c>
      <c r="J22" s="30" t="s">
        <v>76</v>
      </c>
      <c r="K22" s="3">
        <f t="shared" si="0"/>
        <v>4656917.5411764691</v>
      </c>
      <c r="L22" s="3">
        <v>3958379.9099999988</v>
      </c>
      <c r="M22" s="3">
        <v>349268.81558823516</v>
      </c>
      <c r="N22" s="4">
        <v>349268.81558823516</v>
      </c>
    </row>
    <row r="23" spans="1:19" ht="16.5" customHeight="1" thickBot="1" x14ac:dyDescent="0.3">
      <c r="A23" s="102"/>
      <c r="B23" s="60"/>
      <c r="C23" s="60"/>
      <c r="D23" s="60"/>
      <c r="E23" s="63"/>
      <c r="F23" s="100"/>
      <c r="G23" s="60"/>
      <c r="H23" s="60"/>
      <c r="I23" s="110" t="s">
        <v>20</v>
      </c>
      <c r="J23" s="111"/>
      <c r="K23" s="3">
        <f t="shared" si="0"/>
        <v>0</v>
      </c>
      <c r="L23" s="29">
        <v>0</v>
      </c>
      <c r="M23" s="29">
        <v>0</v>
      </c>
      <c r="N23" s="29">
        <v>0</v>
      </c>
    </row>
    <row r="24" spans="1:19" ht="16.5" customHeight="1" thickBot="1" x14ac:dyDescent="0.3">
      <c r="A24" s="58">
        <v>4</v>
      </c>
      <c r="B24" s="58" t="s">
        <v>74</v>
      </c>
      <c r="C24" s="58" t="s">
        <v>75</v>
      </c>
      <c r="D24" s="58" t="s">
        <v>16</v>
      </c>
      <c r="E24" s="61">
        <v>11690083</v>
      </c>
      <c r="F24" s="64">
        <v>9936572</v>
      </c>
      <c r="G24" s="61">
        <v>876755</v>
      </c>
      <c r="H24" s="61">
        <v>876756</v>
      </c>
      <c r="I24" s="67" t="s">
        <v>17</v>
      </c>
      <c r="J24" s="68"/>
      <c r="K24" s="3">
        <f t="shared" si="0"/>
        <v>0</v>
      </c>
      <c r="L24" s="4">
        <v>0</v>
      </c>
      <c r="M24" s="4">
        <v>0</v>
      </c>
      <c r="N24" s="4">
        <v>0</v>
      </c>
    </row>
    <row r="25" spans="1:19" ht="16.5" customHeight="1" thickBot="1" x14ac:dyDescent="0.3">
      <c r="A25" s="59"/>
      <c r="B25" s="59"/>
      <c r="C25" s="59"/>
      <c r="D25" s="59"/>
      <c r="E25" s="62"/>
      <c r="F25" s="65"/>
      <c r="G25" s="62"/>
      <c r="H25" s="62"/>
      <c r="I25" s="67" t="s">
        <v>18</v>
      </c>
      <c r="J25" s="68"/>
      <c r="K25" s="3">
        <f t="shared" si="0"/>
        <v>11690083</v>
      </c>
      <c r="L25" s="2">
        <v>9936572</v>
      </c>
      <c r="M25" s="2">
        <v>876755</v>
      </c>
      <c r="N25" s="2">
        <v>876756</v>
      </c>
    </row>
    <row r="26" spans="1:19" ht="24" customHeight="1" thickBot="1" x14ac:dyDescent="0.3">
      <c r="A26" s="59"/>
      <c r="B26" s="59"/>
      <c r="C26" s="59"/>
      <c r="D26" s="59"/>
      <c r="E26" s="62"/>
      <c r="F26" s="65"/>
      <c r="G26" s="62"/>
      <c r="H26" s="62"/>
      <c r="I26" s="41" t="s">
        <v>19</v>
      </c>
      <c r="J26" s="30" t="s">
        <v>78</v>
      </c>
      <c r="K26" s="3">
        <f t="shared" si="0"/>
        <v>3896694.333333333</v>
      </c>
      <c r="L26" s="2">
        <f>F24/3</f>
        <v>3312190.6666666665</v>
      </c>
      <c r="M26" s="2">
        <f>G24/3</f>
        <v>292251.66666666669</v>
      </c>
      <c r="N26" s="2">
        <f>H24/3</f>
        <v>292252</v>
      </c>
    </row>
    <row r="27" spans="1:19" ht="29.25" customHeight="1" thickBot="1" x14ac:dyDescent="0.3">
      <c r="A27" s="59"/>
      <c r="B27" s="59"/>
      <c r="C27" s="59"/>
      <c r="D27" s="59"/>
      <c r="E27" s="62"/>
      <c r="F27" s="65"/>
      <c r="G27" s="62"/>
      <c r="H27" s="62"/>
      <c r="I27" s="41" t="s">
        <v>39</v>
      </c>
      <c r="J27" s="30" t="s">
        <v>77</v>
      </c>
      <c r="K27" s="3">
        <f t="shared" si="0"/>
        <v>3896694.333333333</v>
      </c>
      <c r="L27" s="2">
        <f>F24/3</f>
        <v>3312190.6666666665</v>
      </c>
      <c r="M27" s="2">
        <f>G24/3</f>
        <v>292251.66666666669</v>
      </c>
      <c r="N27" s="2">
        <f>H24/3</f>
        <v>292252</v>
      </c>
      <c r="P27" s="9"/>
      <c r="Q27" s="9"/>
      <c r="R27" s="9">
        <v>88893.8</v>
      </c>
      <c r="S27" s="9"/>
    </row>
    <row r="28" spans="1:19" ht="29.25" customHeight="1" thickBot="1" x14ac:dyDescent="0.3">
      <c r="A28" s="59"/>
      <c r="B28" s="59"/>
      <c r="C28" s="59"/>
      <c r="D28" s="59"/>
      <c r="E28" s="62"/>
      <c r="F28" s="65"/>
      <c r="G28" s="62"/>
      <c r="H28" s="62"/>
      <c r="I28" s="41" t="s">
        <v>40</v>
      </c>
      <c r="J28" s="30" t="s">
        <v>79</v>
      </c>
      <c r="K28" s="3">
        <f t="shared" si="0"/>
        <v>3896694.333333334</v>
      </c>
      <c r="L28" s="2">
        <f>L25-L26-L27</f>
        <v>3312190.6666666674</v>
      </c>
      <c r="M28" s="2">
        <f t="shared" ref="M28:N28" si="2">M25-M26-M27</f>
        <v>292251.66666666657</v>
      </c>
      <c r="N28" s="2">
        <f t="shared" si="2"/>
        <v>292252</v>
      </c>
      <c r="P28" s="9"/>
      <c r="Q28" s="9"/>
      <c r="R28" s="9"/>
      <c r="S28" s="9"/>
    </row>
    <row r="29" spans="1:19" ht="16.5" customHeight="1" thickBot="1" x14ac:dyDescent="0.3">
      <c r="A29" s="60"/>
      <c r="B29" s="60"/>
      <c r="C29" s="60"/>
      <c r="D29" s="60"/>
      <c r="E29" s="63"/>
      <c r="F29" s="66"/>
      <c r="G29" s="63"/>
      <c r="H29" s="63"/>
      <c r="I29" s="67" t="s">
        <v>20</v>
      </c>
      <c r="J29" s="68"/>
      <c r="K29" s="3">
        <f t="shared" si="0"/>
        <v>0</v>
      </c>
      <c r="L29" s="2">
        <v>0</v>
      </c>
      <c r="M29" s="2">
        <v>0</v>
      </c>
      <c r="N29" s="2">
        <v>0</v>
      </c>
      <c r="P29" s="9"/>
      <c r="Q29" s="9"/>
      <c r="R29" s="9"/>
      <c r="S29" s="9"/>
    </row>
    <row r="30" spans="1:19" ht="20.25" customHeight="1" thickBot="1" x14ac:dyDescent="0.3">
      <c r="A30" s="58">
        <v>4</v>
      </c>
      <c r="B30" s="58" t="s">
        <v>21</v>
      </c>
      <c r="C30" s="58" t="s">
        <v>27</v>
      </c>
      <c r="D30" s="58" t="s">
        <v>22</v>
      </c>
      <c r="E30" s="61">
        <v>48117454.799999997</v>
      </c>
      <c r="F30" s="64">
        <v>40506795</v>
      </c>
      <c r="G30" s="61">
        <v>7521766</v>
      </c>
      <c r="H30" s="61">
        <v>88893.8</v>
      </c>
      <c r="I30" s="67" t="s">
        <v>17</v>
      </c>
      <c r="J30" s="68"/>
      <c r="K30" s="3">
        <f t="shared" si="0"/>
        <v>31100348.430000003</v>
      </c>
      <c r="L30" s="2">
        <v>26874214.180000003</v>
      </c>
      <c r="M30" s="2">
        <v>3964048.1900000013</v>
      </c>
      <c r="N30" s="2">
        <v>262086.06</v>
      </c>
      <c r="P30" s="9"/>
      <c r="Q30" s="9"/>
      <c r="R30" s="9"/>
      <c r="S30" s="9"/>
    </row>
    <row r="31" spans="1:19" ht="15.75" thickBot="1" x14ac:dyDescent="0.3">
      <c r="A31" s="59"/>
      <c r="B31" s="59"/>
      <c r="C31" s="59"/>
      <c r="D31" s="59"/>
      <c r="E31" s="62"/>
      <c r="F31" s="65"/>
      <c r="G31" s="62"/>
      <c r="H31" s="62"/>
      <c r="I31" s="67" t="s">
        <v>18</v>
      </c>
      <c r="J31" s="68"/>
      <c r="K31" s="3">
        <f>40660568.68-K30</f>
        <v>9560220.2499999963</v>
      </c>
      <c r="L31" s="3">
        <f>34561483.378-L30</f>
        <v>7687269.1979999952</v>
      </c>
      <c r="M31" s="3">
        <f>5801384.842-M30</f>
        <v>1837336.6519999988</v>
      </c>
      <c r="N31" s="3">
        <v>0</v>
      </c>
      <c r="P31" s="9"/>
      <c r="Q31" s="9"/>
      <c r="R31" s="9"/>
      <c r="S31" s="9">
        <v>2279.1999999999998</v>
      </c>
    </row>
    <row r="32" spans="1:19" ht="26.25" thickBot="1" x14ac:dyDescent="0.3">
      <c r="A32" s="59"/>
      <c r="B32" s="59"/>
      <c r="C32" s="59"/>
      <c r="D32" s="59"/>
      <c r="E32" s="62"/>
      <c r="F32" s="65"/>
      <c r="G32" s="62"/>
      <c r="H32" s="62"/>
      <c r="I32" s="30" t="s">
        <v>19</v>
      </c>
      <c r="J32" s="30" t="s">
        <v>80</v>
      </c>
      <c r="K32" s="3">
        <v>9560220.2499999963</v>
      </c>
      <c r="L32" s="3">
        <v>7687269.1979999952</v>
      </c>
      <c r="M32" s="3">
        <v>1837336.6519999988</v>
      </c>
      <c r="N32" s="3">
        <v>0</v>
      </c>
      <c r="P32" s="9"/>
      <c r="Q32" s="9"/>
      <c r="R32" s="9"/>
      <c r="S32" s="9"/>
    </row>
    <row r="33" spans="1:19" ht="26.25" customHeight="1" thickBot="1" x14ac:dyDescent="0.3">
      <c r="A33" s="60"/>
      <c r="B33" s="60"/>
      <c r="C33" s="60"/>
      <c r="D33" s="60"/>
      <c r="E33" s="63"/>
      <c r="F33" s="66"/>
      <c r="G33" s="63"/>
      <c r="H33" s="63"/>
      <c r="I33" s="67" t="s">
        <v>20</v>
      </c>
      <c r="J33" s="68"/>
      <c r="K33" s="3">
        <f t="shared" si="0"/>
        <v>6994484.2611764725</v>
      </c>
      <c r="L33" s="22">
        <f>F30-L30-L31</f>
        <v>5945311.6220000014</v>
      </c>
      <c r="M33" s="22">
        <f>L33/0.85*0.15</f>
        <v>1049172.6391764709</v>
      </c>
      <c r="N33" s="22">
        <v>0</v>
      </c>
      <c r="P33" s="9"/>
      <c r="Q33" s="9"/>
      <c r="R33" s="9"/>
      <c r="S33" s="9"/>
    </row>
    <row r="34" spans="1:19" ht="21" customHeight="1" thickBot="1" x14ac:dyDescent="0.3">
      <c r="A34" s="58">
        <v>5</v>
      </c>
      <c r="B34" s="58" t="s">
        <v>41</v>
      </c>
      <c r="C34" s="58" t="s">
        <v>42</v>
      </c>
      <c r="D34" s="58" t="s">
        <v>43</v>
      </c>
      <c r="E34" s="61">
        <v>20295739.652941175</v>
      </c>
      <c r="F34" s="64">
        <v>16408509.8915</v>
      </c>
      <c r="G34" s="61">
        <v>3887229.7614411768</v>
      </c>
      <c r="H34" s="61">
        <v>0</v>
      </c>
      <c r="I34" s="67" t="s">
        <v>17</v>
      </c>
      <c r="J34" s="68"/>
      <c r="K34" s="3">
        <v>3868928.73</v>
      </c>
      <c r="L34" s="2">
        <v>3486346.93</v>
      </c>
      <c r="M34" s="2">
        <v>317781.46000000002</v>
      </c>
      <c r="N34" s="2">
        <v>64800.34</v>
      </c>
      <c r="P34" s="9"/>
      <c r="Q34" s="9"/>
      <c r="R34" s="9"/>
      <c r="S34" s="9"/>
    </row>
    <row r="35" spans="1:19" ht="18.75" customHeight="1" thickBot="1" x14ac:dyDescent="0.3">
      <c r="A35" s="101"/>
      <c r="B35" s="101"/>
      <c r="C35" s="101"/>
      <c r="D35" s="59"/>
      <c r="E35" s="62"/>
      <c r="F35" s="103"/>
      <c r="G35" s="101"/>
      <c r="H35" s="101"/>
      <c r="I35" s="105" t="s">
        <v>18</v>
      </c>
      <c r="J35" s="105"/>
      <c r="K35" s="3">
        <f>17804128.39-K34</f>
        <v>13935199.66</v>
      </c>
      <c r="L35" s="3">
        <f>15133509.1315-L34</f>
        <v>11647162.2015</v>
      </c>
      <c r="M35" s="3">
        <f>2605818.9185-M34</f>
        <v>2288037.4585000002</v>
      </c>
      <c r="N35" s="3">
        <v>0</v>
      </c>
      <c r="P35" s="9"/>
      <c r="Q35" s="9"/>
      <c r="R35" s="9"/>
      <c r="S35" s="9"/>
    </row>
    <row r="36" spans="1:19" s="21" customFormat="1" ht="18.75" customHeight="1" thickBot="1" x14ac:dyDescent="0.3">
      <c r="A36" s="101"/>
      <c r="B36" s="101"/>
      <c r="C36" s="101"/>
      <c r="D36" s="59"/>
      <c r="E36" s="62"/>
      <c r="F36" s="103"/>
      <c r="G36" s="101"/>
      <c r="H36" s="101"/>
      <c r="I36" s="30" t="s">
        <v>19</v>
      </c>
      <c r="J36" s="30" t="s">
        <v>80</v>
      </c>
      <c r="K36" s="3">
        <v>13935199.66</v>
      </c>
      <c r="L36" s="2">
        <v>11647162.2015</v>
      </c>
      <c r="M36" s="2">
        <v>2288037.4585000002</v>
      </c>
      <c r="N36" s="2">
        <v>0</v>
      </c>
      <c r="P36" s="55"/>
      <c r="Q36" s="55"/>
      <c r="R36" s="55"/>
      <c r="S36" s="55"/>
    </row>
    <row r="37" spans="1:19" ht="18.75" customHeight="1" thickBot="1" x14ac:dyDescent="0.3">
      <c r="A37" s="102"/>
      <c r="B37" s="102"/>
      <c r="C37" s="102"/>
      <c r="D37" s="60"/>
      <c r="E37" s="63"/>
      <c r="F37" s="104"/>
      <c r="G37" s="102"/>
      <c r="H37" s="102"/>
      <c r="I37" s="105" t="s">
        <v>20</v>
      </c>
      <c r="J37" s="106"/>
      <c r="K37" s="3">
        <f>E34-K34-K35</f>
        <v>2491611.2629411742</v>
      </c>
      <c r="L37" s="3">
        <f t="shared" ref="L37:M37" si="3">F34-L34-L35</f>
        <v>1275000.7599999998</v>
      </c>
      <c r="M37" s="3">
        <f t="shared" si="3"/>
        <v>1281410.8429411766</v>
      </c>
      <c r="N37" s="3">
        <v>0</v>
      </c>
      <c r="P37" s="9"/>
      <c r="Q37" s="9"/>
      <c r="R37" s="9"/>
      <c r="S37" s="9"/>
    </row>
    <row r="38" spans="1:19" ht="15.75" customHeight="1" thickBot="1" x14ac:dyDescent="0.3">
      <c r="A38" s="58">
        <v>7</v>
      </c>
      <c r="B38" s="58" t="s">
        <v>24</v>
      </c>
      <c r="C38" s="58" t="s">
        <v>23</v>
      </c>
      <c r="D38" s="58" t="s">
        <v>22</v>
      </c>
      <c r="E38" s="61">
        <v>3943000</v>
      </c>
      <c r="F38" s="64">
        <v>3351550</v>
      </c>
      <c r="G38" s="61">
        <v>591450</v>
      </c>
      <c r="H38" s="61">
        <v>0</v>
      </c>
      <c r="I38" s="67" t="s">
        <v>17</v>
      </c>
      <c r="J38" s="68"/>
      <c r="K38" s="3">
        <f>L38+M38+N38</f>
        <v>2273589.5</v>
      </c>
      <c r="L38" s="2">
        <v>1932551.0799999998</v>
      </c>
      <c r="M38" s="2">
        <v>327646.42</v>
      </c>
      <c r="N38" s="2">
        <v>13392</v>
      </c>
    </row>
    <row r="39" spans="1:19" ht="15.75" thickBot="1" x14ac:dyDescent="0.3">
      <c r="A39" s="59"/>
      <c r="B39" s="59"/>
      <c r="C39" s="59"/>
      <c r="D39" s="59"/>
      <c r="E39" s="62"/>
      <c r="F39" s="65"/>
      <c r="G39" s="62"/>
      <c r="H39" s="62"/>
      <c r="I39" s="67" t="s">
        <v>18</v>
      </c>
      <c r="J39" s="68"/>
      <c r="K39" s="3">
        <f t="shared" ref="K39:K41" si="4">L39+M39+N39</f>
        <v>1669410.4941176472</v>
      </c>
      <c r="L39" s="2">
        <f>F38-L38</f>
        <v>1418998.9200000002</v>
      </c>
      <c r="M39" s="2">
        <f>L39/0.85*0.15</f>
        <v>250411.57411764708</v>
      </c>
      <c r="N39" s="2">
        <v>0</v>
      </c>
    </row>
    <row r="40" spans="1:19" ht="26.25" thickBot="1" x14ac:dyDescent="0.3">
      <c r="A40" s="59"/>
      <c r="B40" s="59"/>
      <c r="C40" s="59"/>
      <c r="D40" s="59"/>
      <c r="E40" s="62"/>
      <c r="F40" s="65"/>
      <c r="G40" s="62"/>
      <c r="H40" s="62"/>
      <c r="I40" s="42" t="s">
        <v>19</v>
      </c>
      <c r="J40" s="44" t="s">
        <v>80</v>
      </c>
      <c r="K40" s="3">
        <f t="shared" si="4"/>
        <v>0</v>
      </c>
      <c r="L40" s="26">
        <v>0</v>
      </c>
      <c r="M40" s="26">
        <v>0</v>
      </c>
      <c r="N40" s="26">
        <v>0</v>
      </c>
    </row>
    <row r="41" spans="1:19" ht="65.25" customHeight="1" thickBot="1" x14ac:dyDescent="0.3">
      <c r="A41" s="60"/>
      <c r="B41" s="60"/>
      <c r="C41" s="60"/>
      <c r="D41" s="60"/>
      <c r="E41" s="63"/>
      <c r="F41" s="66"/>
      <c r="G41" s="63"/>
      <c r="H41" s="63"/>
      <c r="I41" s="67" t="s">
        <v>20</v>
      </c>
      <c r="J41" s="68"/>
      <c r="K41" s="3">
        <f t="shared" si="4"/>
        <v>0</v>
      </c>
      <c r="L41" s="29">
        <v>0</v>
      </c>
      <c r="M41" s="29">
        <v>0</v>
      </c>
      <c r="N41" s="29">
        <v>0</v>
      </c>
    </row>
    <row r="42" spans="1:19" ht="15.75" customHeight="1" thickBot="1" x14ac:dyDescent="0.3">
      <c r="A42" s="58">
        <v>8</v>
      </c>
      <c r="B42" s="58" t="s">
        <v>25</v>
      </c>
      <c r="C42" s="58" t="s">
        <v>28</v>
      </c>
      <c r="D42" s="58" t="s">
        <v>22</v>
      </c>
      <c r="E42" s="61">
        <v>18033760.176470593</v>
      </c>
      <c r="F42" s="64">
        <v>15328696.150000002</v>
      </c>
      <c r="G42" s="61">
        <v>2705064.026470589</v>
      </c>
      <c r="H42" s="61">
        <v>0</v>
      </c>
      <c r="I42" s="67" t="s">
        <v>17</v>
      </c>
      <c r="J42" s="68"/>
      <c r="K42" s="3">
        <f t="shared" si="0"/>
        <v>15738590.690000001</v>
      </c>
      <c r="L42" s="13">
        <v>14459838.900000002</v>
      </c>
      <c r="M42" s="3">
        <v>763781.00999999989</v>
      </c>
      <c r="N42" s="3">
        <v>514970.77999999997</v>
      </c>
    </row>
    <row r="43" spans="1:19" ht="15.75" thickBot="1" x14ac:dyDescent="0.3">
      <c r="A43" s="59"/>
      <c r="B43" s="59"/>
      <c r="C43" s="59"/>
      <c r="D43" s="59"/>
      <c r="E43" s="62"/>
      <c r="F43" s="65"/>
      <c r="G43" s="62"/>
      <c r="H43" s="62"/>
      <c r="I43" s="67" t="s">
        <v>18</v>
      </c>
      <c r="J43" s="68"/>
      <c r="K43" s="3">
        <f t="shared" si="0"/>
        <v>1022185</v>
      </c>
      <c r="L43" s="29">
        <f>F42-L42</f>
        <v>868857.25</v>
      </c>
      <c r="M43" s="29">
        <f>L43/0.85*0.15</f>
        <v>153327.75</v>
      </c>
      <c r="N43" s="29">
        <f t="shared" ref="N43" si="5">N44</f>
        <v>0</v>
      </c>
    </row>
    <row r="44" spans="1:19" ht="24.75" customHeight="1" thickBot="1" x14ac:dyDescent="0.3">
      <c r="A44" s="59"/>
      <c r="B44" s="59"/>
      <c r="C44" s="59"/>
      <c r="D44" s="59"/>
      <c r="E44" s="62"/>
      <c r="F44" s="65"/>
      <c r="G44" s="62"/>
      <c r="H44" s="62"/>
      <c r="I44" s="30" t="s">
        <v>19</v>
      </c>
      <c r="J44" s="30" t="s">
        <v>80</v>
      </c>
      <c r="K44" s="3">
        <v>1022185</v>
      </c>
      <c r="L44" s="3">
        <v>868857.25</v>
      </c>
      <c r="M44" s="3">
        <v>153327.75</v>
      </c>
      <c r="N44" s="3">
        <v>0</v>
      </c>
    </row>
    <row r="45" spans="1:19" ht="21" customHeight="1" thickBot="1" x14ac:dyDescent="0.3">
      <c r="A45" s="60"/>
      <c r="B45" s="60"/>
      <c r="C45" s="60"/>
      <c r="D45" s="60"/>
      <c r="E45" s="63"/>
      <c r="F45" s="66"/>
      <c r="G45" s="63"/>
      <c r="H45" s="63"/>
      <c r="I45" s="67" t="s">
        <v>20</v>
      </c>
      <c r="J45" s="68"/>
      <c r="K45" s="3">
        <v>0</v>
      </c>
      <c r="L45" s="29">
        <v>0</v>
      </c>
      <c r="M45" s="29">
        <v>0</v>
      </c>
      <c r="N45" s="29">
        <v>0</v>
      </c>
    </row>
    <row r="46" spans="1:19" ht="19.5" customHeight="1" thickBot="1" x14ac:dyDescent="0.3">
      <c r="A46" s="58">
        <v>9</v>
      </c>
      <c r="B46" s="58" t="s">
        <v>45</v>
      </c>
      <c r="C46" s="58" t="s">
        <v>46</v>
      </c>
      <c r="D46" s="58" t="s">
        <v>44</v>
      </c>
      <c r="E46" s="61">
        <v>6138056.8688235292</v>
      </c>
      <c r="F46" s="64">
        <v>5151880.7769999998</v>
      </c>
      <c r="G46" s="61">
        <v>983896.89182352938</v>
      </c>
      <c r="H46" s="61">
        <v>2279.1999999999998</v>
      </c>
      <c r="I46" s="67" t="s">
        <v>17</v>
      </c>
      <c r="J46" s="98"/>
      <c r="K46" s="3">
        <f t="shared" si="0"/>
        <v>5480015.6799999997</v>
      </c>
      <c r="L46" s="2">
        <v>4478836.42</v>
      </c>
      <c r="M46" s="2">
        <v>682020.67999999993</v>
      </c>
      <c r="N46" s="2">
        <v>319158.58</v>
      </c>
    </row>
    <row r="47" spans="1:19" ht="15.75" customHeight="1" thickBot="1" x14ac:dyDescent="0.3">
      <c r="A47" s="94"/>
      <c r="B47" s="94"/>
      <c r="C47" s="94"/>
      <c r="D47" s="94"/>
      <c r="E47" s="94"/>
      <c r="F47" s="96"/>
      <c r="G47" s="94"/>
      <c r="H47" s="94"/>
      <c r="I47" s="67" t="s">
        <v>18</v>
      </c>
      <c r="J47" s="98"/>
      <c r="K47" s="3">
        <f t="shared" si="0"/>
        <v>791816.89058823511</v>
      </c>
      <c r="L47" s="2">
        <f>F46-L46</f>
        <v>673044.35699999984</v>
      </c>
      <c r="M47" s="2">
        <f>L47/0.85*0.15</f>
        <v>118772.53358823527</v>
      </c>
      <c r="N47" s="2">
        <v>0</v>
      </c>
    </row>
    <row r="48" spans="1:19" ht="21.75" customHeight="1" thickBot="1" x14ac:dyDescent="0.3">
      <c r="A48" s="94"/>
      <c r="B48" s="94"/>
      <c r="C48" s="94"/>
      <c r="D48" s="94"/>
      <c r="E48" s="94"/>
      <c r="F48" s="96"/>
      <c r="G48" s="94"/>
      <c r="H48" s="94"/>
      <c r="I48" s="28" t="s">
        <v>19</v>
      </c>
      <c r="J48" s="56" t="s">
        <v>80</v>
      </c>
      <c r="K48" s="3">
        <f t="shared" si="0"/>
        <v>791816.89058823511</v>
      </c>
      <c r="L48" s="2">
        <v>673044.35699999984</v>
      </c>
      <c r="M48" s="2">
        <v>118772.53358823527</v>
      </c>
      <c r="N48" s="2"/>
    </row>
    <row r="49" spans="1:14" ht="55.5" customHeight="1" thickBot="1" x14ac:dyDescent="0.3">
      <c r="A49" s="95"/>
      <c r="B49" s="95"/>
      <c r="C49" s="95"/>
      <c r="D49" s="95"/>
      <c r="E49" s="95"/>
      <c r="F49" s="97"/>
      <c r="G49" s="95"/>
      <c r="H49" s="95"/>
      <c r="I49" s="67" t="s">
        <v>20</v>
      </c>
      <c r="J49" s="68"/>
      <c r="K49" s="3">
        <f t="shared" si="0"/>
        <v>0</v>
      </c>
      <c r="L49" s="2">
        <v>0</v>
      </c>
      <c r="M49" s="2">
        <v>0</v>
      </c>
      <c r="N49" s="2">
        <v>0</v>
      </c>
    </row>
    <row r="50" spans="1:14" ht="21" customHeight="1" thickBot="1" x14ac:dyDescent="0.3">
      <c r="A50" s="58">
        <v>10</v>
      </c>
      <c r="B50" s="58" t="s">
        <v>47</v>
      </c>
      <c r="C50" s="58" t="s">
        <v>48</v>
      </c>
      <c r="D50" s="58" t="s">
        <v>22</v>
      </c>
      <c r="E50" s="61">
        <v>13448754</v>
      </c>
      <c r="F50" s="64">
        <v>11431441</v>
      </c>
      <c r="G50" s="61">
        <v>2017313</v>
      </c>
      <c r="H50" s="58">
        <v>0</v>
      </c>
      <c r="I50" s="67" t="s">
        <v>17</v>
      </c>
      <c r="J50" s="68"/>
      <c r="K50" s="3">
        <f t="shared" si="0"/>
        <v>7657187.2200000016</v>
      </c>
      <c r="L50" s="2">
        <v>6944817.9600000009</v>
      </c>
      <c r="M50" s="2">
        <v>554348.36</v>
      </c>
      <c r="N50" s="2">
        <v>158020.9</v>
      </c>
    </row>
    <row r="51" spans="1:14" s="14" customFormat="1" ht="20.25" customHeight="1" thickBot="1" x14ac:dyDescent="0.3">
      <c r="A51" s="59"/>
      <c r="B51" s="59"/>
      <c r="C51" s="59"/>
      <c r="D51" s="59"/>
      <c r="E51" s="59"/>
      <c r="F51" s="99"/>
      <c r="G51" s="59"/>
      <c r="H51" s="59"/>
      <c r="I51" s="67" t="s">
        <v>18</v>
      </c>
      <c r="J51" s="98"/>
      <c r="K51" s="3">
        <f t="shared" si="0"/>
        <v>5278380.0470588226</v>
      </c>
      <c r="L51" s="29">
        <f>F50-L50</f>
        <v>4486623.0399999991</v>
      </c>
      <c r="M51" s="29">
        <f>L51/0.85*0.15</f>
        <v>791757.00705882336</v>
      </c>
      <c r="N51" s="29">
        <v>0</v>
      </c>
    </row>
    <row r="52" spans="1:14" ht="20.25" customHeight="1" thickBot="1" x14ac:dyDescent="0.3">
      <c r="A52" s="59"/>
      <c r="B52" s="59"/>
      <c r="C52" s="59"/>
      <c r="D52" s="59"/>
      <c r="E52" s="59"/>
      <c r="F52" s="99"/>
      <c r="G52" s="59"/>
      <c r="H52" s="59"/>
      <c r="I52" s="30" t="s">
        <v>19</v>
      </c>
      <c r="J52" s="30" t="s">
        <v>81</v>
      </c>
      <c r="K52" s="3">
        <v>5278380.0470588226</v>
      </c>
      <c r="L52" s="2">
        <v>4486623.0399999991</v>
      </c>
      <c r="M52" s="2">
        <v>791757.00705882336</v>
      </c>
      <c r="N52" s="2">
        <v>0</v>
      </c>
    </row>
    <row r="53" spans="1:14" ht="27" customHeight="1" thickBot="1" x14ac:dyDescent="0.3">
      <c r="A53" s="60"/>
      <c r="B53" s="60"/>
      <c r="C53" s="60"/>
      <c r="D53" s="60"/>
      <c r="E53" s="60"/>
      <c r="F53" s="100"/>
      <c r="G53" s="60"/>
      <c r="H53" s="60"/>
      <c r="I53" s="67" t="s">
        <v>20</v>
      </c>
      <c r="J53" s="98"/>
      <c r="K53" s="3">
        <f t="shared" si="0"/>
        <v>0</v>
      </c>
      <c r="L53" s="29">
        <v>0</v>
      </c>
      <c r="M53" s="29">
        <v>0</v>
      </c>
      <c r="N53" s="29">
        <v>0</v>
      </c>
    </row>
    <row r="54" spans="1:14" ht="24" customHeight="1" thickBot="1" x14ac:dyDescent="0.3">
      <c r="A54" s="58">
        <v>12</v>
      </c>
      <c r="B54" s="58" t="s">
        <v>49</v>
      </c>
      <c r="C54" s="58" t="s">
        <v>51</v>
      </c>
      <c r="D54" s="58" t="s">
        <v>50</v>
      </c>
      <c r="E54" s="61">
        <v>16440119</v>
      </c>
      <c r="F54" s="64">
        <v>13974101</v>
      </c>
      <c r="G54" s="61">
        <v>0</v>
      </c>
      <c r="H54" s="61">
        <v>2466018</v>
      </c>
      <c r="I54" s="67" t="s">
        <v>17</v>
      </c>
      <c r="J54" s="98"/>
      <c r="K54" s="3">
        <f t="shared" si="0"/>
        <v>11287054.809999997</v>
      </c>
      <c r="L54" s="15">
        <v>9570595.6899999976</v>
      </c>
      <c r="M54" s="3">
        <v>0</v>
      </c>
      <c r="N54" s="3">
        <v>1716459.1199999999</v>
      </c>
    </row>
    <row r="55" spans="1:14" s="14" customFormat="1" ht="20.25" customHeight="1" thickBot="1" x14ac:dyDescent="0.3">
      <c r="A55" s="59"/>
      <c r="B55" s="59"/>
      <c r="C55" s="59"/>
      <c r="D55" s="59"/>
      <c r="E55" s="94"/>
      <c r="F55" s="96"/>
      <c r="G55" s="94"/>
      <c r="H55" s="94"/>
      <c r="I55" s="67" t="s">
        <v>18</v>
      </c>
      <c r="J55" s="98"/>
      <c r="K55" s="3">
        <f t="shared" si="0"/>
        <v>5180594.4823529441</v>
      </c>
      <c r="L55" s="3">
        <f>F54-L54</f>
        <v>4403505.3100000024</v>
      </c>
      <c r="M55" s="3">
        <v>0</v>
      </c>
      <c r="N55" s="3">
        <f>L55/0.85*0.15</f>
        <v>777089.17235294159</v>
      </c>
    </row>
    <row r="56" spans="1:14" ht="24.75" customHeight="1" thickBot="1" x14ac:dyDescent="0.3">
      <c r="A56" s="59"/>
      <c r="B56" s="59"/>
      <c r="C56" s="59"/>
      <c r="D56" s="59"/>
      <c r="E56" s="94"/>
      <c r="F56" s="96"/>
      <c r="G56" s="94"/>
      <c r="H56" s="94"/>
      <c r="I56" s="30" t="s">
        <v>19</v>
      </c>
      <c r="J56" s="30" t="s">
        <v>80</v>
      </c>
      <c r="K56" s="3">
        <f t="shared" si="0"/>
        <v>5180594.4823529441</v>
      </c>
      <c r="L56" s="3">
        <v>4403505.3100000024</v>
      </c>
      <c r="M56" s="3">
        <v>0</v>
      </c>
      <c r="N56" s="3">
        <v>777089.17235294159</v>
      </c>
    </row>
    <row r="57" spans="1:14" ht="30.75" customHeight="1" thickBot="1" x14ac:dyDescent="0.3">
      <c r="A57" s="60"/>
      <c r="B57" s="60"/>
      <c r="C57" s="60"/>
      <c r="D57" s="60"/>
      <c r="E57" s="95"/>
      <c r="F57" s="97"/>
      <c r="G57" s="95"/>
      <c r="H57" s="95"/>
      <c r="I57" s="67" t="s">
        <v>20</v>
      </c>
      <c r="J57" s="98"/>
      <c r="K57" s="3">
        <v>0</v>
      </c>
      <c r="L57" s="3">
        <v>0</v>
      </c>
      <c r="M57" s="3">
        <v>0</v>
      </c>
      <c r="N57" s="3">
        <v>0</v>
      </c>
    </row>
    <row r="58" spans="1:14" ht="15.75" thickBot="1" x14ac:dyDescent="0.3">
      <c r="A58" s="58">
        <v>13</v>
      </c>
      <c r="B58" s="58" t="s">
        <v>29</v>
      </c>
      <c r="C58" s="58" t="s">
        <v>30</v>
      </c>
      <c r="D58" s="58" t="s">
        <v>22</v>
      </c>
      <c r="E58" s="61">
        <v>9877023.2117647044</v>
      </c>
      <c r="F58" s="64">
        <v>8395469.7299999986</v>
      </c>
      <c r="G58" s="61">
        <v>1481553.4817647056</v>
      </c>
      <c r="H58" s="58">
        <v>0</v>
      </c>
      <c r="I58" s="67" t="s">
        <v>17</v>
      </c>
      <c r="J58" s="68"/>
      <c r="K58" s="3">
        <f t="shared" si="0"/>
        <v>9027644.0499999989</v>
      </c>
      <c r="L58" s="2">
        <v>8395469.7299999986</v>
      </c>
      <c r="M58" s="2">
        <v>163599.44</v>
      </c>
      <c r="N58" s="2">
        <v>468574.88</v>
      </c>
    </row>
    <row r="59" spans="1:14" s="14" customFormat="1" ht="15.75" thickBot="1" x14ac:dyDescent="0.3">
      <c r="A59" s="59"/>
      <c r="B59" s="59"/>
      <c r="C59" s="59"/>
      <c r="D59" s="59"/>
      <c r="E59" s="62"/>
      <c r="F59" s="65"/>
      <c r="G59" s="62"/>
      <c r="H59" s="59"/>
      <c r="I59" s="67" t="s">
        <v>18</v>
      </c>
      <c r="J59" s="68"/>
      <c r="K59" s="3">
        <v>0</v>
      </c>
      <c r="L59" s="2">
        <v>0</v>
      </c>
      <c r="M59" s="2">
        <v>0</v>
      </c>
      <c r="N59" s="2">
        <v>0</v>
      </c>
    </row>
    <row r="60" spans="1:14" ht="52.5" customHeight="1" thickBot="1" x14ac:dyDescent="0.3">
      <c r="A60" s="60"/>
      <c r="B60" s="60"/>
      <c r="C60" s="60"/>
      <c r="D60" s="60"/>
      <c r="E60" s="63"/>
      <c r="F60" s="66"/>
      <c r="G60" s="63"/>
      <c r="H60" s="60"/>
      <c r="I60" s="67" t="s">
        <v>20</v>
      </c>
      <c r="J60" s="68"/>
      <c r="K60" s="3">
        <f>E58-K58</f>
        <v>849379.16176470555</v>
      </c>
      <c r="L60" s="29">
        <v>0</v>
      </c>
      <c r="M60" s="29">
        <v>0</v>
      </c>
      <c r="N60" s="29">
        <v>0</v>
      </c>
    </row>
    <row r="61" spans="1:14" ht="25.5" customHeight="1" thickBot="1" x14ac:dyDescent="0.3">
      <c r="A61" s="58">
        <v>14</v>
      </c>
      <c r="B61" s="58" t="s">
        <v>52</v>
      </c>
      <c r="C61" s="58" t="s">
        <v>53</v>
      </c>
      <c r="D61" s="58" t="s">
        <v>22</v>
      </c>
      <c r="E61" s="61">
        <v>4320576.0705882357</v>
      </c>
      <c r="F61" s="64">
        <v>3672489.66</v>
      </c>
      <c r="G61" s="61">
        <v>648086.41058823536</v>
      </c>
      <c r="H61" s="58">
        <v>0</v>
      </c>
      <c r="I61" s="67" t="s">
        <v>17</v>
      </c>
      <c r="J61" s="98"/>
      <c r="K61" s="3">
        <f t="shared" si="0"/>
        <v>3967216.85</v>
      </c>
      <c r="L61" s="2">
        <v>3672489.66</v>
      </c>
      <c r="M61" s="2">
        <v>179842.19</v>
      </c>
      <c r="N61" s="2">
        <v>114885</v>
      </c>
    </row>
    <row r="62" spans="1:14" ht="21.75" customHeight="1" thickBot="1" x14ac:dyDescent="0.3">
      <c r="A62" s="94"/>
      <c r="B62" s="94"/>
      <c r="C62" s="94"/>
      <c r="D62" s="59"/>
      <c r="E62" s="94"/>
      <c r="F62" s="96"/>
      <c r="G62" s="94"/>
      <c r="H62" s="94"/>
      <c r="I62" s="67" t="s">
        <v>18</v>
      </c>
      <c r="J62" s="98"/>
      <c r="K62" s="3">
        <f t="shared" si="0"/>
        <v>0</v>
      </c>
      <c r="L62" s="2">
        <v>0</v>
      </c>
      <c r="M62" s="2">
        <v>0</v>
      </c>
      <c r="N62" s="2">
        <v>0</v>
      </c>
    </row>
    <row r="63" spans="1:14" ht="19.5" customHeight="1" thickBot="1" x14ac:dyDescent="0.3">
      <c r="A63" s="95"/>
      <c r="B63" s="95"/>
      <c r="C63" s="95"/>
      <c r="D63" s="60"/>
      <c r="E63" s="95"/>
      <c r="F63" s="97"/>
      <c r="G63" s="95"/>
      <c r="H63" s="95"/>
      <c r="I63" s="67" t="s">
        <v>20</v>
      </c>
      <c r="J63" s="98"/>
      <c r="K63" s="3">
        <f>E61-K61</f>
        <v>353359.22058823565</v>
      </c>
      <c r="L63" s="29">
        <v>0</v>
      </c>
      <c r="M63" s="29">
        <v>0</v>
      </c>
      <c r="N63" s="29">
        <v>0</v>
      </c>
    </row>
    <row r="64" spans="1:14" ht="15.75" customHeight="1" thickBot="1" x14ac:dyDescent="0.3">
      <c r="A64" s="58">
        <v>15</v>
      </c>
      <c r="B64" s="58" t="s">
        <v>31</v>
      </c>
      <c r="C64" s="58" t="s">
        <v>32</v>
      </c>
      <c r="D64" s="58" t="s">
        <v>22</v>
      </c>
      <c r="E64" s="61">
        <v>2706649.9411764708</v>
      </c>
      <c r="F64" s="64">
        <v>2300652.4500000002</v>
      </c>
      <c r="G64" s="61">
        <v>405997.49117647059</v>
      </c>
      <c r="H64" s="61">
        <v>0</v>
      </c>
      <c r="I64" s="108" t="s">
        <v>17</v>
      </c>
      <c r="J64" s="68"/>
      <c r="K64" s="3">
        <v>2363456.5499999998</v>
      </c>
      <c r="L64" s="2">
        <v>2300652.4500000002</v>
      </c>
      <c r="M64" s="2">
        <v>62804.1</v>
      </c>
      <c r="N64" s="2">
        <v>16324</v>
      </c>
    </row>
    <row r="65" spans="1:26" ht="15.75" thickBot="1" x14ac:dyDescent="0.3">
      <c r="A65" s="59"/>
      <c r="B65" s="59"/>
      <c r="C65" s="59"/>
      <c r="D65" s="59"/>
      <c r="E65" s="62"/>
      <c r="F65" s="65"/>
      <c r="G65" s="62"/>
      <c r="H65" s="62"/>
      <c r="I65" s="116" t="s">
        <v>18</v>
      </c>
      <c r="J65" s="117"/>
      <c r="K65" s="3">
        <v>2363456.5499999998</v>
      </c>
      <c r="L65" s="2">
        <v>2300652.4500000002</v>
      </c>
      <c r="M65" s="2">
        <v>62804.1</v>
      </c>
      <c r="N65" s="2">
        <v>16324</v>
      </c>
    </row>
    <row r="66" spans="1:26" ht="77.25" customHeight="1" thickBot="1" x14ac:dyDescent="0.3">
      <c r="A66" s="60"/>
      <c r="B66" s="60"/>
      <c r="C66" s="60"/>
      <c r="D66" s="60"/>
      <c r="E66" s="63"/>
      <c r="F66" s="66"/>
      <c r="G66" s="63"/>
      <c r="H66" s="63"/>
      <c r="I66" s="67" t="s">
        <v>20</v>
      </c>
      <c r="J66" s="68"/>
      <c r="K66" s="3">
        <f>E64-K64</f>
        <v>343193.39117647102</v>
      </c>
      <c r="L66" s="29">
        <v>0</v>
      </c>
      <c r="M66" s="29">
        <v>0</v>
      </c>
      <c r="N66" s="29">
        <v>0</v>
      </c>
    </row>
    <row r="67" spans="1:26" ht="25.5" customHeight="1" thickBot="1" x14ac:dyDescent="0.3">
      <c r="A67" s="57"/>
      <c r="B67" s="58" t="s">
        <v>82</v>
      </c>
      <c r="C67" s="58" t="s">
        <v>83</v>
      </c>
      <c r="D67" s="58" t="s">
        <v>22</v>
      </c>
      <c r="E67" s="61">
        <f>F67+G67</f>
        <v>1774300</v>
      </c>
      <c r="F67" s="64">
        <v>1508155</v>
      </c>
      <c r="G67" s="61">
        <v>266145</v>
      </c>
      <c r="H67" s="61">
        <v>0</v>
      </c>
      <c r="I67" s="67" t="s">
        <v>17</v>
      </c>
      <c r="J67" s="93"/>
      <c r="K67" s="3">
        <v>1774300</v>
      </c>
      <c r="L67" s="3">
        <v>1508155</v>
      </c>
      <c r="M67" s="3">
        <f>266145-N67</f>
        <v>162527.76</v>
      </c>
      <c r="N67" s="3">
        <v>103617.24</v>
      </c>
    </row>
    <row r="68" spans="1:26" ht="25.5" customHeight="1" thickBot="1" x14ac:dyDescent="0.3">
      <c r="A68" s="57">
        <v>16</v>
      </c>
      <c r="B68" s="94"/>
      <c r="C68" s="94"/>
      <c r="D68" s="94"/>
      <c r="E68" s="94"/>
      <c r="F68" s="94"/>
      <c r="G68" s="94"/>
      <c r="H68" s="94"/>
      <c r="I68" s="67" t="s">
        <v>18</v>
      </c>
      <c r="J68" s="93"/>
      <c r="K68" s="3">
        <v>0</v>
      </c>
      <c r="L68" s="3">
        <v>0</v>
      </c>
      <c r="M68" s="3">
        <v>0</v>
      </c>
      <c r="N68" s="3">
        <v>0</v>
      </c>
    </row>
    <row r="69" spans="1:26" ht="48.75" customHeight="1" thickBot="1" x14ac:dyDescent="0.3">
      <c r="A69" s="57"/>
      <c r="B69" s="95"/>
      <c r="C69" s="95"/>
      <c r="D69" s="95"/>
      <c r="E69" s="95"/>
      <c r="F69" s="95"/>
      <c r="G69" s="95"/>
      <c r="H69" s="95"/>
      <c r="I69" s="91" t="s">
        <v>20</v>
      </c>
      <c r="J69" s="92"/>
      <c r="K69" s="3">
        <v>0</v>
      </c>
      <c r="L69" s="3">
        <v>0</v>
      </c>
      <c r="M69" s="3">
        <v>0</v>
      </c>
      <c r="N69" s="3">
        <v>0</v>
      </c>
    </row>
    <row r="70" spans="1:26" ht="15.75" thickBot="1" x14ac:dyDescent="0.3">
      <c r="A70" s="58">
        <v>17</v>
      </c>
      <c r="B70" s="58" t="s">
        <v>33</v>
      </c>
      <c r="C70" s="58" t="s">
        <v>34</v>
      </c>
      <c r="D70" s="58" t="s">
        <v>22</v>
      </c>
      <c r="E70" s="61">
        <v>1093463</v>
      </c>
      <c r="F70" s="64">
        <v>929443.55</v>
      </c>
      <c r="G70" s="61">
        <v>164019.44999999998</v>
      </c>
      <c r="H70" s="61">
        <v>0</v>
      </c>
      <c r="I70" s="67" t="s">
        <v>17</v>
      </c>
      <c r="J70" s="108"/>
      <c r="K70" s="3">
        <v>1066226</v>
      </c>
      <c r="L70" s="16">
        <v>1050967.27</v>
      </c>
      <c r="M70" s="17">
        <v>15258.73</v>
      </c>
      <c r="N70" s="18">
        <v>27237</v>
      </c>
    </row>
    <row r="71" spans="1:26" s="14" customFormat="1" ht="15.75" thickBot="1" x14ac:dyDescent="0.3">
      <c r="A71" s="59"/>
      <c r="B71" s="59"/>
      <c r="C71" s="59"/>
      <c r="D71" s="59"/>
      <c r="E71" s="62"/>
      <c r="F71" s="65"/>
      <c r="G71" s="62"/>
      <c r="H71" s="62"/>
      <c r="I71" s="67" t="s">
        <v>18</v>
      </c>
      <c r="J71" s="108"/>
      <c r="K71" s="3">
        <v>0</v>
      </c>
      <c r="L71" s="3">
        <v>0</v>
      </c>
      <c r="M71" s="3">
        <v>0</v>
      </c>
      <c r="N71" s="3">
        <v>0</v>
      </c>
    </row>
    <row r="72" spans="1:26" ht="22.5" customHeight="1" thickBot="1" x14ac:dyDescent="0.3">
      <c r="A72" s="60"/>
      <c r="B72" s="60"/>
      <c r="C72" s="60"/>
      <c r="D72" s="60"/>
      <c r="E72" s="63"/>
      <c r="F72" s="66"/>
      <c r="G72" s="63"/>
      <c r="H72" s="63"/>
      <c r="I72" s="67" t="s">
        <v>20</v>
      </c>
      <c r="J72" s="108"/>
      <c r="K72" s="3">
        <f>E70-K70</f>
        <v>27237</v>
      </c>
      <c r="L72" s="3">
        <v>0</v>
      </c>
      <c r="M72" s="3">
        <v>0</v>
      </c>
      <c r="N72" s="3">
        <v>0</v>
      </c>
    </row>
    <row r="73" spans="1:26" ht="15.75" thickBot="1" x14ac:dyDescent="0.3">
      <c r="A73" s="71">
        <v>19</v>
      </c>
      <c r="B73" s="71" t="s">
        <v>56</v>
      </c>
      <c r="C73" s="71" t="s">
        <v>57</v>
      </c>
      <c r="D73" s="71" t="s">
        <v>22</v>
      </c>
      <c r="E73" s="72">
        <v>4781189</v>
      </c>
      <c r="F73" s="72">
        <v>4064010</v>
      </c>
      <c r="G73" s="72">
        <v>717179</v>
      </c>
      <c r="H73" s="72">
        <v>0</v>
      </c>
      <c r="I73" s="78" t="s">
        <v>17</v>
      </c>
      <c r="J73" s="79"/>
      <c r="K73" s="36">
        <v>4494316</v>
      </c>
      <c r="L73" s="36">
        <v>3820168.6</v>
      </c>
      <c r="M73" s="36">
        <v>674147.4</v>
      </c>
      <c r="N73" s="36">
        <v>0</v>
      </c>
      <c r="Q73" s="32"/>
      <c r="R73" s="33"/>
      <c r="S73" s="33"/>
      <c r="T73" s="33"/>
      <c r="U73" s="33"/>
      <c r="V73" s="33"/>
      <c r="W73" s="33"/>
      <c r="X73" s="34"/>
      <c r="Y73" s="34"/>
      <c r="Z73" s="34"/>
    </row>
    <row r="74" spans="1:26" ht="15.75" thickBot="1" x14ac:dyDescent="0.3">
      <c r="A74" s="69"/>
      <c r="B74" s="69"/>
      <c r="C74" s="69"/>
      <c r="D74" s="69"/>
      <c r="E74" s="73"/>
      <c r="F74" s="73"/>
      <c r="G74" s="73"/>
      <c r="H74" s="73"/>
      <c r="I74" s="78" t="s">
        <v>18</v>
      </c>
      <c r="J74" s="79"/>
      <c r="K74" s="36">
        <f>K75</f>
        <v>286872.99999999988</v>
      </c>
      <c r="L74" s="36">
        <f t="shared" ref="L74:N74" si="6">L75</f>
        <v>243841.39999999991</v>
      </c>
      <c r="M74" s="36">
        <f t="shared" si="6"/>
        <v>43031.599999999977</v>
      </c>
      <c r="N74" s="36">
        <f t="shared" si="6"/>
        <v>0</v>
      </c>
      <c r="Q74" s="32"/>
      <c r="R74" s="33"/>
      <c r="S74" s="33"/>
      <c r="T74" s="33"/>
      <c r="U74" s="33"/>
      <c r="V74" s="33"/>
      <c r="W74" s="33"/>
      <c r="X74" s="34"/>
      <c r="Y74" s="34"/>
      <c r="Z74" s="34"/>
    </row>
    <row r="75" spans="1:26" x14ac:dyDescent="0.25">
      <c r="A75" s="69"/>
      <c r="B75" s="69"/>
      <c r="C75" s="69"/>
      <c r="D75" s="69"/>
      <c r="E75" s="73"/>
      <c r="F75" s="73"/>
      <c r="G75" s="73"/>
      <c r="H75" s="73"/>
      <c r="I75" s="130" t="s">
        <v>19</v>
      </c>
      <c r="J75" s="132" t="s">
        <v>54</v>
      </c>
      <c r="K75" s="89">
        <f>L75+M75+N75</f>
        <v>286872.99999999988</v>
      </c>
      <c r="L75" s="89">
        <v>243841.39999999991</v>
      </c>
      <c r="M75" s="89">
        <v>43031.599999999977</v>
      </c>
      <c r="N75" s="89">
        <v>0</v>
      </c>
      <c r="Q75" s="32"/>
      <c r="R75" s="33"/>
      <c r="S75" s="33"/>
      <c r="T75" s="33"/>
      <c r="U75" s="33"/>
      <c r="V75" s="33"/>
      <c r="W75" s="33"/>
      <c r="X75" s="34"/>
      <c r="Y75" s="34"/>
      <c r="Z75" s="34"/>
    </row>
    <row r="76" spans="1:26" ht="15.75" thickBot="1" x14ac:dyDescent="0.3">
      <c r="A76" s="69"/>
      <c r="B76" s="69"/>
      <c r="C76" s="69"/>
      <c r="D76" s="69"/>
      <c r="E76" s="73"/>
      <c r="F76" s="73"/>
      <c r="G76" s="73"/>
      <c r="H76" s="73"/>
      <c r="I76" s="131"/>
      <c r="J76" s="133"/>
      <c r="K76" s="90"/>
      <c r="L76" s="90"/>
      <c r="M76" s="90"/>
      <c r="N76" s="90"/>
      <c r="Q76" s="32"/>
      <c r="R76" s="33"/>
      <c r="S76" s="33"/>
      <c r="T76" s="33"/>
      <c r="U76" s="33"/>
      <c r="V76" s="33"/>
      <c r="W76" s="33"/>
      <c r="X76" s="34"/>
      <c r="Y76" s="34"/>
      <c r="Z76" s="34"/>
    </row>
    <row r="77" spans="1:26" ht="15.75" thickBot="1" x14ac:dyDescent="0.3">
      <c r="A77" s="70"/>
      <c r="B77" s="70"/>
      <c r="C77" s="70"/>
      <c r="D77" s="70"/>
      <c r="E77" s="74"/>
      <c r="F77" s="74"/>
      <c r="G77" s="74"/>
      <c r="H77" s="74"/>
      <c r="I77" s="78" t="s">
        <v>20</v>
      </c>
      <c r="J77" s="79"/>
      <c r="K77" s="36">
        <f>+E73-K73-K74</f>
        <v>0</v>
      </c>
      <c r="L77" s="36">
        <f t="shared" ref="L77:N77" si="7">+F73-L73-L74</f>
        <v>0</v>
      </c>
      <c r="M77" s="36">
        <f t="shared" si="7"/>
        <v>0</v>
      </c>
      <c r="N77" s="37">
        <f t="shared" si="7"/>
        <v>0</v>
      </c>
      <c r="O77" s="35"/>
      <c r="P77" s="35"/>
      <c r="Q77" s="32"/>
      <c r="R77" s="33"/>
      <c r="S77" s="33"/>
      <c r="T77" s="33"/>
      <c r="U77" s="33"/>
      <c r="V77" s="33"/>
      <c r="W77" s="33"/>
      <c r="X77" s="34"/>
      <c r="Y77" s="34"/>
      <c r="Z77" s="34"/>
    </row>
    <row r="78" spans="1:26" ht="22.5" customHeight="1" thickBot="1" x14ac:dyDescent="0.3">
      <c r="A78" s="71">
        <v>20</v>
      </c>
      <c r="B78" s="71" t="s">
        <v>58</v>
      </c>
      <c r="C78" s="71" t="s">
        <v>59</v>
      </c>
      <c r="D78" s="71" t="s">
        <v>22</v>
      </c>
      <c r="E78" s="72">
        <v>8717928</v>
      </c>
      <c r="F78" s="72">
        <v>8011069</v>
      </c>
      <c r="G78" s="72">
        <v>706859</v>
      </c>
      <c r="H78" s="72">
        <v>706860</v>
      </c>
      <c r="I78" s="45" t="s">
        <v>17</v>
      </c>
      <c r="J78" s="46"/>
      <c r="K78" s="27">
        <f>+L78+M78+N78</f>
        <v>10039060.960000001</v>
      </c>
      <c r="L78" s="27">
        <v>7930369.0999999996</v>
      </c>
      <c r="M78" s="27">
        <v>699737.64</v>
      </c>
      <c r="N78" s="27">
        <v>1408954.22</v>
      </c>
      <c r="O78" s="35"/>
      <c r="P78" s="35"/>
      <c r="Q78" s="32"/>
      <c r="R78" s="33"/>
      <c r="S78" s="33"/>
      <c r="T78" s="33"/>
      <c r="U78" s="33"/>
      <c r="V78" s="33"/>
      <c r="W78" s="33"/>
      <c r="X78" s="34"/>
      <c r="Y78" s="34"/>
      <c r="Z78" s="34"/>
    </row>
    <row r="79" spans="1:26" ht="29.25" customHeight="1" thickBot="1" x14ac:dyDescent="0.3">
      <c r="A79" s="69"/>
      <c r="B79" s="69"/>
      <c r="C79" s="69"/>
      <c r="D79" s="69"/>
      <c r="E79" s="73"/>
      <c r="F79" s="73"/>
      <c r="G79" s="73"/>
      <c r="H79" s="73"/>
      <c r="I79" s="47" t="s">
        <v>19</v>
      </c>
      <c r="J79" s="48" t="s">
        <v>73</v>
      </c>
      <c r="K79" s="37">
        <f t="shared" ref="K79:K80" si="8">L79+M79+N79</f>
        <v>-614272.95999999961</v>
      </c>
      <c r="L79" s="38">
        <f>+F78-L78</f>
        <v>80699.900000000373</v>
      </c>
      <c r="M79" s="38">
        <f>+G78-M78</f>
        <v>7121.359999999986</v>
      </c>
      <c r="N79" s="38">
        <f>+H78-N78</f>
        <v>-702094.22</v>
      </c>
    </row>
    <row r="80" spans="1:26" ht="15.75" hidden="1" customHeight="1" x14ac:dyDescent="0.25">
      <c r="A80" s="69"/>
      <c r="B80" s="69"/>
      <c r="C80" s="69"/>
      <c r="D80" s="69"/>
      <c r="E80" s="73"/>
      <c r="F80" s="73"/>
      <c r="G80" s="73"/>
      <c r="H80" s="73"/>
      <c r="I80" s="49"/>
      <c r="J80" s="50"/>
      <c r="K80" s="37">
        <f t="shared" si="8"/>
        <v>0</v>
      </c>
      <c r="L80" s="38">
        <f t="shared" ref="L80:N80" si="9">+F77-L77</f>
        <v>0</v>
      </c>
      <c r="M80" s="38">
        <f t="shared" si="9"/>
        <v>0</v>
      </c>
      <c r="N80" s="38">
        <f t="shared" si="9"/>
        <v>0</v>
      </c>
    </row>
    <row r="81" spans="1:14" ht="15.75" thickBot="1" x14ac:dyDescent="0.3">
      <c r="A81" s="70"/>
      <c r="B81" s="70"/>
      <c r="C81" s="70"/>
      <c r="D81" s="70"/>
      <c r="E81" s="74"/>
      <c r="F81" s="74"/>
      <c r="G81" s="74"/>
      <c r="H81" s="74"/>
      <c r="I81" s="78" t="s">
        <v>20</v>
      </c>
      <c r="J81" s="79"/>
      <c r="K81" s="37">
        <f>L81+M81+N81</f>
        <v>0</v>
      </c>
      <c r="L81" s="38">
        <f>+F78-L78-L79</f>
        <v>0</v>
      </c>
      <c r="M81" s="38">
        <f>+G78-M78-M79</f>
        <v>0</v>
      </c>
      <c r="N81" s="38">
        <f t="shared" ref="N81" si="10">+H78-N78-N79</f>
        <v>0</v>
      </c>
    </row>
    <row r="82" spans="1:14" x14ac:dyDescent="0.25">
      <c r="A82" s="71">
        <v>21</v>
      </c>
      <c r="B82" s="71" t="s">
        <v>60</v>
      </c>
      <c r="C82" s="71" t="s">
        <v>61</v>
      </c>
      <c r="D82" s="71" t="s">
        <v>62</v>
      </c>
      <c r="E82" s="72">
        <v>6144971</v>
      </c>
      <c r="F82" s="75">
        <v>5646730</v>
      </c>
      <c r="G82" s="75">
        <v>498241</v>
      </c>
      <c r="H82" s="86">
        <v>498241</v>
      </c>
      <c r="I82" s="45" t="s">
        <v>17</v>
      </c>
      <c r="J82" s="46"/>
      <c r="K82" s="39">
        <f>+L82+M82+N82</f>
        <v>6787360.1999999993</v>
      </c>
      <c r="L82" s="39">
        <v>5320930.8099999996</v>
      </c>
      <c r="M82" s="39">
        <v>469493.72</v>
      </c>
      <c r="N82" s="39">
        <v>996935.67</v>
      </c>
    </row>
    <row r="83" spans="1:14" ht="3" customHeight="1" thickBot="1" x14ac:dyDescent="0.3">
      <c r="A83" s="69"/>
      <c r="B83" s="69"/>
      <c r="C83" s="69"/>
      <c r="D83" s="69"/>
      <c r="E83" s="73"/>
      <c r="F83" s="76"/>
      <c r="G83" s="76"/>
      <c r="H83" s="87"/>
      <c r="I83" s="51"/>
      <c r="J83" s="52"/>
      <c r="K83" s="40"/>
      <c r="L83" s="40"/>
      <c r="M83" s="40"/>
      <c r="N83" s="40"/>
    </row>
    <row r="84" spans="1:14" ht="26.25" thickBot="1" x14ac:dyDescent="0.3">
      <c r="A84" s="69"/>
      <c r="B84" s="69"/>
      <c r="C84" s="69"/>
      <c r="D84" s="69"/>
      <c r="E84" s="73"/>
      <c r="F84" s="76"/>
      <c r="G84" s="76"/>
      <c r="H84" s="87"/>
      <c r="I84" s="47" t="s">
        <v>19</v>
      </c>
      <c r="J84" s="48" t="s">
        <v>73</v>
      </c>
      <c r="K84" s="37">
        <f t="shared" ref="K84:K90" si="11">+L84+M84+N84</f>
        <v>-144148.1999999996</v>
      </c>
      <c r="L84" s="38">
        <f>+F82-L82</f>
        <v>325799.19000000041</v>
      </c>
      <c r="M84" s="38">
        <f>+G82-M82</f>
        <v>28747.280000000028</v>
      </c>
      <c r="N84" s="38">
        <f>+H82-N82</f>
        <v>-498694.67000000004</v>
      </c>
    </row>
    <row r="85" spans="1:14" ht="15.75" thickBot="1" x14ac:dyDescent="0.3">
      <c r="A85" s="70"/>
      <c r="B85" s="70"/>
      <c r="C85" s="70"/>
      <c r="D85" s="70"/>
      <c r="E85" s="74"/>
      <c r="F85" s="77"/>
      <c r="G85" s="77"/>
      <c r="H85" s="88"/>
      <c r="I85" s="78" t="s">
        <v>20</v>
      </c>
      <c r="J85" s="79"/>
      <c r="K85" s="36">
        <f t="shared" si="11"/>
        <v>0</v>
      </c>
      <c r="L85" s="36">
        <f>+F82-L82-L84</f>
        <v>0</v>
      </c>
      <c r="M85" s="36">
        <f t="shared" ref="M85:N85" si="12">+G82-M82-M84</f>
        <v>0</v>
      </c>
      <c r="N85" s="36">
        <f t="shared" si="12"/>
        <v>0</v>
      </c>
    </row>
    <row r="86" spans="1:14" ht="15.75" thickBot="1" x14ac:dyDescent="0.3">
      <c r="A86" s="71">
        <v>22</v>
      </c>
      <c r="B86" s="71" t="s">
        <v>63</v>
      </c>
      <c r="C86" s="71" t="s">
        <v>64</v>
      </c>
      <c r="D86" s="71" t="s">
        <v>62</v>
      </c>
      <c r="E86" s="72">
        <v>150653517</v>
      </c>
      <c r="F86" s="75">
        <v>138438367</v>
      </c>
      <c r="G86" s="75">
        <v>12215150</v>
      </c>
      <c r="H86" s="75">
        <v>12215151</v>
      </c>
      <c r="I86" s="78" t="s">
        <v>17</v>
      </c>
      <c r="J86" s="79"/>
      <c r="K86" s="36">
        <f t="shared" si="11"/>
        <v>169978234.67000002</v>
      </c>
      <c r="L86" s="36">
        <v>130438130.34999999</v>
      </c>
      <c r="M86" s="36">
        <v>11671343.15</v>
      </c>
      <c r="N86" s="36">
        <v>27868761.170000002</v>
      </c>
    </row>
    <row r="87" spans="1:14" ht="15.75" thickBot="1" x14ac:dyDescent="0.3">
      <c r="A87" s="69"/>
      <c r="B87" s="69"/>
      <c r="C87" s="69"/>
      <c r="D87" s="69"/>
      <c r="E87" s="73"/>
      <c r="F87" s="76"/>
      <c r="G87" s="76"/>
      <c r="H87" s="76"/>
      <c r="I87" s="78" t="s">
        <v>18</v>
      </c>
      <c r="J87" s="79"/>
      <c r="K87" s="36">
        <f t="shared" si="11"/>
        <v>-7109566.6699999962</v>
      </c>
      <c r="L87" s="36">
        <f>L88</f>
        <v>8000236.650000006</v>
      </c>
      <c r="M87" s="36">
        <f t="shared" ref="M87:N87" si="13">M88</f>
        <v>543806.84999999963</v>
      </c>
      <c r="N87" s="36">
        <f t="shared" si="13"/>
        <v>-15653610.170000002</v>
      </c>
    </row>
    <row r="88" spans="1:14" ht="26.25" thickBot="1" x14ac:dyDescent="0.3">
      <c r="A88" s="69"/>
      <c r="B88" s="69"/>
      <c r="C88" s="69"/>
      <c r="D88" s="69"/>
      <c r="E88" s="73"/>
      <c r="F88" s="76"/>
      <c r="G88" s="76"/>
      <c r="H88" s="76"/>
      <c r="I88" s="53" t="s">
        <v>19</v>
      </c>
      <c r="J88" s="54" t="s">
        <v>54</v>
      </c>
      <c r="K88" s="36">
        <f t="shared" si="11"/>
        <v>-7109566.6699999962</v>
      </c>
      <c r="L88" s="36">
        <f>F86-L86</f>
        <v>8000236.650000006</v>
      </c>
      <c r="M88" s="36">
        <f>G86-M86</f>
        <v>543806.84999999963</v>
      </c>
      <c r="N88" s="36">
        <f>H86-N86</f>
        <v>-15653610.170000002</v>
      </c>
    </row>
    <row r="89" spans="1:14" ht="15.75" thickBot="1" x14ac:dyDescent="0.3">
      <c r="A89" s="70"/>
      <c r="B89" s="70"/>
      <c r="C89" s="70"/>
      <c r="D89" s="70"/>
      <c r="E89" s="74"/>
      <c r="F89" s="77"/>
      <c r="G89" s="77"/>
      <c r="H89" s="77"/>
      <c r="I89" s="78" t="s">
        <v>20</v>
      </c>
      <c r="J89" s="79"/>
      <c r="K89" s="36">
        <f t="shared" si="11"/>
        <v>0</v>
      </c>
      <c r="L89" s="36">
        <f>+F86-L86-L87</f>
        <v>0</v>
      </c>
      <c r="M89" s="36">
        <f t="shared" ref="M89:N89" si="14">+G86-M86-M87</f>
        <v>0</v>
      </c>
      <c r="N89" s="36">
        <f t="shared" si="14"/>
        <v>0</v>
      </c>
    </row>
    <row r="90" spans="1:14" ht="15.75" thickBot="1" x14ac:dyDescent="0.3">
      <c r="A90" s="71">
        <v>23</v>
      </c>
      <c r="B90" s="71" t="s">
        <v>65</v>
      </c>
      <c r="C90" s="71" t="s">
        <v>66</v>
      </c>
      <c r="D90" s="71" t="s">
        <v>62</v>
      </c>
      <c r="E90" s="80">
        <v>107380029</v>
      </c>
      <c r="F90" s="83">
        <v>98673540</v>
      </c>
      <c r="G90" s="83">
        <v>8706489</v>
      </c>
      <c r="H90" s="83">
        <v>8706489</v>
      </c>
      <c r="I90" s="78" t="s">
        <v>17</v>
      </c>
      <c r="J90" s="79"/>
      <c r="K90" s="36">
        <f t="shared" si="11"/>
        <v>121547236.12</v>
      </c>
      <c r="L90" s="36">
        <v>98183953.510000005</v>
      </c>
      <c r="M90" s="36">
        <v>8804709.8399999999</v>
      </c>
      <c r="N90" s="36">
        <v>14558572.77</v>
      </c>
    </row>
    <row r="91" spans="1:14" ht="15.75" thickBot="1" x14ac:dyDescent="0.3">
      <c r="A91" s="69"/>
      <c r="B91" s="69"/>
      <c r="C91" s="69"/>
      <c r="D91" s="69"/>
      <c r="E91" s="81"/>
      <c r="F91" s="84"/>
      <c r="G91" s="84"/>
      <c r="H91" s="84"/>
      <c r="I91" s="78" t="s">
        <v>18</v>
      </c>
      <c r="J91" s="79"/>
      <c r="K91" s="36">
        <f>K92</f>
        <v>2618655.2399999946</v>
      </c>
      <c r="L91" s="36">
        <f>L92</f>
        <v>489586.48999999464</v>
      </c>
      <c r="M91" s="36">
        <v>0</v>
      </c>
      <c r="N91" s="36">
        <f t="shared" ref="N91" si="15">N92</f>
        <v>2129068.75</v>
      </c>
    </row>
    <row r="92" spans="1:14" ht="26.25" thickBot="1" x14ac:dyDescent="0.3">
      <c r="A92" s="69"/>
      <c r="B92" s="69"/>
      <c r="C92" s="69"/>
      <c r="D92" s="69"/>
      <c r="E92" s="81"/>
      <c r="F92" s="84"/>
      <c r="G92" s="84"/>
      <c r="H92" s="84"/>
      <c r="I92" s="53" t="s">
        <v>19</v>
      </c>
      <c r="J92" s="54" t="s">
        <v>54</v>
      </c>
      <c r="K92" s="36">
        <f>+L92+M92+N92</f>
        <v>2618655.2399999946</v>
      </c>
      <c r="L92" s="36">
        <f>F90-L90</f>
        <v>489586.48999999464</v>
      </c>
      <c r="M92" s="36">
        <v>0</v>
      </c>
      <c r="N92" s="36">
        <v>2129068.75</v>
      </c>
    </row>
    <row r="93" spans="1:14" ht="15.75" thickBot="1" x14ac:dyDescent="0.3">
      <c r="A93" s="70"/>
      <c r="B93" s="70"/>
      <c r="C93" s="70"/>
      <c r="D93" s="70"/>
      <c r="E93" s="82"/>
      <c r="F93" s="85"/>
      <c r="G93" s="85"/>
      <c r="H93" s="85"/>
      <c r="I93" s="78" t="s">
        <v>20</v>
      </c>
      <c r="J93" s="79"/>
      <c r="K93" s="36">
        <f>+L93+M93+N93</f>
        <v>-7981152.5199999996</v>
      </c>
      <c r="L93" s="36">
        <f>+F90-L90-L91</f>
        <v>0</v>
      </c>
      <c r="M93" s="36">
        <v>0</v>
      </c>
      <c r="N93" s="36">
        <f t="shared" ref="N93" si="16">+H90-N90-N91</f>
        <v>-7981152.5199999996</v>
      </c>
    </row>
    <row r="94" spans="1:14" ht="22.5" customHeight="1" thickBot="1" x14ac:dyDescent="0.3">
      <c r="A94" s="71">
        <v>24</v>
      </c>
      <c r="B94" s="71" t="s">
        <v>67</v>
      </c>
      <c r="C94" s="71" t="s">
        <v>68</v>
      </c>
      <c r="D94" s="71" t="s">
        <v>22</v>
      </c>
      <c r="E94" s="72">
        <v>69452023</v>
      </c>
      <c r="F94" s="72">
        <v>63820778</v>
      </c>
      <c r="G94" s="75">
        <v>5631245</v>
      </c>
      <c r="H94" s="75">
        <v>5631244</v>
      </c>
      <c r="I94" s="78" t="s">
        <v>17</v>
      </c>
      <c r="J94" s="79"/>
      <c r="K94" s="38">
        <f>+L94+M94+N94</f>
        <v>36871067</v>
      </c>
      <c r="L94" s="38">
        <v>22273219</v>
      </c>
      <c r="M94" s="38">
        <v>1965284</v>
      </c>
      <c r="N94" s="38">
        <v>12632564</v>
      </c>
    </row>
    <row r="95" spans="1:14" ht="15.75" thickBot="1" x14ac:dyDescent="0.3">
      <c r="A95" s="69"/>
      <c r="B95" s="69"/>
      <c r="C95" s="69"/>
      <c r="D95" s="69"/>
      <c r="E95" s="73"/>
      <c r="F95" s="76"/>
      <c r="G95" s="76"/>
      <c r="H95" s="76"/>
      <c r="I95" s="78" t="s">
        <v>18</v>
      </c>
      <c r="J95" s="79"/>
      <c r="K95" s="36">
        <f>K96</f>
        <v>48174999</v>
      </c>
      <c r="L95" s="36">
        <f>L96</f>
        <v>41547559</v>
      </c>
      <c r="M95" s="36">
        <f t="shared" ref="M95:N95" si="17">M96</f>
        <v>3665961</v>
      </c>
      <c r="N95" s="36">
        <f t="shared" si="17"/>
        <v>2961479</v>
      </c>
    </row>
    <row r="96" spans="1:14" ht="26.25" thickBot="1" x14ac:dyDescent="0.3">
      <c r="A96" s="69"/>
      <c r="B96" s="69"/>
      <c r="C96" s="69"/>
      <c r="D96" s="69"/>
      <c r="E96" s="73"/>
      <c r="F96" s="76"/>
      <c r="G96" s="76"/>
      <c r="H96" s="76"/>
      <c r="I96" s="53" t="s">
        <v>19</v>
      </c>
      <c r="J96" s="54" t="s">
        <v>55</v>
      </c>
      <c r="K96" s="36">
        <f>+L96+M96+N96</f>
        <v>48174999</v>
      </c>
      <c r="L96" s="36">
        <f>F94-L94</f>
        <v>41547559</v>
      </c>
      <c r="M96" s="36">
        <f t="shared" ref="M96" si="18">G94-M94</f>
        <v>3665961</v>
      </c>
      <c r="N96" s="36">
        <v>2961479</v>
      </c>
    </row>
    <row r="97" spans="1:14" ht="15.75" thickBot="1" x14ac:dyDescent="0.3">
      <c r="A97" s="70"/>
      <c r="B97" s="70"/>
      <c r="C97" s="70"/>
      <c r="D97" s="70"/>
      <c r="E97" s="74"/>
      <c r="F97" s="77"/>
      <c r="G97" s="77"/>
      <c r="H97" s="77"/>
      <c r="I97" s="78" t="s">
        <v>20</v>
      </c>
      <c r="J97" s="79"/>
      <c r="K97" s="36">
        <f>+L97+M97+N97</f>
        <v>-9962799</v>
      </c>
      <c r="L97" s="36">
        <f>+F94-L94-L95</f>
        <v>0</v>
      </c>
      <c r="M97" s="36">
        <f t="shared" ref="M97:N97" si="19">+G94-M94-M95</f>
        <v>0</v>
      </c>
      <c r="N97" s="36">
        <f t="shared" si="19"/>
        <v>-9962799</v>
      </c>
    </row>
    <row r="98" spans="1:14" ht="15.75" thickBot="1" x14ac:dyDescent="0.3">
      <c r="A98" s="69">
        <v>25</v>
      </c>
      <c r="B98" s="69" t="s">
        <v>69</v>
      </c>
      <c r="C98" s="69" t="s">
        <v>70</v>
      </c>
      <c r="D98" s="69" t="s">
        <v>22</v>
      </c>
      <c r="E98" s="72">
        <v>1088235</v>
      </c>
      <c r="F98" s="75">
        <v>1000000</v>
      </c>
      <c r="G98" s="75">
        <v>88235</v>
      </c>
      <c r="H98" s="75">
        <v>88236</v>
      </c>
      <c r="I98" s="78" t="s">
        <v>17</v>
      </c>
      <c r="J98" s="79"/>
      <c r="K98" s="36">
        <v>0</v>
      </c>
      <c r="L98" s="36">
        <v>0</v>
      </c>
      <c r="M98" s="36">
        <v>0</v>
      </c>
      <c r="N98" s="36">
        <v>0</v>
      </c>
    </row>
    <row r="99" spans="1:14" ht="15.75" thickBot="1" x14ac:dyDescent="0.3">
      <c r="A99" s="69"/>
      <c r="B99" s="69"/>
      <c r="C99" s="69"/>
      <c r="D99" s="69"/>
      <c r="E99" s="73"/>
      <c r="F99" s="76"/>
      <c r="G99" s="76"/>
      <c r="H99" s="76"/>
      <c r="I99" s="78" t="s">
        <v>18</v>
      </c>
      <c r="J99" s="79"/>
      <c r="K99" s="36">
        <f>+K100</f>
        <v>1176471</v>
      </c>
      <c r="L99" s="36">
        <f t="shared" ref="L99:N99" si="20">+L100</f>
        <v>1000000</v>
      </c>
      <c r="M99" s="36">
        <f t="shared" si="20"/>
        <v>88235</v>
      </c>
      <c r="N99" s="36">
        <f t="shared" si="20"/>
        <v>88236</v>
      </c>
    </row>
    <row r="100" spans="1:14" ht="26.25" thickBot="1" x14ac:dyDescent="0.3">
      <c r="A100" s="69"/>
      <c r="B100" s="69"/>
      <c r="C100" s="69"/>
      <c r="D100" s="69"/>
      <c r="E100" s="73"/>
      <c r="F100" s="76"/>
      <c r="G100" s="76"/>
      <c r="H100" s="76"/>
      <c r="I100" s="53" t="s">
        <v>19</v>
      </c>
      <c r="J100" s="54" t="s">
        <v>54</v>
      </c>
      <c r="K100" s="36">
        <f>+L100+M100+N100</f>
        <v>1176471</v>
      </c>
      <c r="L100" s="36">
        <v>1000000</v>
      </c>
      <c r="M100" s="36">
        <v>88235</v>
      </c>
      <c r="N100" s="36">
        <v>88236</v>
      </c>
    </row>
    <row r="101" spans="1:14" ht="15.75" thickBot="1" x14ac:dyDescent="0.3">
      <c r="A101" s="70"/>
      <c r="B101" s="70"/>
      <c r="C101" s="70"/>
      <c r="D101" s="70"/>
      <c r="E101" s="74"/>
      <c r="F101" s="77"/>
      <c r="G101" s="77"/>
      <c r="H101" s="77"/>
      <c r="I101" s="78" t="s">
        <v>20</v>
      </c>
      <c r="J101" s="79"/>
      <c r="K101" s="36">
        <f>+L101+M101+N101</f>
        <v>0</v>
      </c>
      <c r="L101" s="36">
        <f>+F98-L98-L99</f>
        <v>0</v>
      </c>
      <c r="M101" s="36">
        <f t="shared" ref="M101:N101" si="21">+G98-M98-M99</f>
        <v>0</v>
      </c>
      <c r="N101" s="36">
        <f t="shared" si="21"/>
        <v>0</v>
      </c>
    </row>
    <row r="102" spans="1:14" ht="15.75" customHeight="1" thickBot="1" x14ac:dyDescent="0.3">
      <c r="A102" s="69">
        <v>26</v>
      </c>
      <c r="B102" s="69" t="s">
        <v>71</v>
      </c>
      <c r="C102" s="71" t="s">
        <v>72</v>
      </c>
      <c r="D102" s="71" t="s">
        <v>62</v>
      </c>
      <c r="E102" s="72">
        <v>52003830</v>
      </c>
      <c r="F102" s="75">
        <v>47787303</v>
      </c>
      <c r="G102" s="75">
        <v>4216527</v>
      </c>
      <c r="H102" s="75">
        <v>4216527</v>
      </c>
      <c r="I102" s="78" t="s">
        <v>17</v>
      </c>
      <c r="J102" s="79"/>
      <c r="K102" s="36">
        <f>+L102+M102+N102</f>
        <v>54144801.409999996</v>
      </c>
      <c r="L102" s="36">
        <v>43910574.289999999</v>
      </c>
      <c r="M102" s="36">
        <v>3907799.23</v>
      </c>
      <c r="N102" s="36">
        <v>6326427.8899999997</v>
      </c>
    </row>
    <row r="103" spans="1:14" ht="15.75" thickBot="1" x14ac:dyDescent="0.3">
      <c r="A103" s="69"/>
      <c r="B103" s="69"/>
      <c r="C103" s="69"/>
      <c r="D103" s="69"/>
      <c r="E103" s="73"/>
      <c r="F103" s="76"/>
      <c r="G103" s="76"/>
      <c r="H103" s="76"/>
      <c r="I103" s="78" t="s">
        <v>18</v>
      </c>
      <c r="J103" s="79"/>
      <c r="K103" s="36">
        <f>K104+K105</f>
        <v>4538088.9200000009</v>
      </c>
      <c r="L103" s="36">
        <f>L104+L105</f>
        <v>3876728.7100000009</v>
      </c>
      <c r="M103" s="36">
        <f t="shared" ref="M103:N103" si="22">M104+M105</f>
        <v>308727.77</v>
      </c>
      <c r="N103" s="36">
        <f t="shared" si="22"/>
        <v>352632.44</v>
      </c>
    </row>
    <row r="104" spans="1:14" ht="26.25" customHeight="1" x14ac:dyDescent="0.25">
      <c r="A104" s="69"/>
      <c r="B104" s="69"/>
      <c r="C104" s="69"/>
      <c r="D104" s="69"/>
      <c r="E104" s="73"/>
      <c r="F104" s="76"/>
      <c r="G104" s="76"/>
      <c r="H104" s="76"/>
      <c r="I104" s="130" t="s">
        <v>19</v>
      </c>
      <c r="J104" s="132" t="s">
        <v>54</v>
      </c>
      <c r="K104" s="72">
        <f>+L104+M104+N104</f>
        <v>4538088.9200000009</v>
      </c>
      <c r="L104" s="72">
        <f>F102-L102-L105</f>
        <v>3876728.7100000009</v>
      </c>
      <c r="M104" s="72">
        <f t="shared" ref="M104" si="23">G102-M102-M105</f>
        <v>308727.77</v>
      </c>
      <c r="N104" s="72">
        <v>352632.44</v>
      </c>
    </row>
    <row r="105" spans="1:14" ht="9" customHeight="1" thickBot="1" x14ac:dyDescent="0.3">
      <c r="A105" s="69"/>
      <c r="B105" s="69"/>
      <c r="C105" s="69"/>
      <c r="D105" s="69"/>
      <c r="E105" s="73"/>
      <c r="F105" s="76"/>
      <c r="G105" s="76"/>
      <c r="H105" s="76"/>
      <c r="I105" s="131"/>
      <c r="J105" s="133"/>
      <c r="K105" s="74"/>
      <c r="L105" s="74"/>
      <c r="M105" s="74"/>
      <c r="N105" s="74"/>
    </row>
    <row r="106" spans="1:14" ht="15.75" thickBot="1" x14ac:dyDescent="0.3">
      <c r="A106" s="70"/>
      <c r="B106" s="70"/>
      <c r="C106" s="70"/>
      <c r="D106" s="70"/>
      <c r="E106" s="74"/>
      <c r="F106" s="77"/>
      <c r="G106" s="77"/>
      <c r="H106" s="77"/>
      <c r="I106" s="78" t="s">
        <v>20</v>
      </c>
      <c r="J106" s="79"/>
      <c r="K106" s="36">
        <f>+L106+M106+N106</f>
        <v>-2462533.3299999996</v>
      </c>
      <c r="L106" s="36">
        <f>+F102-L102-L103</f>
        <v>0</v>
      </c>
      <c r="M106" s="36">
        <f t="shared" ref="M106" si="24">+G102-M102-M103</f>
        <v>0</v>
      </c>
      <c r="N106" s="36">
        <f>+H102-N102-N103</f>
        <v>-2462533.3299999996</v>
      </c>
    </row>
  </sheetData>
  <mergeCells count="296">
    <mergeCell ref="L104:L105"/>
    <mergeCell ref="M104:M105"/>
    <mergeCell ref="N104:N105"/>
    <mergeCell ref="A70:A72"/>
    <mergeCell ref="B70:B72"/>
    <mergeCell ref="C70:C72"/>
    <mergeCell ref="D70:D72"/>
    <mergeCell ref="E70:E72"/>
    <mergeCell ref="F70:F72"/>
    <mergeCell ref="I104:I105"/>
    <mergeCell ref="J104:J105"/>
    <mergeCell ref="K104:K105"/>
    <mergeCell ref="E73:E77"/>
    <mergeCell ref="F73:F77"/>
    <mergeCell ref="G73:G77"/>
    <mergeCell ref="H73:H77"/>
    <mergeCell ref="I73:J73"/>
    <mergeCell ref="I74:J74"/>
    <mergeCell ref="I75:I76"/>
    <mergeCell ref="J75:J76"/>
    <mergeCell ref="I77:J77"/>
    <mergeCell ref="A78:A81"/>
    <mergeCell ref="B78:B81"/>
    <mergeCell ref="C78:C81"/>
    <mergeCell ref="A64:A66"/>
    <mergeCell ref="B64:B66"/>
    <mergeCell ref="C64:C66"/>
    <mergeCell ref="D64:D66"/>
    <mergeCell ref="E64:E66"/>
    <mergeCell ref="G70:G72"/>
    <mergeCell ref="H70:H72"/>
    <mergeCell ref="I70:J70"/>
    <mergeCell ref="I71:J71"/>
    <mergeCell ref="I72:J72"/>
    <mergeCell ref="F64:F66"/>
    <mergeCell ref="G64:G66"/>
    <mergeCell ref="H64:H66"/>
    <mergeCell ref="I64:J64"/>
    <mergeCell ref="I65:J65"/>
    <mergeCell ref="B67:B69"/>
    <mergeCell ref="C67:C69"/>
    <mergeCell ref="I42:J42"/>
    <mergeCell ref="I43:J43"/>
    <mergeCell ref="I45:J45"/>
    <mergeCell ref="G58:G60"/>
    <mergeCell ref="H58:H60"/>
    <mergeCell ref="I58:J58"/>
    <mergeCell ref="I59:J59"/>
    <mergeCell ref="I60:J60"/>
    <mergeCell ref="A42:A45"/>
    <mergeCell ref="B42:B45"/>
    <mergeCell ref="C42:C45"/>
    <mergeCell ref="D42:D45"/>
    <mergeCell ref="E42:E45"/>
    <mergeCell ref="A58:A60"/>
    <mergeCell ref="B58:B60"/>
    <mergeCell ref="C58:C60"/>
    <mergeCell ref="D58:D60"/>
    <mergeCell ref="E58:E60"/>
    <mergeCell ref="F58:F60"/>
    <mergeCell ref="F42:F45"/>
    <mergeCell ref="G42:G45"/>
    <mergeCell ref="H42:H45"/>
    <mergeCell ref="A46:A49"/>
    <mergeCell ref="B46:B49"/>
    <mergeCell ref="I30:J30"/>
    <mergeCell ref="I31:J31"/>
    <mergeCell ref="I33:J33"/>
    <mergeCell ref="G38:G41"/>
    <mergeCell ref="H38:H41"/>
    <mergeCell ref="I38:J38"/>
    <mergeCell ref="I39:J39"/>
    <mergeCell ref="I41:J41"/>
    <mergeCell ref="A30:A33"/>
    <mergeCell ref="B30:B33"/>
    <mergeCell ref="C30:C33"/>
    <mergeCell ref="D30:D33"/>
    <mergeCell ref="E30:E33"/>
    <mergeCell ref="A38:A41"/>
    <mergeCell ref="B38:B41"/>
    <mergeCell ref="C38:C41"/>
    <mergeCell ref="D38:D41"/>
    <mergeCell ref="E38:E41"/>
    <mergeCell ref="F38:F41"/>
    <mergeCell ref="F30:F33"/>
    <mergeCell ref="G30:G33"/>
    <mergeCell ref="H30:H33"/>
    <mergeCell ref="A34:A37"/>
    <mergeCell ref="B34:B37"/>
    <mergeCell ref="A12:A15"/>
    <mergeCell ref="B12:B15"/>
    <mergeCell ref="C12:C15"/>
    <mergeCell ref="D12:D15"/>
    <mergeCell ref="E12:E15"/>
    <mergeCell ref="F12:F15"/>
    <mergeCell ref="F9:F10"/>
    <mergeCell ref="G9:G10"/>
    <mergeCell ref="H9:H10"/>
    <mergeCell ref="A3:A10"/>
    <mergeCell ref="B3:B10"/>
    <mergeCell ref="C3:C10"/>
    <mergeCell ref="K9:K10"/>
    <mergeCell ref="G12:G15"/>
    <mergeCell ref="H12:H15"/>
    <mergeCell ref="I12:J12"/>
    <mergeCell ref="I13:J13"/>
    <mergeCell ref="I15:J15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  <mergeCell ref="E3:H3"/>
    <mergeCell ref="E4:H4"/>
    <mergeCell ref="E5:H5"/>
    <mergeCell ref="E6:H6"/>
    <mergeCell ref="E7:H7"/>
    <mergeCell ref="E8:H8"/>
    <mergeCell ref="E9:E10"/>
    <mergeCell ref="N9:N10"/>
    <mergeCell ref="A16:A19"/>
    <mergeCell ref="B16:B19"/>
    <mergeCell ref="C16:C19"/>
    <mergeCell ref="D16:D19"/>
    <mergeCell ref="E16:E19"/>
    <mergeCell ref="F16:F19"/>
    <mergeCell ref="G16:G19"/>
    <mergeCell ref="H16:H19"/>
    <mergeCell ref="I16:J16"/>
    <mergeCell ref="I17:J17"/>
    <mergeCell ref="I19:J19"/>
    <mergeCell ref="A20:A23"/>
    <mergeCell ref="B20:B23"/>
    <mergeCell ref="C20:C23"/>
    <mergeCell ref="D20:D23"/>
    <mergeCell ref="E20:E23"/>
    <mergeCell ref="F20:F23"/>
    <mergeCell ref="G20:G23"/>
    <mergeCell ref="H20:H23"/>
    <mergeCell ref="I20:J20"/>
    <mergeCell ref="I21:J21"/>
    <mergeCell ref="I23:J23"/>
    <mergeCell ref="C34:C37"/>
    <mergeCell ref="D34:D37"/>
    <mergeCell ref="E34:E37"/>
    <mergeCell ref="F34:F37"/>
    <mergeCell ref="G34:G37"/>
    <mergeCell ref="H34:H37"/>
    <mergeCell ref="I35:J35"/>
    <mergeCell ref="I37:J37"/>
    <mergeCell ref="I34:J34"/>
    <mergeCell ref="C46:C49"/>
    <mergeCell ref="D46:D49"/>
    <mergeCell ref="E46:E49"/>
    <mergeCell ref="F46:F49"/>
    <mergeCell ref="G46:G49"/>
    <mergeCell ref="H46:H49"/>
    <mergeCell ref="I46:J46"/>
    <mergeCell ref="I47:J47"/>
    <mergeCell ref="I49:J49"/>
    <mergeCell ref="I50:J50"/>
    <mergeCell ref="I51:J51"/>
    <mergeCell ref="A50:A53"/>
    <mergeCell ref="B50:B53"/>
    <mergeCell ref="C50:C53"/>
    <mergeCell ref="D50:D53"/>
    <mergeCell ref="E50:E53"/>
    <mergeCell ref="F50:F53"/>
    <mergeCell ref="G50:G53"/>
    <mergeCell ref="H50:H53"/>
    <mergeCell ref="I53:J53"/>
    <mergeCell ref="A54:A57"/>
    <mergeCell ref="B54:B57"/>
    <mergeCell ref="C54:C57"/>
    <mergeCell ref="D54:D57"/>
    <mergeCell ref="E54:E57"/>
    <mergeCell ref="F54:F57"/>
    <mergeCell ref="G54:G57"/>
    <mergeCell ref="H54:H57"/>
    <mergeCell ref="I54:J54"/>
    <mergeCell ref="I55:J55"/>
    <mergeCell ref="I57:J57"/>
    <mergeCell ref="A61:A63"/>
    <mergeCell ref="B61:B63"/>
    <mergeCell ref="C61:C63"/>
    <mergeCell ref="D61:D63"/>
    <mergeCell ref="E61:E63"/>
    <mergeCell ref="F61:F63"/>
    <mergeCell ref="G61:G63"/>
    <mergeCell ref="H61:H63"/>
    <mergeCell ref="I61:J61"/>
    <mergeCell ref="I62:J62"/>
    <mergeCell ref="I63:J63"/>
    <mergeCell ref="K75:K76"/>
    <mergeCell ref="L75:L76"/>
    <mergeCell ref="M75:M76"/>
    <mergeCell ref="N75:N76"/>
    <mergeCell ref="I66:J66"/>
    <mergeCell ref="D78:D81"/>
    <mergeCell ref="E78:E81"/>
    <mergeCell ref="F78:F81"/>
    <mergeCell ref="G78:G81"/>
    <mergeCell ref="H78:H81"/>
    <mergeCell ref="I81:J81"/>
    <mergeCell ref="I69:J69"/>
    <mergeCell ref="I68:J68"/>
    <mergeCell ref="D67:D69"/>
    <mergeCell ref="E67:E69"/>
    <mergeCell ref="F67:F69"/>
    <mergeCell ref="G67:G69"/>
    <mergeCell ref="H67:H69"/>
    <mergeCell ref="I67:J67"/>
    <mergeCell ref="A73:A77"/>
    <mergeCell ref="B73:B77"/>
    <mergeCell ref="C73:C77"/>
    <mergeCell ref="D73:D77"/>
    <mergeCell ref="I85:J85"/>
    <mergeCell ref="A86:A89"/>
    <mergeCell ref="B86:B89"/>
    <mergeCell ref="C86:C89"/>
    <mergeCell ref="D86:D89"/>
    <mergeCell ref="E86:E89"/>
    <mergeCell ref="F86:F89"/>
    <mergeCell ref="G86:G89"/>
    <mergeCell ref="H86:H89"/>
    <mergeCell ref="I86:J86"/>
    <mergeCell ref="I87:J87"/>
    <mergeCell ref="I89:J89"/>
    <mergeCell ref="A82:A85"/>
    <mergeCell ref="B82:B85"/>
    <mergeCell ref="C82:C85"/>
    <mergeCell ref="D82:D85"/>
    <mergeCell ref="E82:E85"/>
    <mergeCell ref="F82:F85"/>
    <mergeCell ref="G82:G85"/>
    <mergeCell ref="H82:H85"/>
    <mergeCell ref="A90:A93"/>
    <mergeCell ref="B90:B93"/>
    <mergeCell ref="C90:C93"/>
    <mergeCell ref="D90:D93"/>
    <mergeCell ref="E90:E93"/>
    <mergeCell ref="F90:F93"/>
    <mergeCell ref="G90:G93"/>
    <mergeCell ref="H90:H93"/>
    <mergeCell ref="I90:J90"/>
    <mergeCell ref="I91:J91"/>
    <mergeCell ref="I93:J93"/>
    <mergeCell ref="A94:A97"/>
    <mergeCell ref="B94:B97"/>
    <mergeCell ref="C94:C97"/>
    <mergeCell ref="D94:D97"/>
    <mergeCell ref="E94:E97"/>
    <mergeCell ref="F94:F97"/>
    <mergeCell ref="G94:G97"/>
    <mergeCell ref="H94:H97"/>
    <mergeCell ref="I94:J94"/>
    <mergeCell ref="I95:J95"/>
    <mergeCell ref="I97:J97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J98"/>
    <mergeCell ref="I99:J99"/>
    <mergeCell ref="I101:J101"/>
    <mergeCell ref="A102:A106"/>
    <mergeCell ref="B102:B106"/>
    <mergeCell ref="C102:C106"/>
    <mergeCell ref="D102:D106"/>
    <mergeCell ref="E102:E106"/>
    <mergeCell ref="F102:F106"/>
    <mergeCell ref="G102:G106"/>
    <mergeCell ref="H102:H106"/>
    <mergeCell ref="I102:J102"/>
    <mergeCell ref="I103:J103"/>
    <mergeCell ref="I106:J106"/>
    <mergeCell ref="A24:A29"/>
    <mergeCell ref="B24:B29"/>
    <mergeCell ref="C24:C29"/>
    <mergeCell ref="D24:D29"/>
    <mergeCell ref="E24:E29"/>
    <mergeCell ref="F24:F29"/>
    <mergeCell ref="G24:G29"/>
    <mergeCell ref="H24:H29"/>
    <mergeCell ref="I24:J24"/>
    <mergeCell ref="I25:J25"/>
    <mergeCell ref="I29:J29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m09263</cp:lastModifiedBy>
  <cp:lastPrinted>2018-02-14T07:55:21Z</cp:lastPrinted>
  <dcterms:created xsi:type="dcterms:W3CDTF">2016-04-27T10:50:15Z</dcterms:created>
  <dcterms:modified xsi:type="dcterms:W3CDTF">2019-01-02T13:33:56Z</dcterms:modified>
</cp:coreProperties>
</file>