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L19" i="1" l="1"/>
  <c r="K21" i="1" l="1"/>
  <c r="K19" i="1" l="1"/>
  <c r="M19" i="1"/>
  <c r="N19" i="1"/>
  <c r="N104" i="1" l="1"/>
  <c r="K104" i="1" s="1"/>
  <c r="L104" i="1"/>
  <c r="K105" i="1"/>
  <c r="K85" i="1"/>
  <c r="K84" i="1"/>
  <c r="N83" i="1"/>
  <c r="L83" i="1"/>
  <c r="K83" i="1" s="1"/>
  <c r="L53" i="1"/>
  <c r="L56" i="1" s="1"/>
  <c r="K130" i="1" l="1"/>
  <c r="L128" i="1"/>
  <c r="K129" i="1"/>
  <c r="K128" i="1" s="1"/>
  <c r="K124" i="1" l="1"/>
  <c r="L141" i="1" l="1"/>
  <c r="K149" i="1"/>
  <c r="K146" i="1"/>
  <c r="K147" i="1"/>
  <c r="K148" i="1"/>
  <c r="K145" i="1"/>
  <c r="L138" i="1"/>
  <c r="L137" i="1" s="1"/>
  <c r="L139" i="1" s="1"/>
  <c r="K138" i="1"/>
  <c r="K137" i="1" s="1"/>
  <c r="K82" i="1" l="1"/>
  <c r="L46" i="1"/>
  <c r="L43" i="1" s="1"/>
  <c r="K46" i="1" l="1"/>
  <c r="K31" i="1"/>
  <c r="K30" i="1"/>
  <c r="L169" i="1"/>
  <c r="L18" i="1" l="1"/>
  <c r="L22" i="1" l="1"/>
  <c r="K20" i="1"/>
  <c r="L174" i="1" l="1"/>
  <c r="K173" i="1"/>
  <c r="M66" i="1"/>
  <c r="M68" i="1" s="1"/>
  <c r="L66" i="1"/>
  <c r="L68" i="1" s="1"/>
  <c r="N107" i="1" l="1"/>
  <c r="L107" i="1"/>
  <c r="L92" i="1" l="1"/>
  <c r="K135" i="1" l="1"/>
  <c r="L120" i="1" l="1"/>
  <c r="L40" i="1" l="1"/>
  <c r="L35" i="1" l="1"/>
  <c r="L29" i="1"/>
  <c r="L28" i="1" s="1"/>
  <c r="L32" i="1" l="1"/>
  <c r="N183" i="1"/>
  <c r="M183" i="1"/>
  <c r="M185" i="1" s="1"/>
  <c r="K185" i="1" s="1"/>
  <c r="K182" i="1"/>
  <c r="E182" i="1"/>
  <c r="K184" i="1" l="1"/>
  <c r="K183" i="1" s="1"/>
  <c r="L183" i="1"/>
  <c r="L180" i="1"/>
  <c r="N180" i="1"/>
  <c r="K176" i="1" l="1"/>
  <c r="M174" i="1"/>
  <c r="M177" i="1" s="1"/>
  <c r="M179" i="1"/>
  <c r="M181" i="1" s="1"/>
  <c r="N174" i="1" l="1"/>
  <c r="K169" i="1"/>
  <c r="L160" i="1"/>
  <c r="L163" i="1" s="1"/>
  <c r="K162" i="1"/>
  <c r="K155" i="1"/>
  <c r="K114" i="1" l="1"/>
  <c r="K45" i="1" l="1"/>
  <c r="K44" i="1"/>
  <c r="N43" i="1"/>
  <c r="N47" i="1" s="1"/>
  <c r="M43" i="1"/>
  <c r="M47" i="1" s="1"/>
  <c r="K42" i="1"/>
  <c r="E42" i="1"/>
  <c r="K43" i="1" l="1"/>
  <c r="N89" i="1"/>
  <c r="N88" i="1" s="1"/>
  <c r="M89" i="1"/>
  <c r="M88" i="1" s="1"/>
  <c r="L88" i="1"/>
  <c r="K88" i="1" s="1"/>
  <c r="L90" i="1" l="1"/>
  <c r="K89" i="1"/>
  <c r="E87" i="1"/>
  <c r="K90" i="1" l="1"/>
  <c r="K76" i="1" l="1"/>
  <c r="K75" i="1" s="1"/>
  <c r="N75" i="1"/>
  <c r="L77" i="1"/>
  <c r="M77" i="1"/>
  <c r="N77" i="1"/>
  <c r="M75" i="1"/>
  <c r="L75" i="1"/>
  <c r="E74" i="1"/>
  <c r="L80" i="1"/>
  <c r="M80" i="1"/>
  <c r="M79" i="1" s="1"/>
  <c r="N80" i="1"/>
  <c r="N79" i="1" s="1"/>
  <c r="E78" i="1"/>
  <c r="K80" i="1" l="1"/>
  <c r="K79" i="1" s="1"/>
  <c r="K77" i="1"/>
  <c r="L79" i="1"/>
  <c r="L152" i="1"/>
  <c r="E151" i="1"/>
  <c r="L115" i="1" l="1"/>
  <c r="K116" i="1"/>
  <c r="K115" i="1" s="1"/>
  <c r="M92" i="1"/>
  <c r="N92" i="1"/>
  <c r="N94" i="1" s="1"/>
  <c r="N72" i="1"/>
  <c r="M72" i="1"/>
  <c r="L72" i="1"/>
  <c r="K107" i="1" l="1"/>
  <c r="E91" i="1" l="1"/>
  <c r="M94" i="1" l="1"/>
  <c r="K94" i="1" s="1"/>
  <c r="M91" i="1"/>
  <c r="K97" i="1"/>
  <c r="N96" i="1"/>
  <c r="M98" i="1"/>
  <c r="K98" i="1" s="1"/>
  <c r="L96" i="1"/>
  <c r="E95" i="1"/>
  <c r="M95" i="1" l="1"/>
  <c r="K96" i="1"/>
  <c r="K178" i="1"/>
  <c r="K66" i="1"/>
  <c r="N29" i="1" l="1"/>
  <c r="K29" i="1" s="1"/>
  <c r="M28" i="1"/>
  <c r="M32" i="1" s="1"/>
  <c r="K27" i="1"/>
  <c r="E27" i="1"/>
  <c r="M34" i="1"/>
  <c r="M36" i="1" s="1"/>
  <c r="L34" i="1"/>
  <c r="L36" i="1" s="1"/>
  <c r="K33" i="1"/>
  <c r="E33" i="1"/>
  <c r="N28" i="1" l="1"/>
  <c r="N32" i="1" l="1"/>
  <c r="K28" i="1"/>
  <c r="K32" i="1" s="1"/>
  <c r="N25" i="1"/>
  <c r="K25" i="1" s="1"/>
  <c r="K24" i="1" s="1"/>
  <c r="M24" i="1"/>
  <c r="M26" i="1" s="1"/>
  <c r="L24" i="1"/>
  <c r="L26" i="1" s="1"/>
  <c r="K23" i="1"/>
  <c r="E23" i="1"/>
  <c r="K101" i="1"/>
  <c r="M102" i="1"/>
  <c r="L100" i="1"/>
  <c r="E99" i="1"/>
  <c r="K26" i="1" l="1"/>
  <c r="N24" i="1"/>
  <c r="N26" i="1" s="1"/>
  <c r="K102" i="1"/>
  <c r="M99" i="1"/>
  <c r="N100" i="1"/>
  <c r="K100" i="1" s="1"/>
  <c r="K132" i="1" l="1"/>
  <c r="L132" i="1"/>
  <c r="L134" i="1" s="1"/>
  <c r="L117" i="1" l="1"/>
  <c r="N40" i="1" l="1"/>
  <c r="K72" i="1" l="1"/>
  <c r="M22" i="1" l="1"/>
  <c r="N22" i="1"/>
  <c r="K22" i="1" s="1"/>
  <c r="N112" i="1" l="1"/>
  <c r="K112" i="1" l="1"/>
  <c r="K111" i="1" s="1"/>
  <c r="N111" i="1"/>
  <c r="N113" i="1" s="1"/>
  <c r="M111" i="1"/>
  <c r="M113" i="1" s="1"/>
  <c r="L111" i="1"/>
  <c r="L113" i="1" s="1"/>
  <c r="E110" i="1"/>
  <c r="M109" i="1"/>
  <c r="E107" i="1"/>
  <c r="K113" i="1" l="1"/>
  <c r="K136" i="1" l="1"/>
  <c r="K180" i="1" l="1"/>
  <c r="M170" i="1"/>
  <c r="N170" i="1"/>
  <c r="L165" i="1"/>
  <c r="M165" i="1"/>
  <c r="N165" i="1"/>
  <c r="K167" i="1"/>
  <c r="K166" i="1"/>
  <c r="M160" i="1"/>
  <c r="N160" i="1"/>
  <c r="K161" i="1"/>
  <c r="K160" i="1" s="1"/>
  <c r="L156" i="1"/>
  <c r="L158" i="1" s="1"/>
  <c r="M156" i="1"/>
  <c r="M158" i="1" s="1"/>
  <c r="N156" i="1"/>
  <c r="N158" i="1" s="1"/>
  <c r="K157" i="1"/>
  <c r="L150" i="1"/>
  <c r="M150" i="1"/>
  <c r="N150" i="1"/>
  <c r="K144" i="1"/>
  <c r="K142" i="1"/>
  <c r="K141" i="1" s="1"/>
  <c r="K143" i="1"/>
  <c r="M139" i="1"/>
  <c r="K123" i="1"/>
  <c r="K125" i="1"/>
  <c r="M120" i="1"/>
  <c r="N120" i="1"/>
  <c r="K117" i="1"/>
  <c r="L71" i="1"/>
  <c r="L62" i="1"/>
  <c r="L65" i="1" s="1"/>
  <c r="N62" i="1"/>
  <c r="N65" i="1" s="1"/>
  <c r="M64" i="1"/>
  <c r="K64" i="1" s="1"/>
  <c r="M63" i="1"/>
  <c r="K59" i="1"/>
  <c r="N58" i="1"/>
  <c r="N60" i="1" s="1"/>
  <c r="L58" i="1"/>
  <c r="L60" i="1" s="1"/>
  <c r="N53" i="1"/>
  <c r="N56" i="1" s="1"/>
  <c r="K48" i="1"/>
  <c r="L49" i="1"/>
  <c r="L51" i="1" s="1"/>
  <c r="M49" i="1"/>
  <c r="M51" i="1" s="1"/>
  <c r="N49" i="1"/>
  <c r="N51" i="1" s="1"/>
  <c r="K50" i="1"/>
  <c r="K49" i="1" s="1"/>
  <c r="L38" i="1"/>
  <c r="L41" i="1" s="1"/>
  <c r="N39" i="1"/>
  <c r="K54" i="1" l="1"/>
  <c r="K55" i="1"/>
  <c r="K139" i="1"/>
  <c r="K165" i="1"/>
  <c r="K156" i="1"/>
  <c r="N38" i="1"/>
  <c r="N41" i="1" s="1"/>
  <c r="M62" i="1"/>
  <c r="M65" i="1" s="1"/>
  <c r="K63" i="1"/>
  <c r="K62" i="1" s="1"/>
  <c r="M71" i="1"/>
  <c r="N71" i="1"/>
  <c r="M58" i="1"/>
  <c r="M60" i="1" s="1"/>
  <c r="M53" i="1" l="1"/>
  <c r="K71" i="1"/>
  <c r="N168" i="1"/>
  <c r="M168" i="1"/>
  <c r="L168" i="1"/>
  <c r="E164" i="1"/>
  <c r="N163" i="1"/>
  <c r="M163" i="1"/>
  <c r="E159" i="1"/>
  <c r="E155" i="1"/>
  <c r="K158" i="1" s="1"/>
  <c r="E127" i="1"/>
  <c r="N128" i="1"/>
  <c r="N131" i="1" s="1"/>
  <c r="M128" i="1"/>
  <c r="M131" i="1" s="1"/>
  <c r="E121" i="1"/>
  <c r="N122" i="1"/>
  <c r="N126" i="1" s="1"/>
  <c r="M122" i="1"/>
  <c r="M126" i="1" s="1"/>
  <c r="L122" i="1"/>
  <c r="L126" i="1" s="1"/>
  <c r="K122" i="1"/>
  <c r="E82" i="1"/>
  <c r="M86" i="1"/>
  <c r="M56" i="1" l="1"/>
  <c r="K56" i="1" s="1"/>
  <c r="K163" i="1"/>
  <c r="K168" i="1"/>
  <c r="K86" i="1"/>
  <c r="K126" i="1"/>
  <c r="E61" i="1" l="1"/>
  <c r="K65" i="1" s="1"/>
  <c r="K61" i="1"/>
  <c r="E57" i="1"/>
  <c r="K57" i="1"/>
  <c r="K52" i="1"/>
  <c r="E52" i="1"/>
  <c r="E48" i="1"/>
  <c r="K51" i="1" s="1"/>
  <c r="E169" i="1"/>
  <c r="E173" i="1"/>
  <c r="N172" i="1"/>
  <c r="M172" i="1"/>
  <c r="E140" i="1"/>
  <c r="K150" i="1" s="1"/>
  <c r="E118" i="1"/>
  <c r="K120" i="1" s="1"/>
  <c r="E114" i="1"/>
  <c r="N115" i="1"/>
  <c r="N117" i="1" s="1"/>
  <c r="M115" i="1"/>
  <c r="M117" i="1" s="1"/>
  <c r="E70" i="1"/>
  <c r="K73" i="1" s="1"/>
  <c r="E37" i="1"/>
  <c r="K81" i="1" l="1"/>
  <c r="K175" i="1" l="1"/>
  <c r="K174" i="1" s="1"/>
  <c r="K37" i="1"/>
  <c r="L179" i="1" l="1"/>
  <c r="L133" i="1"/>
  <c r="M133" i="1"/>
  <c r="M135" i="1" s="1"/>
  <c r="N133" i="1"/>
  <c r="N135" i="1" s="1"/>
  <c r="K134" i="1"/>
  <c r="N179" i="1" l="1"/>
  <c r="E136" i="1" l="1"/>
  <c r="E178" i="1" l="1"/>
  <c r="K133" i="1"/>
  <c r="E132" i="1"/>
  <c r="E103" i="1"/>
  <c r="E66" i="1"/>
  <c r="K18" i="1"/>
  <c r="E18" i="1"/>
  <c r="K181" i="1" l="1"/>
  <c r="K179" i="1"/>
  <c r="K58" i="1" l="1"/>
  <c r="K60" i="1" s="1"/>
  <c r="K53" i="1" l="1"/>
  <c r="K40" i="1"/>
  <c r="M38" i="1"/>
  <c r="M41" i="1" s="1"/>
  <c r="K39" i="1"/>
  <c r="K38" i="1" l="1"/>
  <c r="K41" i="1" s="1"/>
  <c r="K103" i="1" l="1"/>
  <c r="M106" i="1"/>
  <c r="K106" i="1" s="1"/>
  <c r="K35" i="1"/>
  <c r="K34" i="1" s="1"/>
  <c r="K36" i="1" s="1"/>
  <c r="N34" i="1"/>
  <c r="N36" i="1" s="1"/>
  <c r="K68" i="1"/>
  <c r="K67" i="1" s="1"/>
  <c r="M67" i="1"/>
  <c r="L67" i="1"/>
  <c r="K171" i="1"/>
  <c r="K170" i="1" s="1"/>
  <c r="K172" i="1" s="1"/>
  <c r="L170" i="1"/>
  <c r="L172" i="1" s="1"/>
  <c r="K93" i="1"/>
  <c r="K92" i="1" s="1"/>
  <c r="N67" i="1"/>
  <c r="N69" i="1" s="1"/>
  <c r="N152" i="1" l="1"/>
  <c r="N154" i="1" s="1"/>
  <c r="M152" i="1"/>
  <c r="M154" i="1" s="1"/>
  <c r="K153" i="1"/>
  <c r="K152" i="1" s="1"/>
  <c r="K154" i="1" s="1"/>
  <c r="K177" i="1"/>
  <c r="L131" i="1"/>
  <c r="K131" i="1"/>
</calcChain>
</file>

<file path=xl/sharedStrings.xml><?xml version="1.0" encoding="utf-8"?>
<sst xmlns="http://schemas.openxmlformats.org/spreadsheetml/2006/main" count="395" uniqueCount="145">
  <si>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</si>
  <si>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</si>
  <si>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</si>
  <si>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</si>
  <si>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</si>
  <si>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</si>
  <si>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</si>
  <si>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</si>
  <si>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</si>
  <si>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</si>
  <si>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11=12+13+14</t>
  </si>
  <si>
    <t>1.</t>
  </si>
  <si>
    <t>Faktas</t>
  </si>
  <si>
    <t>N - N+3 metų planai:</t>
  </si>
  <si>
    <t>2.</t>
  </si>
  <si>
    <t>3.</t>
  </si>
  <si>
    <t>Nesuplanuotas likutis</t>
  </si>
  <si>
    <t>Valstybės projektų planavimas</t>
  </si>
  <si>
    <t>Mokslinių tyrimų, eksperimentinės plėtros ir inovacijų infrastruktūros plėtra ir integracija į Europines infrastruktūras</t>
  </si>
  <si>
    <t>Eil nr.</t>
  </si>
  <si>
    <t>5=6+7+8</t>
  </si>
  <si>
    <t>09.1.3-CPVA-V-704</t>
  </si>
  <si>
    <t>Švietimo prieinamumo didinimas</t>
  </si>
  <si>
    <t>09.2.2-ESFA-V-707</t>
  </si>
  <si>
    <t>Asmenų, turinčių specialiųjų ugdymosi poreikių, galimybių mokytis gerinimas</t>
  </si>
  <si>
    <t>4.</t>
  </si>
  <si>
    <t>09.3.2-ESFA-V-710</t>
  </si>
  <si>
    <t>5.</t>
  </si>
  <si>
    <t>09.3.3-ESFA-V-711</t>
  </si>
  <si>
    <t>Mokslininkų ir kitų tyrėjų gebėjimų stiprinimas</t>
  </si>
  <si>
    <t>Vilnius</t>
  </si>
  <si>
    <t>______________________________</t>
  </si>
  <si>
    <t>Lietuvos Respublikos švietimo ir mokslo ministerija</t>
  </si>
  <si>
    <t>Stebėsenos, išorinio vertinimo stiprinimas ir kvalifikacijų pripažinimas</t>
  </si>
  <si>
    <t>Formaliojo ir neformaliojo mokymosi galimybių plėtra</t>
  </si>
  <si>
    <t>Projektų konkursas</t>
  </si>
  <si>
    <t>6.</t>
  </si>
  <si>
    <t>2017 m. I ketv.</t>
  </si>
  <si>
    <t>2017 m. III ketv.</t>
  </si>
  <si>
    <t>2017 m. IV ketv.</t>
  </si>
  <si>
    <t>2017 m. II ketv.</t>
  </si>
  <si>
    <t>01.1.1-CPVA-V-701</t>
  </si>
  <si>
    <t>Kvietimų teikti paraiškas skelbimo, projektų sąrašų ir finansavimo sutarčių planas</t>
  </si>
  <si>
    <t>01.2.2-LVPA-K-717</t>
  </si>
  <si>
    <t>Bendri mokslo-verslo projektai</t>
  </si>
  <si>
    <t xml:space="preserve">09.1.3-CPVA-R-705 </t>
  </si>
  <si>
    <t>Ikimokyklinio ir priešmokyklinio ugdymo prieinamumo didinimas</t>
  </si>
  <si>
    <t>Regionų projektų planavimas</t>
  </si>
  <si>
    <t xml:space="preserve">09.3.1-ESFA-V-708 </t>
  </si>
  <si>
    <t>Studijų prieinamumo didinimas</t>
  </si>
  <si>
    <t xml:space="preserve">09.3.1-ESFA-V-709 </t>
  </si>
  <si>
    <t>Studijų tarptautiškumo didinimas</t>
  </si>
  <si>
    <t>7.</t>
  </si>
  <si>
    <t>8.</t>
  </si>
  <si>
    <t>9.</t>
  </si>
  <si>
    <t xml:space="preserve">09.3.3-LMT-K-712 </t>
  </si>
  <si>
    <t>Parama mokslininkų, kitų tyrėjų, studentų mokslinei veiklai</t>
  </si>
  <si>
    <t>10.</t>
  </si>
  <si>
    <t xml:space="preserve">09.4.1-ESFA-V-713 </t>
  </si>
  <si>
    <t>Profesinio mokymo ir mokymosi visą gyvenimą valdymo, kokybės ir patrauklumo užtikrinimo sistemų ir procesų stiprinimas</t>
  </si>
  <si>
    <t>11.</t>
  </si>
  <si>
    <t>12.</t>
  </si>
  <si>
    <t xml:space="preserve">09.4.2-ESFA-V-715 </t>
  </si>
  <si>
    <t>09.4.2-ESFA-K-714</t>
  </si>
  <si>
    <t>Formaliojo ir neformaliojo mokymo paslaugų įvairioms besimokančiųjų grupėms teikimas</t>
  </si>
  <si>
    <t>13.</t>
  </si>
  <si>
    <t>09.1.1-CPVA-K-719</t>
  </si>
  <si>
    <t>Dėstytojų darbo vietų  tobulinimas ir technologinis aprūpinimas</t>
  </si>
  <si>
    <t>09.1.1-CPVA-V-720</t>
  </si>
  <si>
    <t>Studijų aplinkos ir infrastruktūros koncentravimas, tobulinimas ir informacinių sistemų plėtra</t>
  </si>
  <si>
    <t>09.1.2-CPVA-V-721</t>
  </si>
  <si>
    <t>Sektorinių praktinio mokymo centrų plėtra</t>
  </si>
  <si>
    <t>09.1.2-CPVA-K-722</t>
  </si>
  <si>
    <t>Profesinio mokymo infrastruktūros plėtra</t>
  </si>
  <si>
    <t>09.1.3-CPVA-R-724</t>
  </si>
  <si>
    <t>Mokyklų tinklo efektyvumo didinimas</t>
  </si>
  <si>
    <t>09.1.3-CPVA-R-725</t>
  </si>
  <si>
    <t>Neformaliojo švietimo infrastruktūros tobulinimas</t>
  </si>
  <si>
    <t>09.3.1-ESFA-K-731</t>
  </si>
  <si>
    <t>Studijų kokybės gerinimas</t>
  </si>
  <si>
    <t>09.3.1-ESFA-V-732</t>
  </si>
  <si>
    <t>Studijų sistemos tobulinimas</t>
  </si>
  <si>
    <t xml:space="preserve">09.4.1-ESFA-V-734 </t>
  </si>
  <si>
    <t>Lietuvos kvalifikacijų sandaros formavimas, kompetencijų ir kvalifikacijų vertinimo ir pripažinimo sistemos plėtra</t>
  </si>
  <si>
    <t>09.4.1-ESFA-V-735</t>
  </si>
  <si>
    <t>09.4.1-ESFA-K-736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</si>
  <si>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</si>
  <si>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</si>
  <si>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</si>
  <si>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</si>
  <si>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</si>
  <si>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</si>
  <si>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</si>
  <si>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</si>
  <si>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</si>
  <si>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</si>
  <si>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</si>
  <si>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Paskatos ir pagalba besimokantiesiems</t>
  </si>
  <si>
    <t>Praktinių įgūdžių įgijimo rėmimas ir skatinimas</t>
  </si>
  <si>
    <t>25.</t>
  </si>
  <si>
    <t>26.</t>
  </si>
  <si>
    <t>09.2.2-ESFA-V-729</t>
  </si>
  <si>
    <t>09.2.2-ESFA-K-730</t>
  </si>
  <si>
    <t>Neformaliojo vaikų švietimo įvairovės ir prieinamumo didinimas</t>
  </si>
  <si>
    <t>Mokyklų pažangos skatinimas</t>
  </si>
  <si>
    <r>
      <t>Planuojama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valstybės / regionų projektų sąrašo, kvietimo teikti paraiškas paskelbimo arba finansavimo sutarties data</t>
    </r>
  </si>
  <si>
    <t>27.</t>
  </si>
  <si>
    <t>09.2.1-ESFA-K-728</t>
  </si>
  <si>
    <t>Ikimokyklinio ir bendrojo ugdymo mokyklų veiklos tobulinimas</t>
  </si>
  <si>
    <t>01.1.1-CPVA-K-716</t>
  </si>
  <si>
    <t>Kompetencijos centrų plėtra</t>
  </si>
  <si>
    <t>01.2.2-MITA-K-702</t>
  </si>
  <si>
    <t>MTEP rezultatų komercinimo ir tarptautiškumo skatinimas</t>
  </si>
  <si>
    <t>01.2.2-CPVA-K-703</t>
  </si>
  <si>
    <t>28.</t>
  </si>
  <si>
    <t>29.</t>
  </si>
  <si>
    <t>30.</t>
  </si>
  <si>
    <t>31.</t>
  </si>
  <si>
    <t>09.2.1-ESFA-V-727</t>
  </si>
  <si>
    <t>Mokytojų ir kitų švietimo sistemos darbuotojų kvalifikacijos tobulinimas</t>
  </si>
  <si>
    <t>09.2.1-ESFA-V-726</t>
  </si>
  <si>
    <t>Ugdymo turinio tobulinimas ir naujų mokymo organizavimo formų kūrimas ir diegimas</t>
  </si>
  <si>
    <t>32.</t>
  </si>
  <si>
    <t>33.</t>
  </si>
  <si>
    <t>34.</t>
  </si>
  <si>
    <t xml:space="preserve">09.3.3-ESFA-K-733 </t>
  </si>
  <si>
    <t>Mokslininkų ir tyrėjų kvalifikacijos kėlimas žiniomis imliose įmonėse</t>
  </si>
  <si>
    <t>09.1.3-CPVA-K-723</t>
  </si>
  <si>
    <t>Valstybinių ir nevalstybinių mokyklų modernizavimas</t>
  </si>
  <si>
    <t>09.2.1-ESFA-V-706</t>
  </si>
  <si>
    <t>Švietimo vertinimo ir stebėsenos sistemų tobulinimas</t>
  </si>
  <si>
    <t>35.</t>
  </si>
  <si>
    <t>36.</t>
  </si>
  <si>
    <t>01.2.2-LMT-K-718</t>
  </si>
  <si>
    <t>Tiksliniai moksliniai tyrimai sumanios specializacijos srityse</t>
  </si>
  <si>
    <t>37.</t>
  </si>
  <si>
    <t>2018 m. I ketv.</t>
  </si>
  <si>
    <t>2018 m. II ketv.</t>
  </si>
  <si>
    <t>09.4.2-ESFA-K-737</t>
  </si>
  <si>
    <t>Viešųjų paslaugų darbuotojų kompetencijos ir kvalifikacijos tobulinimas</t>
  </si>
  <si>
    <t>2018 m. IV ketv.</t>
  </si>
  <si>
    <t>2019 m. I ketv.</t>
  </si>
  <si>
    <t>2019 m. IV ketv.</t>
  </si>
  <si>
    <t>2018 m. III ketv.</t>
  </si>
  <si>
    <t>Kompetencijos centrų ir inovacijų ir technologijų perdavimo centrų veiklos skatinimas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</si>
</sst>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Calibri"/>
      <family val="2"/>
      <scheme val="minor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0" fontId="7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7"/>
  <sheetViews>
    <sheetView tabSelected="1" topLeftCell="A7" zoomScaleNormal="100" workbookViewId="0">
      <selection activeCell="O23" sqref="O23"/>
    </sheetView>
  </sheetViews>
  <sheetFormatPr defaultRowHeight="15" x14ac:dyDescent="0.25"/>
  <cols>
    <col min="1" max="1" width="5.5703125" style="1" customWidth="1"/>
    <col min="2" max="2" width="10.140625" style="1" customWidth="1"/>
    <col min="3" max="3" width="19.7109375" style="6" customWidth="1"/>
    <col min="4" max="4" width="12.140625" style="1" customWidth="1"/>
    <col min="5" max="5" width="11" style="1" customWidth="1"/>
    <col min="6" max="6" width="11.7109375" style="1" bestFit="1" customWidth="1"/>
    <col min="7" max="7" width="9.28515625" style="1" bestFit="1" customWidth="1"/>
    <col min="8" max="8" width="11.5703125" style="1" customWidth="1"/>
    <col min="9" max="9" width="10.5703125" style="1" customWidth="1"/>
    <col min="10" max="10" width="13.42578125" style="6" customWidth="1"/>
    <col min="11" max="12" width="12.140625" style="1" customWidth="1"/>
    <col min="13" max="13" width="11" style="1" customWidth="1"/>
    <col min="14" max="14" width="11.140625" style="1" customWidth="1"/>
    <col min="15" max="15" width="18.140625" style="1" customWidth="1"/>
    <col min="16" max="16" width="13.85546875" style="1" bestFit="1" customWidth="1"/>
    <col min="17" max="17" width="11.140625" style="1" bestFit="1" customWidth="1"/>
    <col min="18" max="18" width="13.85546875" style="1" bestFit="1" customWidth="1"/>
    <col min="19" max="16384" width="9.140625" style="1"/>
  </cols>
  <sheetData>
    <row r="2" spans="1:14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3"/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25" customHeight="1" x14ac:dyDescent="0.25">
      <c r="A4" s="55" t="s">
        <v>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11.25" customHeight="1" x14ac:dyDescent="0.25">
      <c r="A5" s="5"/>
      <c r="B5" s="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53">
        <v>42717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5.75" customHeight="1" x14ac:dyDescent="0.25">
      <c r="A7" s="54" t="s">
        <v>30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5.75" customHeight="1" x14ac:dyDescent="0.25">
      <c r="A8" s="4"/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32.25" customHeight="1" x14ac:dyDescent="0.25">
      <c r="A9" s="36" t="s">
        <v>19</v>
      </c>
      <c r="B9" s="36" t="s">
        <v>0</v>
      </c>
      <c r="C9" s="36" t="s">
        <v>1</v>
      </c>
      <c r="D9" s="36" t="s">
        <v>2</v>
      </c>
      <c r="E9" s="39" t="s">
        <v>3</v>
      </c>
      <c r="F9" s="40"/>
      <c r="G9" s="40"/>
      <c r="H9" s="41"/>
      <c r="I9" s="36" t="s">
        <v>4</v>
      </c>
      <c r="J9" s="36" t="s">
        <v>105</v>
      </c>
      <c r="K9" s="39" t="s">
        <v>5</v>
      </c>
      <c r="L9" s="40"/>
      <c r="M9" s="40"/>
      <c r="N9" s="41"/>
    </row>
    <row r="10" spans="1:14" x14ac:dyDescent="0.25">
      <c r="A10" s="37"/>
      <c r="B10" s="37"/>
      <c r="C10" s="37"/>
      <c r="D10" s="37"/>
      <c r="E10" s="42"/>
      <c r="F10" s="43"/>
      <c r="G10" s="43"/>
      <c r="H10" s="44"/>
      <c r="I10" s="37"/>
      <c r="J10" s="37"/>
      <c r="K10" s="42"/>
      <c r="L10" s="43"/>
      <c r="M10" s="43"/>
      <c r="N10" s="44"/>
    </row>
    <row r="11" spans="1:14" x14ac:dyDescent="0.25">
      <c r="A11" s="37"/>
      <c r="B11" s="37"/>
      <c r="C11" s="37"/>
      <c r="D11" s="37"/>
      <c r="E11" s="42"/>
      <c r="F11" s="43"/>
      <c r="G11" s="43"/>
      <c r="H11" s="44"/>
      <c r="I11" s="37"/>
      <c r="J11" s="37"/>
      <c r="K11" s="42"/>
      <c r="L11" s="43"/>
      <c r="M11" s="43"/>
      <c r="N11" s="44"/>
    </row>
    <row r="12" spans="1:14" ht="15" customHeight="1" x14ac:dyDescent="0.25">
      <c r="A12" s="37"/>
      <c r="B12" s="37"/>
      <c r="C12" s="37"/>
      <c r="D12" s="37"/>
      <c r="E12" s="42"/>
      <c r="F12" s="43"/>
      <c r="G12" s="43"/>
      <c r="H12" s="44"/>
      <c r="I12" s="37"/>
      <c r="J12" s="37"/>
      <c r="K12" s="42"/>
      <c r="L12" s="43"/>
      <c r="M12" s="43"/>
      <c r="N12" s="44"/>
    </row>
    <row r="13" spans="1:14" x14ac:dyDescent="0.25">
      <c r="A13" s="37"/>
      <c r="B13" s="37"/>
      <c r="C13" s="37"/>
      <c r="D13" s="37"/>
      <c r="E13" s="42"/>
      <c r="F13" s="43"/>
      <c r="G13" s="43"/>
      <c r="H13" s="44"/>
      <c r="I13" s="37"/>
      <c r="J13" s="37"/>
      <c r="K13" s="42"/>
      <c r="L13" s="43"/>
      <c r="M13" s="43"/>
      <c r="N13" s="44"/>
    </row>
    <row r="14" spans="1:14" x14ac:dyDescent="0.25">
      <c r="A14" s="37"/>
      <c r="B14" s="37"/>
      <c r="C14" s="37"/>
      <c r="D14" s="37"/>
      <c r="E14" s="45"/>
      <c r="F14" s="46"/>
      <c r="G14" s="46"/>
      <c r="H14" s="47"/>
      <c r="I14" s="37"/>
      <c r="J14" s="37"/>
      <c r="K14" s="45"/>
      <c r="L14" s="46"/>
      <c r="M14" s="46"/>
      <c r="N14" s="47"/>
    </row>
    <row r="15" spans="1:14" ht="15" customHeight="1" x14ac:dyDescent="0.25">
      <c r="A15" s="37"/>
      <c r="B15" s="37"/>
      <c r="C15" s="37"/>
      <c r="D15" s="37"/>
      <c r="E15" s="34" t="s">
        <v>6</v>
      </c>
      <c r="F15" s="34" t="s">
        <v>7</v>
      </c>
      <c r="G15" s="34" t="s">
        <v>8</v>
      </c>
      <c r="H15" s="34" t="s">
        <v>9</v>
      </c>
      <c r="I15" s="37"/>
      <c r="J15" s="37"/>
      <c r="K15" s="34" t="s">
        <v>6</v>
      </c>
      <c r="L15" s="34" t="s">
        <v>7</v>
      </c>
      <c r="M15" s="34" t="s">
        <v>8</v>
      </c>
      <c r="N15" s="34" t="s">
        <v>9</v>
      </c>
    </row>
    <row r="16" spans="1:14" ht="31.5" customHeight="1" x14ac:dyDescent="0.25">
      <c r="A16" s="38"/>
      <c r="B16" s="38"/>
      <c r="C16" s="38"/>
      <c r="D16" s="38"/>
      <c r="E16" s="35"/>
      <c r="F16" s="35"/>
      <c r="G16" s="35"/>
      <c r="H16" s="35"/>
      <c r="I16" s="38"/>
      <c r="J16" s="38"/>
      <c r="K16" s="35"/>
      <c r="L16" s="35"/>
      <c r="M16" s="35"/>
      <c r="N16" s="35"/>
    </row>
    <row r="17" spans="1:15" x14ac:dyDescent="0.25">
      <c r="A17" s="2">
        <v>1</v>
      </c>
      <c r="B17" s="2">
        <v>2</v>
      </c>
      <c r="C17" s="2">
        <v>3</v>
      </c>
      <c r="D17" s="2">
        <v>4</v>
      </c>
      <c r="E17" s="2" t="s">
        <v>20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2" t="s">
        <v>10</v>
      </c>
      <c r="L17" s="2">
        <v>12</v>
      </c>
      <c r="M17" s="2">
        <v>13</v>
      </c>
      <c r="N17" s="2">
        <v>14</v>
      </c>
    </row>
    <row r="18" spans="1:15" ht="15" customHeight="1" x14ac:dyDescent="0.25">
      <c r="A18" s="25" t="s">
        <v>11</v>
      </c>
      <c r="B18" s="28" t="s">
        <v>41</v>
      </c>
      <c r="C18" s="25" t="s">
        <v>18</v>
      </c>
      <c r="D18" s="25" t="s">
        <v>17</v>
      </c>
      <c r="E18" s="20">
        <f>F18+G18+H18</f>
        <v>196006470</v>
      </c>
      <c r="F18" s="20">
        <v>187999328</v>
      </c>
      <c r="G18" s="20">
        <v>0</v>
      </c>
      <c r="H18" s="20">
        <v>8007142</v>
      </c>
      <c r="I18" s="23" t="s">
        <v>12</v>
      </c>
      <c r="J18" s="24"/>
      <c r="K18" s="13">
        <f>L18+M18+N18</f>
        <v>151083757</v>
      </c>
      <c r="L18" s="13">
        <f>4344300+28962002+10935000+52131604+49987980</f>
        <v>146360886</v>
      </c>
      <c r="M18" s="13">
        <v>0</v>
      </c>
      <c r="N18" s="13">
        <v>4722871</v>
      </c>
    </row>
    <row r="19" spans="1:15" ht="15" customHeight="1" x14ac:dyDescent="0.25">
      <c r="A19" s="26"/>
      <c r="B19" s="29"/>
      <c r="C19" s="26"/>
      <c r="D19" s="26"/>
      <c r="E19" s="21"/>
      <c r="F19" s="21"/>
      <c r="G19" s="21"/>
      <c r="H19" s="21"/>
      <c r="I19" s="23" t="s">
        <v>13</v>
      </c>
      <c r="J19" s="24"/>
      <c r="K19" s="13">
        <f>L19</f>
        <v>14993400</v>
      </c>
      <c r="L19" s="13">
        <f>L20+L21</f>
        <v>14993400</v>
      </c>
      <c r="M19" s="17">
        <f t="shared" ref="M19:N19" si="0">M20</f>
        <v>0</v>
      </c>
      <c r="N19" s="17">
        <f t="shared" si="0"/>
        <v>0</v>
      </c>
    </row>
    <row r="20" spans="1:15" ht="15" customHeight="1" x14ac:dyDescent="0.25">
      <c r="A20" s="26"/>
      <c r="B20" s="29"/>
      <c r="C20" s="26"/>
      <c r="D20" s="26"/>
      <c r="E20" s="21"/>
      <c r="F20" s="21"/>
      <c r="G20" s="21"/>
      <c r="H20" s="21"/>
      <c r="I20" s="12" t="s">
        <v>11</v>
      </c>
      <c r="J20" s="12" t="s">
        <v>40</v>
      </c>
      <c r="K20" s="13">
        <f>L20+M20+N20</f>
        <v>9201000</v>
      </c>
      <c r="L20" s="13">
        <v>9201000</v>
      </c>
      <c r="M20" s="13">
        <v>0</v>
      </c>
      <c r="N20" s="13">
        <v>0</v>
      </c>
      <c r="O20" s="7"/>
    </row>
    <row r="21" spans="1:15" ht="15" customHeight="1" x14ac:dyDescent="0.25">
      <c r="A21" s="26"/>
      <c r="B21" s="29"/>
      <c r="C21" s="26"/>
      <c r="D21" s="26"/>
      <c r="E21" s="21"/>
      <c r="F21" s="21"/>
      <c r="G21" s="21"/>
      <c r="H21" s="21"/>
      <c r="I21" s="18" t="s">
        <v>14</v>
      </c>
      <c r="J21" s="18" t="s">
        <v>39</v>
      </c>
      <c r="K21" s="19">
        <f>L21+M21+N21</f>
        <v>5792400</v>
      </c>
      <c r="L21" s="19">
        <v>5792400</v>
      </c>
      <c r="M21" s="19">
        <v>0</v>
      </c>
      <c r="N21" s="19">
        <v>0</v>
      </c>
      <c r="O21" s="7"/>
    </row>
    <row r="22" spans="1:15" ht="19.5" customHeight="1" x14ac:dyDescent="0.25">
      <c r="A22" s="27"/>
      <c r="B22" s="30"/>
      <c r="C22" s="27"/>
      <c r="D22" s="27"/>
      <c r="E22" s="22"/>
      <c r="F22" s="22"/>
      <c r="G22" s="22"/>
      <c r="H22" s="22"/>
      <c r="I22" s="23" t="s">
        <v>16</v>
      </c>
      <c r="J22" s="24"/>
      <c r="K22" s="13">
        <f>L22+N22</f>
        <v>29929313</v>
      </c>
      <c r="L22" s="13">
        <f>F18-L18-L19</f>
        <v>26645042</v>
      </c>
      <c r="M22" s="13">
        <f>G18-M18-M19</f>
        <v>0</v>
      </c>
      <c r="N22" s="13">
        <f>H18-N18-N19</f>
        <v>3284271</v>
      </c>
      <c r="O22" s="8"/>
    </row>
    <row r="23" spans="1:15" ht="16.5" customHeight="1" x14ac:dyDescent="0.25">
      <c r="A23" s="25" t="s">
        <v>14</v>
      </c>
      <c r="B23" s="28" t="s">
        <v>109</v>
      </c>
      <c r="C23" s="25" t="s">
        <v>110</v>
      </c>
      <c r="D23" s="25" t="s">
        <v>35</v>
      </c>
      <c r="E23" s="20">
        <f>SUM(F23:H26)</f>
        <v>10860750</v>
      </c>
      <c r="F23" s="20">
        <v>8688600</v>
      </c>
      <c r="G23" s="20">
        <v>0</v>
      </c>
      <c r="H23" s="20">
        <v>2172150</v>
      </c>
      <c r="I23" s="23" t="s">
        <v>12</v>
      </c>
      <c r="J23" s="24"/>
      <c r="K23" s="13">
        <f>L23+M23+N23</f>
        <v>0</v>
      </c>
      <c r="L23" s="13">
        <v>0</v>
      </c>
      <c r="M23" s="13">
        <v>0</v>
      </c>
      <c r="N23" s="13">
        <v>0</v>
      </c>
    </row>
    <row r="24" spans="1:15" ht="15" customHeight="1" x14ac:dyDescent="0.25">
      <c r="A24" s="26"/>
      <c r="B24" s="29"/>
      <c r="C24" s="26"/>
      <c r="D24" s="26"/>
      <c r="E24" s="21"/>
      <c r="F24" s="21"/>
      <c r="G24" s="21"/>
      <c r="H24" s="21"/>
      <c r="I24" s="23" t="s">
        <v>13</v>
      </c>
      <c r="J24" s="24"/>
      <c r="K24" s="13">
        <f>SUM(K25:K25)</f>
        <v>10860750</v>
      </c>
      <c r="L24" s="13">
        <f>SUM(L25:L25)</f>
        <v>8688600</v>
      </c>
      <c r="M24" s="13">
        <f>SUM(M25:M25)</f>
        <v>0</v>
      </c>
      <c r="N24" s="13">
        <f>SUM(N25:N25)</f>
        <v>2172150</v>
      </c>
    </row>
    <row r="25" spans="1:15" ht="15" customHeight="1" x14ac:dyDescent="0.25">
      <c r="A25" s="26"/>
      <c r="B25" s="29"/>
      <c r="C25" s="26"/>
      <c r="D25" s="26"/>
      <c r="E25" s="21"/>
      <c r="F25" s="21"/>
      <c r="G25" s="21"/>
      <c r="H25" s="21"/>
      <c r="I25" s="12" t="s">
        <v>11</v>
      </c>
      <c r="J25" s="12" t="s">
        <v>38</v>
      </c>
      <c r="K25" s="13">
        <f>SUM(L25:N25)</f>
        <v>10860750</v>
      </c>
      <c r="L25" s="13">
        <v>8688600</v>
      </c>
      <c r="M25" s="13">
        <v>0</v>
      </c>
      <c r="N25" s="13">
        <f>L25*H23/F23</f>
        <v>2172150</v>
      </c>
    </row>
    <row r="26" spans="1:15" ht="12.75" customHeight="1" x14ac:dyDescent="0.25">
      <c r="A26" s="27"/>
      <c r="B26" s="30"/>
      <c r="C26" s="27"/>
      <c r="D26" s="27"/>
      <c r="E26" s="22"/>
      <c r="F26" s="22"/>
      <c r="G26" s="22"/>
      <c r="H26" s="22"/>
      <c r="I26" s="23" t="s">
        <v>16</v>
      </c>
      <c r="J26" s="24"/>
      <c r="K26" s="13">
        <f>E23-K24</f>
        <v>0</v>
      </c>
      <c r="L26" s="13">
        <f>F23-L24</f>
        <v>0</v>
      </c>
      <c r="M26" s="13">
        <f>G23-M24</f>
        <v>0</v>
      </c>
      <c r="N26" s="13">
        <f>H23-N24</f>
        <v>0</v>
      </c>
    </row>
    <row r="27" spans="1:15" ht="12.75" customHeight="1" x14ac:dyDescent="0.25">
      <c r="A27" s="25" t="s">
        <v>15</v>
      </c>
      <c r="B27" s="28" t="s">
        <v>111</v>
      </c>
      <c r="C27" s="25" t="s">
        <v>112</v>
      </c>
      <c r="D27" s="25" t="s">
        <v>35</v>
      </c>
      <c r="E27" s="20">
        <f>SUM(F27:H32)</f>
        <v>16291126</v>
      </c>
      <c r="F27" s="20">
        <v>13032901</v>
      </c>
      <c r="G27" s="20">
        <v>0</v>
      </c>
      <c r="H27" s="20">
        <v>3258225</v>
      </c>
      <c r="I27" s="23" t="s">
        <v>12</v>
      </c>
      <c r="J27" s="24"/>
      <c r="K27" s="13">
        <f>L27+M27+N27</f>
        <v>0</v>
      </c>
      <c r="L27" s="13">
        <v>0</v>
      </c>
      <c r="M27" s="13">
        <v>0</v>
      </c>
      <c r="N27" s="13">
        <v>0</v>
      </c>
    </row>
    <row r="28" spans="1:15" ht="12.75" customHeight="1" x14ac:dyDescent="0.25">
      <c r="A28" s="26"/>
      <c r="B28" s="29"/>
      <c r="C28" s="26"/>
      <c r="D28" s="26"/>
      <c r="E28" s="21"/>
      <c r="F28" s="21"/>
      <c r="G28" s="21"/>
      <c r="H28" s="21"/>
      <c r="I28" s="23" t="s">
        <v>13</v>
      </c>
      <c r="J28" s="24"/>
      <c r="K28" s="13">
        <f>L28+N28</f>
        <v>10512874.940010671</v>
      </c>
      <c r="L28" s="13">
        <f>L29+L30+L31</f>
        <v>9731040</v>
      </c>
      <c r="M28" s="13">
        <f>SUM(M29:M29)</f>
        <v>0</v>
      </c>
      <c r="N28" s="13">
        <f>SUM(N29:N29)</f>
        <v>781834.94001066987</v>
      </c>
    </row>
    <row r="29" spans="1:15" ht="12.75" customHeight="1" x14ac:dyDescent="0.25">
      <c r="A29" s="26"/>
      <c r="B29" s="29"/>
      <c r="C29" s="26"/>
      <c r="D29" s="26"/>
      <c r="E29" s="21"/>
      <c r="F29" s="21"/>
      <c r="G29" s="21"/>
      <c r="H29" s="21"/>
      <c r="I29" s="12" t="s">
        <v>11</v>
      </c>
      <c r="J29" s="12" t="s">
        <v>40</v>
      </c>
      <c r="K29" s="13">
        <f>SUM(L29:N29)</f>
        <v>3909174.9400106696</v>
      </c>
      <c r="L29" s="13">
        <f>1100000+2027340</f>
        <v>3127340</v>
      </c>
      <c r="M29" s="13">
        <v>0</v>
      </c>
      <c r="N29" s="13">
        <f>L29*H27/F27</f>
        <v>781834.94001066987</v>
      </c>
    </row>
    <row r="30" spans="1:15" ht="12.75" customHeight="1" x14ac:dyDescent="0.25">
      <c r="A30" s="26"/>
      <c r="B30" s="29"/>
      <c r="C30" s="26"/>
      <c r="D30" s="26"/>
      <c r="E30" s="21"/>
      <c r="F30" s="21"/>
      <c r="G30" s="21"/>
      <c r="H30" s="21"/>
      <c r="I30" s="12" t="s">
        <v>14</v>
      </c>
      <c r="J30" s="12" t="s">
        <v>136</v>
      </c>
      <c r="K30" s="13">
        <f>L30+N30</f>
        <v>3301850</v>
      </c>
      <c r="L30" s="13">
        <v>3301850</v>
      </c>
      <c r="M30" s="13"/>
      <c r="N30" s="13"/>
    </row>
    <row r="31" spans="1:15" ht="12.75" customHeight="1" x14ac:dyDescent="0.25">
      <c r="A31" s="26"/>
      <c r="B31" s="29"/>
      <c r="C31" s="26"/>
      <c r="D31" s="26"/>
      <c r="E31" s="21"/>
      <c r="F31" s="21"/>
      <c r="G31" s="21"/>
      <c r="H31" s="21"/>
      <c r="I31" s="12" t="s">
        <v>15</v>
      </c>
      <c r="J31" s="12" t="s">
        <v>141</v>
      </c>
      <c r="K31" s="13">
        <f>L31+N31</f>
        <v>3301850</v>
      </c>
      <c r="L31" s="13">
        <v>3301850</v>
      </c>
      <c r="M31" s="13"/>
      <c r="N31" s="13"/>
    </row>
    <row r="32" spans="1:15" ht="12.75" customHeight="1" x14ac:dyDescent="0.25">
      <c r="A32" s="27"/>
      <c r="B32" s="30"/>
      <c r="C32" s="27"/>
      <c r="D32" s="27"/>
      <c r="E32" s="22"/>
      <c r="F32" s="22"/>
      <c r="G32" s="22"/>
      <c r="H32" s="22"/>
      <c r="I32" s="23" t="s">
        <v>16</v>
      </c>
      <c r="J32" s="24"/>
      <c r="K32" s="13">
        <f>E27-K28</f>
        <v>5778251.0599893294</v>
      </c>
      <c r="L32" s="13">
        <f>F27-L28</f>
        <v>3301861</v>
      </c>
      <c r="M32" s="13">
        <f>G27-M28</f>
        <v>0</v>
      </c>
      <c r="N32" s="13">
        <f>H27-N28</f>
        <v>2476390.0599893304</v>
      </c>
      <c r="O32" s="7"/>
    </row>
    <row r="33" spans="1:14" ht="16.5" customHeight="1" x14ac:dyDescent="0.25">
      <c r="A33" s="25" t="s">
        <v>25</v>
      </c>
      <c r="B33" s="28" t="s">
        <v>113</v>
      </c>
      <c r="C33" s="25" t="s">
        <v>144</v>
      </c>
      <c r="D33" s="25" t="s">
        <v>35</v>
      </c>
      <c r="E33" s="20">
        <f>SUM(F33:H36)</f>
        <v>26065802</v>
      </c>
      <c r="F33" s="20">
        <v>26065802</v>
      </c>
      <c r="G33" s="20">
        <v>0</v>
      </c>
      <c r="H33" s="20">
        <v>0</v>
      </c>
      <c r="I33" s="23" t="s">
        <v>12</v>
      </c>
      <c r="J33" s="24"/>
      <c r="K33" s="13">
        <f>L33+M33+N33</f>
        <v>0</v>
      </c>
      <c r="L33" s="13">
        <v>0</v>
      </c>
      <c r="M33" s="13">
        <v>0</v>
      </c>
      <c r="N33" s="13">
        <v>0</v>
      </c>
    </row>
    <row r="34" spans="1:14" ht="15" customHeight="1" x14ac:dyDescent="0.25">
      <c r="A34" s="26"/>
      <c r="B34" s="29"/>
      <c r="C34" s="26"/>
      <c r="D34" s="26"/>
      <c r="E34" s="21"/>
      <c r="F34" s="21"/>
      <c r="G34" s="21"/>
      <c r="H34" s="21"/>
      <c r="I34" s="23" t="s">
        <v>13</v>
      </c>
      <c r="J34" s="24"/>
      <c r="K34" s="13">
        <f>SUM(K35:K35)</f>
        <v>20273402</v>
      </c>
      <c r="L34" s="13">
        <f>SUM(L35:L35)</f>
        <v>20273402</v>
      </c>
      <c r="M34" s="13">
        <f>SUM(M35:M35)</f>
        <v>0</v>
      </c>
      <c r="N34" s="13">
        <f>SUM(N35:N35)</f>
        <v>0</v>
      </c>
    </row>
    <row r="35" spans="1:14" ht="15" customHeight="1" x14ac:dyDescent="0.25">
      <c r="A35" s="26"/>
      <c r="B35" s="29"/>
      <c r="C35" s="26"/>
      <c r="D35" s="26"/>
      <c r="E35" s="21"/>
      <c r="F35" s="21"/>
      <c r="G35" s="21"/>
      <c r="H35" s="21"/>
      <c r="I35" s="12" t="s">
        <v>11</v>
      </c>
      <c r="J35" s="12" t="s">
        <v>37</v>
      </c>
      <c r="K35" s="13">
        <f>SUM(L35:N35)</f>
        <v>20273402</v>
      </c>
      <c r="L35" s="13">
        <f>5792401+14481001</f>
        <v>20273402</v>
      </c>
      <c r="M35" s="13">
        <v>0</v>
      </c>
      <c r="N35" s="13">
        <v>0</v>
      </c>
    </row>
    <row r="36" spans="1:14" ht="12.75" customHeight="1" x14ac:dyDescent="0.25">
      <c r="A36" s="27"/>
      <c r="B36" s="30"/>
      <c r="C36" s="27"/>
      <c r="D36" s="27"/>
      <c r="E36" s="22"/>
      <c r="F36" s="22"/>
      <c r="G36" s="22"/>
      <c r="H36" s="22"/>
      <c r="I36" s="23" t="s">
        <v>16</v>
      </c>
      <c r="J36" s="24"/>
      <c r="K36" s="13">
        <f>E33-K34</f>
        <v>5792400</v>
      </c>
      <c r="L36" s="13">
        <f>F33-L34</f>
        <v>5792400</v>
      </c>
      <c r="M36" s="13">
        <f>G33-M34</f>
        <v>0</v>
      </c>
      <c r="N36" s="13">
        <f>H33-N34</f>
        <v>0</v>
      </c>
    </row>
    <row r="37" spans="1:14" ht="16.5" customHeight="1" x14ac:dyDescent="0.25">
      <c r="A37" s="25" t="s">
        <v>27</v>
      </c>
      <c r="B37" s="28" t="s">
        <v>43</v>
      </c>
      <c r="C37" s="25" t="s">
        <v>44</v>
      </c>
      <c r="D37" s="25" t="s">
        <v>35</v>
      </c>
      <c r="E37" s="20">
        <f>SUM(F37:H41)</f>
        <v>53876280</v>
      </c>
      <c r="F37" s="20">
        <v>35917520</v>
      </c>
      <c r="G37" s="20">
        <v>0</v>
      </c>
      <c r="H37" s="20">
        <v>17958760</v>
      </c>
      <c r="I37" s="23" t="s">
        <v>12</v>
      </c>
      <c r="J37" s="24"/>
      <c r="K37" s="13">
        <f>L37+M37+N37</f>
        <v>0</v>
      </c>
      <c r="L37" s="13">
        <v>0</v>
      </c>
      <c r="M37" s="13">
        <v>0</v>
      </c>
      <c r="N37" s="13">
        <v>0</v>
      </c>
    </row>
    <row r="38" spans="1:14" ht="15" customHeight="1" x14ac:dyDescent="0.25">
      <c r="A38" s="26"/>
      <c r="B38" s="29"/>
      <c r="C38" s="26"/>
      <c r="D38" s="26"/>
      <c r="E38" s="21"/>
      <c r="F38" s="21"/>
      <c r="G38" s="21"/>
      <c r="H38" s="21"/>
      <c r="I38" s="23" t="s">
        <v>13</v>
      </c>
      <c r="J38" s="24"/>
      <c r="K38" s="13">
        <f>SUM(K39:K40)</f>
        <v>53876280</v>
      </c>
      <c r="L38" s="13">
        <f>SUM(L39:L40)</f>
        <v>35917520</v>
      </c>
      <c r="M38" s="13">
        <f>SUM(M39:M40)</f>
        <v>0</v>
      </c>
      <c r="N38" s="13">
        <f>SUM(N39:N40)</f>
        <v>17958760</v>
      </c>
    </row>
    <row r="39" spans="1:14" ht="15" customHeight="1" x14ac:dyDescent="0.25">
      <c r="A39" s="26"/>
      <c r="B39" s="29"/>
      <c r="C39" s="26"/>
      <c r="D39" s="26"/>
      <c r="E39" s="21"/>
      <c r="F39" s="21"/>
      <c r="G39" s="21"/>
      <c r="H39" s="21"/>
      <c r="I39" s="12" t="s">
        <v>11</v>
      </c>
      <c r="J39" s="12" t="s">
        <v>37</v>
      </c>
      <c r="K39" s="13">
        <f>SUM(L39:N39)</f>
        <v>26938140</v>
      </c>
      <c r="L39" s="13">
        <v>17958760</v>
      </c>
      <c r="M39" s="13">
        <v>0</v>
      </c>
      <c r="N39" s="13">
        <f>L39*H37/F37</f>
        <v>8979380</v>
      </c>
    </row>
    <row r="40" spans="1:14" ht="14.25" customHeight="1" x14ac:dyDescent="0.25">
      <c r="A40" s="26"/>
      <c r="B40" s="29"/>
      <c r="C40" s="26"/>
      <c r="D40" s="26"/>
      <c r="E40" s="21"/>
      <c r="F40" s="21"/>
      <c r="G40" s="21"/>
      <c r="H40" s="21"/>
      <c r="I40" s="12" t="s">
        <v>14</v>
      </c>
      <c r="J40" s="12" t="s">
        <v>39</v>
      </c>
      <c r="K40" s="13">
        <f>SUM(L40:N40)</f>
        <v>26938140</v>
      </c>
      <c r="L40" s="13">
        <f>4997014+12961746</f>
        <v>17958760</v>
      </c>
      <c r="M40" s="13">
        <v>0</v>
      </c>
      <c r="N40" s="13">
        <f>L40*H37/F37</f>
        <v>8979380</v>
      </c>
    </row>
    <row r="41" spans="1:14" ht="14.25" customHeight="1" x14ac:dyDescent="0.25">
      <c r="A41" s="27"/>
      <c r="B41" s="30"/>
      <c r="C41" s="27"/>
      <c r="D41" s="27"/>
      <c r="E41" s="22"/>
      <c r="F41" s="22"/>
      <c r="G41" s="22"/>
      <c r="H41" s="22"/>
      <c r="I41" s="23" t="s">
        <v>16</v>
      </c>
      <c r="J41" s="24"/>
      <c r="K41" s="13">
        <f>E37-K38</f>
        <v>0</v>
      </c>
      <c r="L41" s="13">
        <f>F37-L38</f>
        <v>0</v>
      </c>
      <c r="M41" s="13">
        <f>G37-M38</f>
        <v>0</v>
      </c>
      <c r="N41" s="13">
        <f>H37-N38</f>
        <v>0</v>
      </c>
    </row>
    <row r="42" spans="1:14" ht="16.5" customHeight="1" x14ac:dyDescent="0.25">
      <c r="A42" s="25" t="s">
        <v>36</v>
      </c>
      <c r="B42" s="28" t="s">
        <v>133</v>
      </c>
      <c r="C42" s="25" t="s">
        <v>134</v>
      </c>
      <c r="D42" s="25" t="s">
        <v>35</v>
      </c>
      <c r="E42" s="20">
        <f>SUM(F42:H47)</f>
        <v>80808623</v>
      </c>
      <c r="F42" s="20">
        <v>80808623</v>
      </c>
      <c r="G42" s="20">
        <v>0</v>
      </c>
      <c r="H42" s="20">
        <v>0</v>
      </c>
      <c r="I42" s="23" t="s">
        <v>12</v>
      </c>
      <c r="J42" s="24"/>
      <c r="K42" s="13">
        <f>L42+M42+N42</f>
        <v>0</v>
      </c>
      <c r="L42" s="13">
        <v>0</v>
      </c>
      <c r="M42" s="13">
        <v>0</v>
      </c>
      <c r="N42" s="13">
        <v>0</v>
      </c>
    </row>
    <row r="43" spans="1:14" ht="15" customHeight="1" x14ac:dyDescent="0.25">
      <c r="A43" s="26"/>
      <c r="B43" s="29"/>
      <c r="C43" s="26"/>
      <c r="D43" s="26"/>
      <c r="E43" s="21"/>
      <c r="F43" s="21"/>
      <c r="G43" s="21"/>
      <c r="H43" s="21"/>
      <c r="I43" s="23" t="s">
        <v>13</v>
      </c>
      <c r="J43" s="24"/>
      <c r="K43" s="13">
        <f>K44+K45+K46</f>
        <v>80808623</v>
      </c>
      <c r="L43" s="13">
        <f>L44+L45+L46</f>
        <v>80808623</v>
      </c>
      <c r="M43" s="13">
        <f>SUM(M44:M44)</f>
        <v>0</v>
      </c>
      <c r="N43" s="13">
        <f>SUM(N44:N44)</f>
        <v>0</v>
      </c>
    </row>
    <row r="44" spans="1:14" ht="14.25" customHeight="1" x14ac:dyDescent="0.25">
      <c r="A44" s="26"/>
      <c r="B44" s="29"/>
      <c r="C44" s="26"/>
      <c r="D44" s="26"/>
      <c r="E44" s="21"/>
      <c r="F44" s="21"/>
      <c r="G44" s="21"/>
      <c r="H44" s="21"/>
      <c r="I44" s="12" t="s">
        <v>11</v>
      </c>
      <c r="J44" s="12" t="s">
        <v>37</v>
      </c>
      <c r="K44" s="13">
        <f>SUM(L44:N44)</f>
        <v>43253015</v>
      </c>
      <c r="L44" s="13">
        <v>43253015</v>
      </c>
      <c r="M44" s="13">
        <v>0</v>
      </c>
      <c r="N44" s="13">
        <v>0</v>
      </c>
    </row>
    <row r="45" spans="1:14" ht="14.25" customHeight="1" x14ac:dyDescent="0.25">
      <c r="A45" s="26"/>
      <c r="B45" s="29"/>
      <c r="C45" s="26"/>
      <c r="D45" s="26"/>
      <c r="E45" s="21"/>
      <c r="F45" s="21"/>
      <c r="G45" s="21"/>
      <c r="H45" s="21"/>
      <c r="I45" s="12" t="s">
        <v>14</v>
      </c>
      <c r="J45" s="12" t="s">
        <v>40</v>
      </c>
      <c r="K45" s="13">
        <f t="shared" ref="K45" si="1">SUM(L45:N45)</f>
        <v>21626507</v>
      </c>
      <c r="L45" s="13">
        <v>21626507</v>
      </c>
      <c r="M45" s="13">
        <v>0</v>
      </c>
      <c r="N45" s="13">
        <v>0</v>
      </c>
    </row>
    <row r="46" spans="1:14" ht="14.25" customHeight="1" x14ac:dyDescent="0.25">
      <c r="A46" s="26"/>
      <c r="B46" s="29"/>
      <c r="C46" s="26"/>
      <c r="D46" s="26"/>
      <c r="E46" s="21"/>
      <c r="F46" s="21"/>
      <c r="G46" s="21"/>
      <c r="H46" s="21"/>
      <c r="I46" s="12" t="s">
        <v>15</v>
      </c>
      <c r="J46" s="12" t="s">
        <v>140</v>
      </c>
      <c r="K46" s="13">
        <f t="shared" ref="K46" si="2">SUM(L46:N46)</f>
        <v>15929101</v>
      </c>
      <c r="L46" s="13">
        <f>14481001+1448100</f>
        <v>15929101</v>
      </c>
      <c r="M46" s="13">
        <v>0</v>
      </c>
      <c r="N46" s="13">
        <v>0</v>
      </c>
    </row>
    <row r="47" spans="1:14" ht="12.75" customHeight="1" x14ac:dyDescent="0.25">
      <c r="A47" s="27"/>
      <c r="B47" s="30"/>
      <c r="C47" s="27"/>
      <c r="D47" s="27"/>
      <c r="E47" s="22"/>
      <c r="F47" s="22"/>
      <c r="G47" s="22"/>
      <c r="H47" s="22"/>
      <c r="I47" s="23" t="s">
        <v>16</v>
      </c>
      <c r="J47" s="24"/>
      <c r="K47" s="13">
        <v>0</v>
      </c>
      <c r="L47" s="13">
        <v>0</v>
      </c>
      <c r="M47" s="13">
        <f>G42-M43</f>
        <v>0</v>
      </c>
      <c r="N47" s="13">
        <f>H42-N43</f>
        <v>0</v>
      </c>
    </row>
    <row r="48" spans="1:14" ht="12.75" customHeight="1" x14ac:dyDescent="0.25">
      <c r="A48" s="25" t="s">
        <v>52</v>
      </c>
      <c r="B48" s="28" t="s">
        <v>66</v>
      </c>
      <c r="C48" s="25" t="s">
        <v>67</v>
      </c>
      <c r="D48" s="25" t="s">
        <v>35</v>
      </c>
      <c r="E48" s="20">
        <f>SUM(F48:H48)</f>
        <v>4349022</v>
      </c>
      <c r="F48" s="20">
        <v>3696669</v>
      </c>
      <c r="G48" s="20">
        <v>652353</v>
      </c>
      <c r="H48" s="20">
        <v>0</v>
      </c>
      <c r="I48" s="23" t="s">
        <v>12</v>
      </c>
      <c r="J48" s="24"/>
      <c r="K48" s="13">
        <f>L48+M48+N48</f>
        <v>0</v>
      </c>
      <c r="L48" s="13">
        <v>0</v>
      </c>
      <c r="M48" s="13">
        <v>0</v>
      </c>
      <c r="N48" s="13">
        <v>0</v>
      </c>
    </row>
    <row r="49" spans="1:16" ht="12.75" customHeight="1" x14ac:dyDescent="0.25">
      <c r="A49" s="26"/>
      <c r="B49" s="29"/>
      <c r="C49" s="26"/>
      <c r="D49" s="26"/>
      <c r="E49" s="21"/>
      <c r="F49" s="21"/>
      <c r="G49" s="21"/>
      <c r="H49" s="21"/>
      <c r="I49" s="23" t="s">
        <v>13</v>
      </c>
      <c r="J49" s="24"/>
      <c r="K49" s="13">
        <f>SUM(K50)</f>
        <v>4349022</v>
      </c>
      <c r="L49" s="13">
        <f>SUM(L50)</f>
        <v>3696669</v>
      </c>
      <c r="M49" s="13">
        <f>SUM(M50)</f>
        <v>652353</v>
      </c>
      <c r="N49" s="13">
        <f>SUM(N50)</f>
        <v>0</v>
      </c>
    </row>
    <row r="50" spans="1:16" ht="12.75" customHeight="1" x14ac:dyDescent="0.25">
      <c r="A50" s="26"/>
      <c r="B50" s="29"/>
      <c r="C50" s="26"/>
      <c r="D50" s="26"/>
      <c r="E50" s="21"/>
      <c r="F50" s="21"/>
      <c r="G50" s="21"/>
      <c r="H50" s="21"/>
      <c r="I50" s="12" t="s">
        <v>11</v>
      </c>
      <c r="J50" s="12" t="s">
        <v>38</v>
      </c>
      <c r="K50" s="13">
        <f>SUM(L50:N50)</f>
        <v>4349022</v>
      </c>
      <c r="L50" s="13">
        <v>3696669</v>
      </c>
      <c r="M50" s="13">
        <v>652353</v>
      </c>
      <c r="N50" s="13">
        <v>0</v>
      </c>
    </row>
    <row r="51" spans="1:16" ht="12.75" customHeight="1" x14ac:dyDescent="0.25">
      <c r="A51" s="27"/>
      <c r="B51" s="30"/>
      <c r="C51" s="27"/>
      <c r="D51" s="27"/>
      <c r="E51" s="22"/>
      <c r="F51" s="22"/>
      <c r="G51" s="22"/>
      <c r="H51" s="22"/>
      <c r="I51" s="23" t="s">
        <v>16</v>
      </c>
      <c r="J51" s="24"/>
      <c r="K51" s="13">
        <f>E48-K49</f>
        <v>0</v>
      </c>
      <c r="L51" s="13">
        <f>F48-L49</f>
        <v>0</v>
      </c>
      <c r="M51" s="13">
        <f>G48-M49</f>
        <v>0</v>
      </c>
      <c r="N51" s="13">
        <f>H48-N49</f>
        <v>0</v>
      </c>
    </row>
    <row r="52" spans="1:16" ht="12.75" customHeight="1" x14ac:dyDescent="0.25">
      <c r="A52" s="25" t="s">
        <v>53</v>
      </c>
      <c r="B52" s="28" t="s">
        <v>68</v>
      </c>
      <c r="C52" s="25" t="s">
        <v>69</v>
      </c>
      <c r="D52" s="25" t="s">
        <v>17</v>
      </c>
      <c r="E52" s="20">
        <f>SUM(F52:H52)</f>
        <v>52884615</v>
      </c>
      <c r="F52" s="20">
        <v>44951923</v>
      </c>
      <c r="G52" s="20">
        <v>7932692</v>
      </c>
      <c r="H52" s="20">
        <v>0</v>
      </c>
      <c r="I52" s="23" t="s">
        <v>12</v>
      </c>
      <c r="J52" s="24"/>
      <c r="K52" s="16">
        <f>L52+M52+N52</f>
        <v>0</v>
      </c>
      <c r="L52" s="16">
        <v>0</v>
      </c>
      <c r="M52" s="16">
        <v>0</v>
      </c>
      <c r="N52" s="16">
        <v>0</v>
      </c>
    </row>
    <row r="53" spans="1:16" ht="12.75" customHeight="1" x14ac:dyDescent="0.25">
      <c r="A53" s="26"/>
      <c r="B53" s="29"/>
      <c r="C53" s="26"/>
      <c r="D53" s="26"/>
      <c r="E53" s="21"/>
      <c r="F53" s="21"/>
      <c r="G53" s="21"/>
      <c r="H53" s="21"/>
      <c r="I53" s="23" t="s">
        <v>13</v>
      </c>
      <c r="J53" s="24"/>
      <c r="K53" s="16">
        <f>SUM(L53:N53)</f>
        <v>31335580</v>
      </c>
      <c r="L53" s="16">
        <f>L54+L55</f>
        <v>26635243</v>
      </c>
      <c r="M53" s="16">
        <f>SUM(M54:M55)</f>
        <v>4700337</v>
      </c>
      <c r="N53" s="16">
        <f>SUM(N54:N55)</f>
        <v>0</v>
      </c>
    </row>
    <row r="54" spans="1:16" ht="12.75" customHeight="1" x14ac:dyDescent="0.25">
      <c r="A54" s="26"/>
      <c r="B54" s="29"/>
      <c r="C54" s="26"/>
      <c r="D54" s="26"/>
      <c r="E54" s="21"/>
      <c r="F54" s="21"/>
      <c r="G54" s="21"/>
      <c r="H54" s="21"/>
      <c r="I54" s="15" t="s">
        <v>11</v>
      </c>
      <c r="J54" s="15" t="s">
        <v>37</v>
      </c>
      <c r="K54" s="16">
        <f>SUM(L54:N54)</f>
        <v>2606580</v>
      </c>
      <c r="L54" s="16">
        <v>2215593</v>
      </c>
      <c r="M54" s="16">
        <v>390987</v>
      </c>
      <c r="N54" s="16">
        <v>0</v>
      </c>
    </row>
    <row r="55" spans="1:16" ht="12.75" customHeight="1" x14ac:dyDescent="0.25">
      <c r="A55" s="26"/>
      <c r="B55" s="29"/>
      <c r="C55" s="26"/>
      <c r="D55" s="26"/>
      <c r="E55" s="21"/>
      <c r="F55" s="21"/>
      <c r="G55" s="21"/>
      <c r="H55" s="21"/>
      <c r="I55" s="15" t="s">
        <v>14</v>
      </c>
      <c r="J55" s="15" t="s">
        <v>40</v>
      </c>
      <c r="K55" s="16">
        <f t="shared" ref="K55" si="3">SUM(L55:N55)</f>
        <v>28729000</v>
      </c>
      <c r="L55" s="16">
        <v>24419650</v>
      </c>
      <c r="M55" s="16">
        <v>4309350</v>
      </c>
      <c r="N55" s="16">
        <v>0</v>
      </c>
    </row>
    <row r="56" spans="1:16" ht="25.5" customHeight="1" x14ac:dyDescent="0.25">
      <c r="A56" s="27"/>
      <c r="B56" s="30"/>
      <c r="C56" s="27"/>
      <c r="D56" s="27"/>
      <c r="E56" s="22"/>
      <c r="F56" s="22"/>
      <c r="G56" s="22"/>
      <c r="H56" s="22"/>
      <c r="I56" s="23" t="s">
        <v>16</v>
      </c>
      <c r="J56" s="24"/>
      <c r="K56" s="16">
        <f>L56+M56</f>
        <v>21549035</v>
      </c>
      <c r="L56" s="16">
        <f>F52-L53</f>
        <v>18316680</v>
      </c>
      <c r="M56" s="16">
        <f>G52-M53</f>
        <v>3232355</v>
      </c>
      <c r="N56" s="16">
        <f>H52-N53</f>
        <v>0</v>
      </c>
      <c r="O56" s="8"/>
    </row>
    <row r="57" spans="1:16" ht="12.75" customHeight="1" x14ac:dyDescent="0.25">
      <c r="A57" s="25" t="s">
        <v>54</v>
      </c>
      <c r="B57" s="28" t="s">
        <v>70</v>
      </c>
      <c r="C57" s="25" t="s">
        <v>71</v>
      </c>
      <c r="D57" s="25" t="s">
        <v>17</v>
      </c>
      <c r="E57" s="20">
        <f>SUM(F57:H60)</f>
        <v>48949505</v>
      </c>
      <c r="F57" s="20">
        <v>41607079</v>
      </c>
      <c r="G57" s="20">
        <v>7342426</v>
      </c>
      <c r="H57" s="20">
        <v>0</v>
      </c>
      <c r="I57" s="23" t="s">
        <v>12</v>
      </c>
      <c r="J57" s="24"/>
      <c r="K57" s="13">
        <f>L57+M57+N57</f>
        <v>0</v>
      </c>
      <c r="L57" s="13">
        <v>0</v>
      </c>
      <c r="M57" s="13">
        <v>0</v>
      </c>
      <c r="N57" s="13">
        <v>0</v>
      </c>
    </row>
    <row r="58" spans="1:16" ht="12.75" customHeight="1" x14ac:dyDescent="0.25">
      <c r="A58" s="26"/>
      <c r="B58" s="29"/>
      <c r="C58" s="26"/>
      <c r="D58" s="26"/>
      <c r="E58" s="21"/>
      <c r="F58" s="21"/>
      <c r="G58" s="21"/>
      <c r="H58" s="21"/>
      <c r="I58" s="23" t="s">
        <v>13</v>
      </c>
      <c r="J58" s="24"/>
      <c r="K58" s="13">
        <f>SUM(L58:N58)</f>
        <v>46012534</v>
      </c>
      <c r="L58" s="13">
        <f>SUM(L59:L59)</f>
        <v>39110654</v>
      </c>
      <c r="M58" s="13">
        <f>SUM(M59:M59)</f>
        <v>6901880</v>
      </c>
      <c r="N58" s="13">
        <f>SUM(N59:N59)</f>
        <v>0</v>
      </c>
    </row>
    <row r="59" spans="1:16" ht="12.75" customHeight="1" x14ac:dyDescent="0.25">
      <c r="A59" s="26"/>
      <c r="B59" s="29"/>
      <c r="C59" s="26"/>
      <c r="D59" s="26"/>
      <c r="E59" s="21"/>
      <c r="F59" s="21"/>
      <c r="G59" s="21"/>
      <c r="H59" s="21"/>
      <c r="I59" s="12" t="s">
        <v>11</v>
      </c>
      <c r="J59" s="12" t="s">
        <v>40</v>
      </c>
      <c r="K59" s="13">
        <f>SUM(L59:N59)</f>
        <v>46012534</v>
      </c>
      <c r="L59" s="13">
        <v>39110654</v>
      </c>
      <c r="M59" s="13">
        <v>6901880</v>
      </c>
      <c r="N59" s="13">
        <v>0</v>
      </c>
      <c r="O59" s="7"/>
      <c r="P59" s="7"/>
    </row>
    <row r="60" spans="1:16" ht="12.75" customHeight="1" x14ac:dyDescent="0.25">
      <c r="A60" s="27"/>
      <c r="B60" s="30"/>
      <c r="C60" s="27"/>
      <c r="D60" s="27"/>
      <c r="E60" s="22"/>
      <c r="F60" s="22"/>
      <c r="G60" s="22"/>
      <c r="H60" s="22"/>
      <c r="I60" s="23" t="s">
        <v>16</v>
      </c>
      <c r="J60" s="24"/>
      <c r="K60" s="13">
        <f>E57-K58</f>
        <v>2936971</v>
      </c>
      <c r="L60" s="13">
        <f>F57-L58</f>
        <v>2496425</v>
      </c>
      <c r="M60" s="13">
        <f>G57-M58</f>
        <v>440546</v>
      </c>
      <c r="N60" s="13">
        <f>H57-N58</f>
        <v>0</v>
      </c>
      <c r="O60" s="8"/>
    </row>
    <row r="61" spans="1:16" ht="12.75" customHeight="1" x14ac:dyDescent="0.25">
      <c r="A61" s="31" t="s">
        <v>57</v>
      </c>
      <c r="B61" s="28" t="s">
        <v>72</v>
      </c>
      <c r="C61" s="25" t="s">
        <v>73</v>
      </c>
      <c r="D61" s="25" t="s">
        <v>35</v>
      </c>
      <c r="E61" s="20">
        <f>SUM(F61:H65)</f>
        <v>20273401</v>
      </c>
      <c r="F61" s="20">
        <v>17232391</v>
      </c>
      <c r="G61" s="20">
        <v>3041010</v>
      </c>
      <c r="H61" s="20">
        <v>0</v>
      </c>
      <c r="I61" s="23" t="s">
        <v>12</v>
      </c>
      <c r="J61" s="24"/>
      <c r="K61" s="13">
        <f>L61+M61+N61</f>
        <v>0</v>
      </c>
      <c r="L61" s="13">
        <v>0</v>
      </c>
      <c r="M61" s="13">
        <v>0</v>
      </c>
      <c r="N61" s="13">
        <v>0</v>
      </c>
    </row>
    <row r="62" spans="1:16" ht="12.75" customHeight="1" x14ac:dyDescent="0.25">
      <c r="A62" s="31"/>
      <c r="B62" s="29"/>
      <c r="C62" s="26"/>
      <c r="D62" s="26"/>
      <c r="E62" s="21"/>
      <c r="F62" s="21"/>
      <c r="G62" s="21"/>
      <c r="H62" s="21"/>
      <c r="I62" s="23" t="s">
        <v>13</v>
      </c>
      <c r="J62" s="24"/>
      <c r="K62" s="13">
        <f>SUM(K63:K64)</f>
        <v>19056997.481176466</v>
      </c>
      <c r="L62" s="13">
        <f t="shared" ref="L62:N62" si="4">SUM(L63:L64)</f>
        <v>16198448</v>
      </c>
      <c r="M62" s="13">
        <f t="shared" si="4"/>
        <v>2858549.4811764657</v>
      </c>
      <c r="N62" s="13">
        <f t="shared" si="4"/>
        <v>0</v>
      </c>
    </row>
    <row r="63" spans="1:16" ht="12.75" customHeight="1" x14ac:dyDescent="0.25">
      <c r="A63" s="31"/>
      <c r="B63" s="29"/>
      <c r="C63" s="26"/>
      <c r="D63" s="26"/>
      <c r="E63" s="21"/>
      <c r="F63" s="21"/>
      <c r="G63" s="21"/>
      <c r="H63" s="21"/>
      <c r="I63" s="12" t="s">
        <v>11</v>
      </c>
      <c r="J63" s="12" t="s">
        <v>40</v>
      </c>
      <c r="K63" s="13">
        <f>SUM(L63:N63)</f>
        <v>10384056.380199824</v>
      </c>
      <c r="L63" s="13">
        <v>8826448</v>
      </c>
      <c r="M63" s="13">
        <f>L63*$G$61/$F$61</f>
        <v>1557608.3801998226</v>
      </c>
      <c r="N63" s="13">
        <v>0</v>
      </c>
    </row>
    <row r="64" spans="1:16" ht="12.75" customHeight="1" x14ac:dyDescent="0.25">
      <c r="A64" s="31"/>
      <c r="B64" s="29"/>
      <c r="C64" s="26"/>
      <c r="D64" s="26"/>
      <c r="E64" s="21"/>
      <c r="F64" s="21"/>
      <c r="G64" s="21"/>
      <c r="H64" s="21"/>
      <c r="I64" s="12" t="s">
        <v>14</v>
      </c>
      <c r="J64" s="12" t="s">
        <v>39</v>
      </c>
      <c r="K64" s="13">
        <f>SUM(L64:N64)</f>
        <v>8672941.1009766441</v>
      </c>
      <c r="L64" s="13">
        <v>7372000</v>
      </c>
      <c r="M64" s="13">
        <f>L64*$G$61/$F$61</f>
        <v>1300941.1009766434</v>
      </c>
      <c r="N64" s="13">
        <v>0</v>
      </c>
    </row>
    <row r="65" spans="1:15" ht="12.75" customHeight="1" x14ac:dyDescent="0.25">
      <c r="A65" s="31"/>
      <c r="B65" s="30"/>
      <c r="C65" s="27"/>
      <c r="D65" s="27"/>
      <c r="E65" s="22"/>
      <c r="F65" s="22"/>
      <c r="G65" s="22"/>
      <c r="H65" s="22"/>
      <c r="I65" s="23" t="s">
        <v>16</v>
      </c>
      <c r="J65" s="24"/>
      <c r="K65" s="13">
        <f>E61-K62</f>
        <v>1216403.5188235343</v>
      </c>
      <c r="L65" s="13">
        <f t="shared" ref="L65:N65" si="5">F61-L62</f>
        <v>1033943</v>
      </c>
      <c r="M65" s="13">
        <f t="shared" si="5"/>
        <v>182460.51882353425</v>
      </c>
      <c r="N65" s="13">
        <f t="shared" si="5"/>
        <v>0</v>
      </c>
      <c r="O65" s="8"/>
    </row>
    <row r="66" spans="1:15" ht="15" customHeight="1" x14ac:dyDescent="0.25">
      <c r="A66" s="25" t="s">
        <v>60</v>
      </c>
      <c r="B66" s="28" t="s">
        <v>21</v>
      </c>
      <c r="C66" s="25" t="s">
        <v>22</v>
      </c>
      <c r="D66" s="25" t="s">
        <v>17</v>
      </c>
      <c r="E66" s="20">
        <f>F66+G66+H66</f>
        <v>27960848</v>
      </c>
      <c r="F66" s="20">
        <v>24245768</v>
      </c>
      <c r="G66" s="20">
        <v>3715080</v>
      </c>
      <c r="H66" s="20">
        <v>0</v>
      </c>
      <c r="I66" s="23" t="s">
        <v>12</v>
      </c>
      <c r="J66" s="24"/>
      <c r="K66" s="13">
        <f>L66+M66</f>
        <v>21721500.430000003</v>
      </c>
      <c r="L66" s="13">
        <f>7631487+11153378.88</f>
        <v>18784865.880000003</v>
      </c>
      <c r="M66" s="13">
        <f>1346733+1589901.55</f>
        <v>2936634.55</v>
      </c>
      <c r="N66" s="13">
        <v>0</v>
      </c>
    </row>
    <row r="67" spans="1:15" ht="15" customHeight="1" x14ac:dyDescent="0.25">
      <c r="A67" s="26"/>
      <c r="B67" s="29"/>
      <c r="C67" s="26"/>
      <c r="D67" s="26"/>
      <c r="E67" s="21"/>
      <c r="F67" s="21"/>
      <c r="G67" s="21"/>
      <c r="H67" s="21"/>
      <c r="I67" s="23" t="s">
        <v>13</v>
      </c>
      <c r="J67" s="24"/>
      <c r="K67" s="13">
        <f>SUM(K68:K68)</f>
        <v>6239347.5699999975</v>
      </c>
      <c r="L67" s="13">
        <f>SUM(L68:L68)</f>
        <v>5460902.1199999973</v>
      </c>
      <c r="M67" s="13">
        <f>SUM(M68:M68)</f>
        <v>778445.45000000019</v>
      </c>
      <c r="N67" s="13">
        <f>SUM(N68:N68)</f>
        <v>0</v>
      </c>
    </row>
    <row r="68" spans="1:15" x14ac:dyDescent="0.25">
      <c r="A68" s="26"/>
      <c r="B68" s="29"/>
      <c r="C68" s="26"/>
      <c r="D68" s="26"/>
      <c r="E68" s="21"/>
      <c r="F68" s="21"/>
      <c r="G68" s="21"/>
      <c r="H68" s="21"/>
      <c r="I68" s="12" t="s">
        <v>11</v>
      </c>
      <c r="J68" s="12" t="s">
        <v>37</v>
      </c>
      <c r="K68" s="13">
        <f>L68+M68+N68</f>
        <v>6239347.5699999975</v>
      </c>
      <c r="L68" s="13">
        <f>F66-L66</f>
        <v>5460902.1199999973</v>
      </c>
      <c r="M68" s="13">
        <f>G66-M66</f>
        <v>778445.45000000019</v>
      </c>
      <c r="N68" s="13">
        <v>0</v>
      </c>
    </row>
    <row r="69" spans="1:15" ht="15" customHeight="1" x14ac:dyDescent="0.25">
      <c r="A69" s="27"/>
      <c r="B69" s="30"/>
      <c r="C69" s="27"/>
      <c r="D69" s="27"/>
      <c r="E69" s="22"/>
      <c r="F69" s="22"/>
      <c r="G69" s="22"/>
      <c r="H69" s="22"/>
      <c r="I69" s="23" t="s">
        <v>16</v>
      </c>
      <c r="J69" s="24"/>
      <c r="K69" s="13">
        <v>0</v>
      </c>
      <c r="L69" s="13">
        <v>0</v>
      </c>
      <c r="M69" s="13">
        <v>0</v>
      </c>
      <c r="N69" s="13">
        <f>H66-N66-N67</f>
        <v>0</v>
      </c>
    </row>
    <row r="70" spans="1:15" ht="15.75" customHeight="1" x14ac:dyDescent="0.25">
      <c r="A70" s="25" t="s">
        <v>61</v>
      </c>
      <c r="B70" s="28" t="s">
        <v>45</v>
      </c>
      <c r="C70" s="25" t="s">
        <v>46</v>
      </c>
      <c r="D70" s="25" t="s">
        <v>47</v>
      </c>
      <c r="E70" s="20">
        <f>SUM(F70:H70)</f>
        <v>21917190</v>
      </c>
      <c r="F70" s="20">
        <v>18629612</v>
      </c>
      <c r="G70" s="20">
        <v>1643789</v>
      </c>
      <c r="H70" s="20">
        <v>1643789</v>
      </c>
      <c r="I70" s="23" t="s">
        <v>12</v>
      </c>
      <c r="J70" s="24"/>
      <c r="K70" s="13">
        <v>0</v>
      </c>
      <c r="L70" s="13">
        <v>0</v>
      </c>
      <c r="M70" s="13">
        <v>0</v>
      </c>
      <c r="N70" s="13">
        <v>0</v>
      </c>
    </row>
    <row r="71" spans="1:15" ht="15" customHeight="1" x14ac:dyDescent="0.25">
      <c r="A71" s="26"/>
      <c r="B71" s="29"/>
      <c r="C71" s="26"/>
      <c r="D71" s="26"/>
      <c r="E71" s="21"/>
      <c r="F71" s="21"/>
      <c r="G71" s="21"/>
      <c r="H71" s="21"/>
      <c r="I71" s="23" t="s">
        <v>13</v>
      </c>
      <c r="J71" s="24"/>
      <c r="K71" s="13">
        <f>SUM(K72:K72)</f>
        <v>19779027</v>
      </c>
      <c r="L71" s="13">
        <f>SUM(L72:L72)</f>
        <v>16923971</v>
      </c>
      <c r="M71" s="13">
        <f>SUM(M72:M72)</f>
        <v>1427528</v>
      </c>
      <c r="N71" s="13">
        <f>SUM(N72:N72)</f>
        <v>1427528</v>
      </c>
    </row>
    <row r="72" spans="1:15" x14ac:dyDescent="0.25">
      <c r="A72" s="26"/>
      <c r="B72" s="29"/>
      <c r="C72" s="26"/>
      <c r="D72" s="26"/>
      <c r="E72" s="21"/>
      <c r="F72" s="21"/>
      <c r="G72" s="21"/>
      <c r="H72" s="21"/>
      <c r="I72" s="12" t="s">
        <v>11</v>
      </c>
      <c r="J72" s="12" t="s">
        <v>40</v>
      </c>
      <c r="K72" s="13">
        <f t="shared" ref="K72" si="6">SUM(L72:N72)</f>
        <v>19779027</v>
      </c>
      <c r="L72" s="13">
        <f>18629612-L73</f>
        <v>16923971</v>
      </c>
      <c r="M72" s="13">
        <f>G70-M73</f>
        <v>1427528</v>
      </c>
      <c r="N72" s="13">
        <f>H70-N73</f>
        <v>1427528</v>
      </c>
    </row>
    <row r="73" spans="1:15" ht="15" customHeight="1" x14ac:dyDescent="0.25">
      <c r="A73" s="27"/>
      <c r="B73" s="30"/>
      <c r="C73" s="27"/>
      <c r="D73" s="27"/>
      <c r="E73" s="22"/>
      <c r="F73" s="22"/>
      <c r="G73" s="22"/>
      <c r="H73" s="22"/>
      <c r="I73" s="23" t="s">
        <v>16</v>
      </c>
      <c r="J73" s="24"/>
      <c r="K73" s="13">
        <f>E70-K71</f>
        <v>2138163</v>
      </c>
      <c r="L73" s="13">
        <v>1705641</v>
      </c>
      <c r="M73" s="13">
        <v>216261</v>
      </c>
      <c r="N73" s="13">
        <v>216261</v>
      </c>
      <c r="O73" s="8"/>
    </row>
    <row r="74" spans="1:15" ht="15" customHeight="1" x14ac:dyDescent="0.25">
      <c r="A74" s="25" t="s">
        <v>65</v>
      </c>
      <c r="B74" s="28" t="s">
        <v>127</v>
      </c>
      <c r="C74" s="25" t="s">
        <v>128</v>
      </c>
      <c r="D74" s="25" t="s">
        <v>35</v>
      </c>
      <c r="E74" s="20">
        <f>SUM(F74:H77)</f>
        <v>13017247</v>
      </c>
      <c r="F74" s="20">
        <v>10585612</v>
      </c>
      <c r="G74" s="20">
        <v>1578430</v>
      </c>
      <c r="H74" s="20">
        <v>853205</v>
      </c>
      <c r="I74" s="23" t="s">
        <v>12</v>
      </c>
      <c r="J74" s="24"/>
      <c r="K74" s="13">
        <v>0</v>
      </c>
      <c r="L74" s="13">
        <v>0</v>
      </c>
      <c r="M74" s="13">
        <v>0</v>
      </c>
      <c r="N74" s="13">
        <v>0</v>
      </c>
    </row>
    <row r="75" spans="1:15" ht="15" customHeight="1" x14ac:dyDescent="0.25">
      <c r="A75" s="26"/>
      <c r="B75" s="29"/>
      <c r="C75" s="26"/>
      <c r="D75" s="26"/>
      <c r="E75" s="21"/>
      <c r="F75" s="21"/>
      <c r="G75" s="21"/>
      <c r="H75" s="21"/>
      <c r="I75" s="23" t="s">
        <v>13</v>
      </c>
      <c r="J75" s="24"/>
      <c r="K75" s="13">
        <f>SUM(K76:K76)</f>
        <v>13017247</v>
      </c>
      <c r="L75" s="13">
        <f>SUM(L76:L76)</f>
        <v>10585612</v>
      </c>
      <c r="M75" s="13">
        <f>SUM(M76:M76)</f>
        <v>1578430</v>
      </c>
      <c r="N75" s="13">
        <f>SUM(N76:N76)</f>
        <v>853205</v>
      </c>
    </row>
    <row r="76" spans="1:15" ht="15" customHeight="1" x14ac:dyDescent="0.25">
      <c r="A76" s="26"/>
      <c r="B76" s="29"/>
      <c r="C76" s="26"/>
      <c r="D76" s="26"/>
      <c r="E76" s="21"/>
      <c r="F76" s="21"/>
      <c r="G76" s="21"/>
      <c r="H76" s="21"/>
      <c r="I76" s="12" t="s">
        <v>11</v>
      </c>
      <c r="J76" s="12" t="s">
        <v>40</v>
      </c>
      <c r="K76" s="13">
        <f>SUM(L76:N76)</f>
        <v>13017247</v>
      </c>
      <c r="L76" s="13">
        <v>10585612</v>
      </c>
      <c r="M76" s="13">
        <v>1578430</v>
      </c>
      <c r="N76" s="13">
        <v>853205</v>
      </c>
    </row>
    <row r="77" spans="1:15" ht="15" customHeight="1" x14ac:dyDescent="0.25">
      <c r="A77" s="27"/>
      <c r="B77" s="30"/>
      <c r="C77" s="27"/>
      <c r="D77" s="27"/>
      <c r="E77" s="22"/>
      <c r="F77" s="22"/>
      <c r="G77" s="22"/>
      <c r="H77" s="22"/>
      <c r="I77" s="23" t="s">
        <v>16</v>
      </c>
      <c r="J77" s="24"/>
      <c r="K77" s="13">
        <f>L77+M77+N77</f>
        <v>0</v>
      </c>
      <c r="L77" s="13">
        <f t="shared" ref="L77" si="7">SUM(L78:L78)</f>
        <v>0</v>
      </c>
      <c r="M77" s="13">
        <f t="shared" ref="M77" si="8">SUM(M78:M78)</f>
        <v>0</v>
      </c>
      <c r="N77" s="13">
        <f t="shared" ref="N77" si="9">SUM(N78:N78)</f>
        <v>0</v>
      </c>
    </row>
    <row r="78" spans="1:15" ht="15" customHeight="1" x14ac:dyDescent="0.25">
      <c r="A78" s="25" t="s">
        <v>86</v>
      </c>
      <c r="B78" s="28" t="s">
        <v>74</v>
      </c>
      <c r="C78" s="25" t="s">
        <v>75</v>
      </c>
      <c r="D78" s="25" t="s">
        <v>47</v>
      </c>
      <c r="E78" s="20">
        <f>SUM(F78:H81)</f>
        <v>37259223</v>
      </c>
      <c r="F78" s="20">
        <v>31670340</v>
      </c>
      <c r="G78" s="20">
        <v>2794441</v>
      </c>
      <c r="H78" s="20">
        <v>2794442</v>
      </c>
      <c r="I78" s="23" t="s">
        <v>12</v>
      </c>
      <c r="J78" s="24"/>
      <c r="K78" s="13">
        <v>0</v>
      </c>
      <c r="L78" s="13">
        <v>0</v>
      </c>
      <c r="M78" s="13">
        <v>0</v>
      </c>
      <c r="N78" s="13">
        <v>0</v>
      </c>
    </row>
    <row r="79" spans="1:15" ht="15" customHeight="1" x14ac:dyDescent="0.25">
      <c r="A79" s="26"/>
      <c r="B79" s="29"/>
      <c r="C79" s="26"/>
      <c r="D79" s="26"/>
      <c r="E79" s="21"/>
      <c r="F79" s="21"/>
      <c r="G79" s="21"/>
      <c r="H79" s="21"/>
      <c r="I79" s="23" t="s">
        <v>13</v>
      </c>
      <c r="J79" s="24"/>
      <c r="K79" s="13">
        <f>SUM(K80:K80)</f>
        <v>33624346</v>
      </c>
      <c r="L79" s="13">
        <f>SUM(L80:L80)</f>
        <v>28770750</v>
      </c>
      <c r="M79" s="13">
        <f>SUM(M80:M80)</f>
        <v>2426798</v>
      </c>
      <c r="N79" s="13">
        <f>SUM(N80:N80)</f>
        <v>2426798</v>
      </c>
    </row>
    <row r="80" spans="1:15" ht="15" customHeight="1" x14ac:dyDescent="0.25">
      <c r="A80" s="26"/>
      <c r="B80" s="29"/>
      <c r="C80" s="26"/>
      <c r="D80" s="26"/>
      <c r="E80" s="21"/>
      <c r="F80" s="21"/>
      <c r="G80" s="21"/>
      <c r="H80" s="21"/>
      <c r="I80" s="12" t="s">
        <v>11</v>
      </c>
      <c r="J80" s="12" t="s">
        <v>40</v>
      </c>
      <c r="K80" s="13">
        <f>SUM(L80:N80)</f>
        <v>33624346</v>
      </c>
      <c r="L80" s="13">
        <f>31670340-L81</f>
        <v>28770750</v>
      </c>
      <c r="M80" s="13">
        <f>G78-M81</f>
        <v>2426798</v>
      </c>
      <c r="N80" s="13">
        <f>H78-N81</f>
        <v>2426798</v>
      </c>
    </row>
    <row r="81" spans="1:15" ht="15" customHeight="1" x14ac:dyDescent="0.25">
      <c r="A81" s="27"/>
      <c r="B81" s="30"/>
      <c r="C81" s="27"/>
      <c r="D81" s="27"/>
      <c r="E81" s="22"/>
      <c r="F81" s="22"/>
      <c r="G81" s="22"/>
      <c r="H81" s="22"/>
      <c r="I81" s="23" t="s">
        <v>16</v>
      </c>
      <c r="J81" s="24"/>
      <c r="K81" s="13">
        <f>L81+M81+N81</f>
        <v>3634877</v>
      </c>
      <c r="L81" s="13">
        <v>2899590</v>
      </c>
      <c r="M81" s="13">
        <v>367643</v>
      </c>
      <c r="N81" s="13">
        <v>367644</v>
      </c>
      <c r="O81" s="8"/>
    </row>
    <row r="82" spans="1:15" ht="15" customHeight="1" x14ac:dyDescent="0.25">
      <c r="A82" s="25" t="s">
        <v>87</v>
      </c>
      <c r="B82" s="28" t="s">
        <v>76</v>
      </c>
      <c r="C82" s="25" t="s">
        <v>77</v>
      </c>
      <c r="D82" s="25" t="s">
        <v>47</v>
      </c>
      <c r="E82" s="20">
        <f>SUM(F82:H86)</f>
        <v>18740119</v>
      </c>
      <c r="F82" s="20">
        <v>15929101</v>
      </c>
      <c r="G82" s="20">
        <v>0</v>
      </c>
      <c r="H82" s="20">
        <v>2811018</v>
      </c>
      <c r="I82" s="23" t="s">
        <v>12</v>
      </c>
      <c r="J82" s="24"/>
      <c r="K82" s="16">
        <f>L82+N82</f>
        <v>0</v>
      </c>
      <c r="L82" s="16">
        <v>0</v>
      </c>
      <c r="M82" s="16">
        <v>0</v>
      </c>
      <c r="N82" s="16">
        <v>0</v>
      </c>
    </row>
    <row r="83" spans="1:15" ht="15" customHeight="1" x14ac:dyDescent="0.25">
      <c r="A83" s="26"/>
      <c r="B83" s="29"/>
      <c r="C83" s="26"/>
      <c r="D83" s="26"/>
      <c r="E83" s="21"/>
      <c r="F83" s="21"/>
      <c r="G83" s="21"/>
      <c r="H83" s="21"/>
      <c r="I83" s="23" t="s">
        <v>13</v>
      </c>
      <c r="J83" s="24"/>
      <c r="K83" s="16">
        <f>L83+N83</f>
        <v>17024360</v>
      </c>
      <c r="L83" s="16">
        <f>L84+L85</f>
        <v>14470706</v>
      </c>
      <c r="M83" s="16">
        <v>0</v>
      </c>
      <c r="N83" s="16">
        <f>N84+N85</f>
        <v>2553654</v>
      </c>
      <c r="O83" s="7"/>
    </row>
    <row r="84" spans="1:15" ht="15" customHeight="1" x14ac:dyDescent="0.25">
      <c r="A84" s="26"/>
      <c r="B84" s="29"/>
      <c r="C84" s="26"/>
      <c r="D84" s="26"/>
      <c r="E84" s="21"/>
      <c r="F84" s="21"/>
      <c r="G84" s="21"/>
      <c r="H84" s="21"/>
      <c r="I84" s="15" t="s">
        <v>11</v>
      </c>
      <c r="J84" s="15" t="s">
        <v>37</v>
      </c>
      <c r="K84" s="16">
        <f>L84+N84</f>
        <v>9328248</v>
      </c>
      <c r="L84" s="16">
        <v>7929101</v>
      </c>
      <c r="M84" s="16">
        <v>0</v>
      </c>
      <c r="N84" s="16">
        <v>1399147</v>
      </c>
      <c r="O84" s="7"/>
    </row>
    <row r="85" spans="1:15" ht="15" customHeight="1" x14ac:dyDescent="0.25">
      <c r="A85" s="26"/>
      <c r="B85" s="29"/>
      <c r="C85" s="26"/>
      <c r="D85" s="26"/>
      <c r="E85" s="21"/>
      <c r="F85" s="21"/>
      <c r="G85" s="21"/>
      <c r="H85" s="21"/>
      <c r="I85" s="15" t="s">
        <v>14</v>
      </c>
      <c r="J85" s="15" t="s">
        <v>40</v>
      </c>
      <c r="K85" s="16">
        <f>L85+N85</f>
        <v>7696112</v>
      </c>
      <c r="L85" s="16">
        <v>6541605</v>
      </c>
      <c r="M85" s="16">
        <v>0</v>
      </c>
      <c r="N85" s="16">
        <v>1154507</v>
      </c>
    </row>
    <row r="86" spans="1:15" ht="15" customHeight="1" x14ac:dyDescent="0.25">
      <c r="A86" s="27"/>
      <c r="B86" s="30"/>
      <c r="C86" s="27"/>
      <c r="D86" s="27"/>
      <c r="E86" s="22"/>
      <c r="F86" s="22"/>
      <c r="G86" s="22"/>
      <c r="H86" s="22"/>
      <c r="I86" s="23" t="s">
        <v>16</v>
      </c>
      <c r="J86" s="24"/>
      <c r="K86" s="16">
        <f>L86+M86+N86</f>
        <v>1715759</v>
      </c>
      <c r="L86" s="16">
        <v>1458395</v>
      </c>
      <c r="M86" s="16">
        <f>G81-M82</f>
        <v>0</v>
      </c>
      <c r="N86" s="16">
        <v>257364</v>
      </c>
      <c r="O86" s="8"/>
    </row>
    <row r="87" spans="1:15" ht="15" customHeight="1" x14ac:dyDescent="0.25">
      <c r="A87" s="25" t="s">
        <v>88</v>
      </c>
      <c r="B87" s="28" t="s">
        <v>129</v>
      </c>
      <c r="C87" s="25" t="s">
        <v>130</v>
      </c>
      <c r="D87" s="25" t="s">
        <v>17</v>
      </c>
      <c r="E87" s="20">
        <f>F87+G87+H87</f>
        <v>8109361</v>
      </c>
      <c r="F87" s="20">
        <v>8109361</v>
      </c>
      <c r="G87" s="20">
        <v>0</v>
      </c>
      <c r="H87" s="20">
        <v>0</v>
      </c>
      <c r="I87" s="23" t="s">
        <v>12</v>
      </c>
      <c r="J87" s="24"/>
      <c r="K87" s="13">
        <v>0</v>
      </c>
      <c r="L87" s="13">
        <v>0</v>
      </c>
      <c r="M87" s="13">
        <v>0</v>
      </c>
      <c r="N87" s="13">
        <v>0</v>
      </c>
    </row>
    <row r="88" spans="1:15" ht="15" customHeight="1" x14ac:dyDescent="0.25">
      <c r="A88" s="26"/>
      <c r="B88" s="29"/>
      <c r="C88" s="26"/>
      <c r="D88" s="26"/>
      <c r="E88" s="21"/>
      <c r="F88" s="21"/>
      <c r="G88" s="21"/>
      <c r="H88" s="21"/>
      <c r="I88" s="23" t="s">
        <v>13</v>
      </c>
      <c r="J88" s="24"/>
      <c r="K88" s="13">
        <f>L88</f>
        <v>8109361</v>
      </c>
      <c r="L88" s="13">
        <f>L89</f>
        <v>8109361</v>
      </c>
      <c r="M88" s="13">
        <f t="shared" ref="M88:N88" si="10">M89</f>
        <v>0</v>
      </c>
      <c r="N88" s="13">
        <f t="shared" si="10"/>
        <v>0</v>
      </c>
    </row>
    <row r="89" spans="1:15" x14ac:dyDescent="0.25">
      <c r="A89" s="26"/>
      <c r="B89" s="29"/>
      <c r="C89" s="26"/>
      <c r="D89" s="26"/>
      <c r="E89" s="21"/>
      <c r="F89" s="21"/>
      <c r="G89" s="21"/>
      <c r="H89" s="21"/>
      <c r="I89" s="12" t="s">
        <v>11</v>
      </c>
      <c r="J89" s="12" t="s">
        <v>40</v>
      </c>
      <c r="K89" s="13">
        <f>L89+M89+N89</f>
        <v>8109361</v>
      </c>
      <c r="L89" s="13">
        <v>8109361</v>
      </c>
      <c r="M89" s="13">
        <f>G87</f>
        <v>0</v>
      </c>
      <c r="N89" s="13">
        <f>H87</f>
        <v>0</v>
      </c>
      <c r="O89" s="7"/>
    </row>
    <row r="90" spans="1:15" ht="19.5" customHeight="1" x14ac:dyDescent="0.25">
      <c r="A90" s="27"/>
      <c r="B90" s="30"/>
      <c r="C90" s="27"/>
      <c r="D90" s="27"/>
      <c r="E90" s="22"/>
      <c r="F90" s="22"/>
      <c r="G90" s="22"/>
      <c r="H90" s="22"/>
      <c r="I90" s="23" t="s">
        <v>16</v>
      </c>
      <c r="J90" s="24"/>
      <c r="K90" s="13">
        <f>L90+M90+N90</f>
        <v>0</v>
      </c>
      <c r="L90" s="13">
        <f>F87-L88</f>
        <v>0</v>
      </c>
      <c r="M90" s="13">
        <v>0</v>
      </c>
      <c r="N90" s="13">
        <v>0</v>
      </c>
      <c r="O90" s="7"/>
    </row>
    <row r="91" spans="1:15" ht="15" customHeight="1" x14ac:dyDescent="0.25">
      <c r="A91" s="25" t="s">
        <v>89</v>
      </c>
      <c r="B91" s="28" t="s">
        <v>120</v>
      </c>
      <c r="C91" s="25" t="s">
        <v>121</v>
      </c>
      <c r="D91" s="25" t="s">
        <v>17</v>
      </c>
      <c r="E91" s="20">
        <f>F91+G91+H91</f>
        <v>19377305</v>
      </c>
      <c r="F91" s="20">
        <v>19094022</v>
      </c>
      <c r="G91" s="20">
        <v>0</v>
      </c>
      <c r="H91" s="20">
        <v>283283</v>
      </c>
      <c r="I91" s="23" t="s">
        <v>12</v>
      </c>
      <c r="J91" s="24"/>
      <c r="K91" s="13">
        <v>0</v>
      </c>
      <c r="L91" s="13">
        <v>0</v>
      </c>
      <c r="M91" s="13">
        <f t="shared" ref="M91" si="11">M92</f>
        <v>0</v>
      </c>
      <c r="N91" s="13">
        <v>0</v>
      </c>
    </row>
    <row r="92" spans="1:15" ht="15" customHeight="1" x14ac:dyDescent="0.25">
      <c r="A92" s="26"/>
      <c r="B92" s="29"/>
      <c r="C92" s="26"/>
      <c r="D92" s="26"/>
      <c r="E92" s="21"/>
      <c r="F92" s="21"/>
      <c r="G92" s="21"/>
      <c r="H92" s="21"/>
      <c r="I92" s="23" t="s">
        <v>13</v>
      </c>
      <c r="J92" s="24"/>
      <c r="K92" s="13">
        <f>K93</f>
        <v>19377305</v>
      </c>
      <c r="L92" s="13">
        <f>L93</f>
        <v>19094022</v>
      </c>
      <c r="M92" s="13">
        <f>M93</f>
        <v>0</v>
      </c>
      <c r="N92" s="13">
        <f>N93</f>
        <v>283283</v>
      </c>
    </row>
    <row r="93" spans="1:15" x14ac:dyDescent="0.25">
      <c r="A93" s="26"/>
      <c r="B93" s="29"/>
      <c r="C93" s="26"/>
      <c r="D93" s="26"/>
      <c r="E93" s="21"/>
      <c r="F93" s="21"/>
      <c r="G93" s="21"/>
      <c r="H93" s="21"/>
      <c r="I93" s="12" t="s">
        <v>11</v>
      </c>
      <c r="J93" s="12" t="s">
        <v>40</v>
      </c>
      <c r="K93" s="13">
        <f>L93+M93+N93</f>
        <v>19377305</v>
      </c>
      <c r="L93" s="13">
        <v>19094022</v>
      </c>
      <c r="M93" s="13">
        <v>0</v>
      </c>
      <c r="N93" s="13">
        <v>283283</v>
      </c>
      <c r="O93" s="7"/>
    </row>
    <row r="94" spans="1:15" ht="19.5" customHeight="1" x14ac:dyDescent="0.25">
      <c r="A94" s="27"/>
      <c r="B94" s="30"/>
      <c r="C94" s="27"/>
      <c r="D94" s="27"/>
      <c r="E94" s="22"/>
      <c r="F94" s="22"/>
      <c r="G94" s="22"/>
      <c r="H94" s="22"/>
      <c r="I94" s="23" t="s">
        <v>16</v>
      </c>
      <c r="J94" s="24"/>
      <c r="K94" s="13">
        <f>L94+M94+N94</f>
        <v>0</v>
      </c>
      <c r="L94" s="13">
        <v>0</v>
      </c>
      <c r="M94" s="13">
        <f>G91-M92</f>
        <v>0</v>
      </c>
      <c r="N94" s="13">
        <f>H91-N92</f>
        <v>0</v>
      </c>
      <c r="O94" s="7"/>
    </row>
    <row r="95" spans="1:15" ht="15" customHeight="1" x14ac:dyDescent="0.25">
      <c r="A95" s="25" t="s">
        <v>90</v>
      </c>
      <c r="B95" s="28" t="s">
        <v>118</v>
      </c>
      <c r="C95" s="25" t="s">
        <v>119</v>
      </c>
      <c r="D95" s="25" t="s">
        <v>17</v>
      </c>
      <c r="E95" s="20">
        <f>F95+G95+H95</f>
        <v>5908845</v>
      </c>
      <c r="F95" s="20">
        <v>5792400</v>
      </c>
      <c r="G95" s="20">
        <v>0</v>
      </c>
      <c r="H95" s="20">
        <v>116445</v>
      </c>
      <c r="I95" s="23" t="s">
        <v>12</v>
      </c>
      <c r="J95" s="24"/>
      <c r="K95" s="13">
        <v>0</v>
      </c>
      <c r="L95" s="13">
        <v>0</v>
      </c>
      <c r="M95" s="13">
        <f t="shared" ref="M95" si="12">M96</f>
        <v>0</v>
      </c>
      <c r="N95" s="13">
        <v>0</v>
      </c>
    </row>
    <row r="96" spans="1:15" ht="15" customHeight="1" x14ac:dyDescent="0.25">
      <c r="A96" s="26"/>
      <c r="B96" s="29"/>
      <c r="C96" s="26"/>
      <c r="D96" s="26"/>
      <c r="E96" s="21"/>
      <c r="F96" s="21"/>
      <c r="G96" s="21"/>
      <c r="H96" s="21"/>
      <c r="I96" s="23" t="s">
        <v>13</v>
      </c>
      <c r="J96" s="24"/>
      <c r="K96" s="13">
        <f>L96+M96+N96</f>
        <v>5908845</v>
      </c>
      <c r="L96" s="13">
        <f>L97+L95</f>
        <v>5792400</v>
      </c>
      <c r="M96" s="13">
        <v>0</v>
      </c>
      <c r="N96" s="13">
        <f>N97+N95</f>
        <v>116445</v>
      </c>
    </row>
    <row r="97" spans="1:18" x14ac:dyDescent="0.25">
      <c r="A97" s="26"/>
      <c r="B97" s="29"/>
      <c r="C97" s="26"/>
      <c r="D97" s="26"/>
      <c r="E97" s="21"/>
      <c r="F97" s="21"/>
      <c r="G97" s="21"/>
      <c r="H97" s="21"/>
      <c r="I97" s="12" t="s">
        <v>11</v>
      </c>
      <c r="J97" s="12" t="s">
        <v>37</v>
      </c>
      <c r="K97" s="13">
        <f>L97+M97+N97</f>
        <v>5908845</v>
      </c>
      <c r="L97" s="13">
        <v>5792400</v>
      </c>
      <c r="M97" s="13">
        <v>0</v>
      </c>
      <c r="N97" s="13">
        <v>116445</v>
      </c>
    </row>
    <row r="98" spans="1:18" ht="15" customHeight="1" x14ac:dyDescent="0.25">
      <c r="A98" s="27"/>
      <c r="B98" s="30"/>
      <c r="C98" s="27"/>
      <c r="D98" s="27"/>
      <c r="E98" s="22"/>
      <c r="F98" s="22"/>
      <c r="G98" s="22"/>
      <c r="H98" s="22"/>
      <c r="I98" s="23" t="s">
        <v>16</v>
      </c>
      <c r="J98" s="24"/>
      <c r="K98" s="13">
        <f>L98+M98+N98</f>
        <v>0</v>
      </c>
      <c r="L98" s="13">
        <v>0</v>
      </c>
      <c r="M98" s="13">
        <f>G95-M96</f>
        <v>0</v>
      </c>
      <c r="N98" s="13">
        <v>0</v>
      </c>
    </row>
    <row r="99" spans="1:18" ht="15" customHeight="1" x14ac:dyDescent="0.25">
      <c r="A99" s="25" t="s">
        <v>91</v>
      </c>
      <c r="B99" s="28" t="s">
        <v>107</v>
      </c>
      <c r="C99" s="25" t="s">
        <v>108</v>
      </c>
      <c r="D99" s="25" t="s">
        <v>35</v>
      </c>
      <c r="E99" s="20">
        <f>F99+G99+H99</f>
        <v>10048041</v>
      </c>
      <c r="F99" s="20">
        <v>9847080</v>
      </c>
      <c r="G99" s="20">
        <v>0</v>
      </c>
      <c r="H99" s="20">
        <v>200961</v>
      </c>
      <c r="I99" s="23" t="s">
        <v>12</v>
      </c>
      <c r="J99" s="24"/>
      <c r="K99" s="13">
        <v>0</v>
      </c>
      <c r="L99" s="13">
        <v>0</v>
      </c>
      <c r="M99" s="13">
        <f t="shared" ref="M99" si="13">M100</f>
        <v>0</v>
      </c>
      <c r="N99" s="13">
        <v>0</v>
      </c>
    </row>
    <row r="100" spans="1:18" ht="15" customHeight="1" x14ac:dyDescent="0.25">
      <c r="A100" s="26"/>
      <c r="B100" s="29"/>
      <c r="C100" s="26"/>
      <c r="D100" s="26"/>
      <c r="E100" s="21"/>
      <c r="F100" s="21"/>
      <c r="G100" s="21"/>
      <c r="H100" s="21"/>
      <c r="I100" s="23" t="s">
        <v>13</v>
      </c>
      <c r="J100" s="24"/>
      <c r="K100" s="13">
        <f>L100+M100+N100</f>
        <v>7092735</v>
      </c>
      <c r="L100" s="13">
        <f>L101+L99</f>
        <v>6950880</v>
      </c>
      <c r="M100" s="13">
        <v>0</v>
      </c>
      <c r="N100" s="13">
        <f>N101+N99</f>
        <v>141855</v>
      </c>
    </row>
    <row r="101" spans="1:18" x14ac:dyDescent="0.25">
      <c r="A101" s="26"/>
      <c r="B101" s="29"/>
      <c r="C101" s="26"/>
      <c r="D101" s="26"/>
      <c r="E101" s="21"/>
      <c r="F101" s="21"/>
      <c r="G101" s="21"/>
      <c r="H101" s="21"/>
      <c r="I101" s="12" t="s">
        <v>11</v>
      </c>
      <c r="J101" s="12" t="s">
        <v>37</v>
      </c>
      <c r="K101" s="13">
        <f>L101+M101+N101</f>
        <v>7092735</v>
      </c>
      <c r="L101" s="13">
        <v>6950880</v>
      </c>
      <c r="M101" s="13">
        <v>0</v>
      </c>
      <c r="N101" s="13">
        <v>141855</v>
      </c>
    </row>
    <row r="102" spans="1:18" ht="15" customHeight="1" x14ac:dyDescent="0.25">
      <c r="A102" s="27"/>
      <c r="B102" s="30"/>
      <c r="C102" s="27"/>
      <c r="D102" s="27"/>
      <c r="E102" s="22"/>
      <c r="F102" s="22"/>
      <c r="G102" s="22"/>
      <c r="H102" s="22"/>
      <c r="I102" s="23" t="s">
        <v>16</v>
      </c>
      <c r="J102" s="24"/>
      <c r="K102" s="13">
        <f>L102+M102+N102</f>
        <v>2955306</v>
      </c>
      <c r="L102" s="13">
        <v>2896200</v>
      </c>
      <c r="M102" s="13">
        <f>G99-M100</f>
        <v>0</v>
      </c>
      <c r="N102" s="13">
        <v>59106</v>
      </c>
      <c r="O102" s="8"/>
    </row>
    <row r="103" spans="1:18" ht="15" customHeight="1" x14ac:dyDescent="0.25">
      <c r="A103" s="25" t="s">
        <v>92</v>
      </c>
      <c r="B103" s="28" t="s">
        <v>23</v>
      </c>
      <c r="C103" s="25" t="s">
        <v>24</v>
      </c>
      <c r="D103" s="25" t="s">
        <v>17</v>
      </c>
      <c r="E103" s="20">
        <f>F103+G103+H103</f>
        <v>13274748</v>
      </c>
      <c r="F103" s="20">
        <v>13032901</v>
      </c>
      <c r="G103" s="20">
        <v>0</v>
      </c>
      <c r="H103" s="20">
        <v>241847</v>
      </c>
      <c r="I103" s="23" t="s">
        <v>12</v>
      </c>
      <c r="J103" s="24"/>
      <c r="K103" s="16">
        <f>L103+M103+N103</f>
        <v>1492887</v>
      </c>
      <c r="L103" s="16">
        <v>1448100</v>
      </c>
      <c r="M103" s="16">
        <v>0</v>
      </c>
      <c r="N103" s="16">
        <v>44787</v>
      </c>
    </row>
    <row r="104" spans="1:18" ht="15" customHeight="1" x14ac:dyDescent="0.25">
      <c r="A104" s="26"/>
      <c r="B104" s="29"/>
      <c r="C104" s="26"/>
      <c r="D104" s="26"/>
      <c r="E104" s="21"/>
      <c r="F104" s="21"/>
      <c r="G104" s="21"/>
      <c r="H104" s="21"/>
      <c r="I104" s="23" t="s">
        <v>13</v>
      </c>
      <c r="J104" s="24"/>
      <c r="K104" s="16">
        <f>L104+N104</f>
        <v>11781861</v>
      </c>
      <c r="L104" s="16">
        <f>L105</f>
        <v>11584801</v>
      </c>
      <c r="M104" s="16">
        <v>0</v>
      </c>
      <c r="N104" s="16">
        <f>N105</f>
        <v>197060</v>
      </c>
    </row>
    <row r="105" spans="1:18" ht="15" customHeight="1" x14ac:dyDescent="0.25">
      <c r="A105" s="26"/>
      <c r="B105" s="29"/>
      <c r="C105" s="26"/>
      <c r="D105" s="26"/>
      <c r="E105" s="21"/>
      <c r="F105" s="21"/>
      <c r="G105" s="21"/>
      <c r="H105" s="21"/>
      <c r="I105" s="15" t="s">
        <v>11</v>
      </c>
      <c r="J105" s="15" t="s">
        <v>37</v>
      </c>
      <c r="K105" s="16">
        <f>L105+N105</f>
        <v>11781861</v>
      </c>
      <c r="L105" s="16">
        <v>11584801</v>
      </c>
      <c r="M105" s="16"/>
      <c r="N105" s="16">
        <v>197060</v>
      </c>
      <c r="O105" s="7"/>
    </row>
    <row r="106" spans="1:18" ht="22.5" customHeight="1" x14ac:dyDescent="0.25">
      <c r="A106" s="27"/>
      <c r="B106" s="30"/>
      <c r="C106" s="27"/>
      <c r="D106" s="27"/>
      <c r="E106" s="22"/>
      <c r="F106" s="22"/>
      <c r="G106" s="22"/>
      <c r="H106" s="22"/>
      <c r="I106" s="23" t="s">
        <v>16</v>
      </c>
      <c r="J106" s="24"/>
      <c r="K106" s="16">
        <f>L106+M106+N106</f>
        <v>0</v>
      </c>
      <c r="L106" s="16">
        <v>0</v>
      </c>
      <c r="M106" s="16">
        <f>G103-M104</f>
        <v>0</v>
      </c>
      <c r="N106" s="16">
        <v>0</v>
      </c>
    </row>
    <row r="107" spans="1:18" ht="15" customHeight="1" x14ac:dyDescent="0.25">
      <c r="A107" s="25" t="s">
        <v>93</v>
      </c>
      <c r="B107" s="28" t="s">
        <v>101</v>
      </c>
      <c r="C107" s="25" t="s">
        <v>103</v>
      </c>
      <c r="D107" s="25" t="s">
        <v>17</v>
      </c>
      <c r="E107" s="20">
        <f>SUM(F107:H109)</f>
        <v>14613313</v>
      </c>
      <c r="F107" s="20">
        <v>14481001</v>
      </c>
      <c r="G107" s="20">
        <v>0</v>
      </c>
      <c r="H107" s="20">
        <v>132312</v>
      </c>
      <c r="I107" s="23" t="s">
        <v>12</v>
      </c>
      <c r="J107" s="24"/>
      <c r="K107" s="13">
        <f>L107+N107</f>
        <v>14613313</v>
      </c>
      <c r="L107" s="13">
        <f>14481001</f>
        <v>14481001</v>
      </c>
      <c r="M107" s="13">
        <v>0</v>
      </c>
      <c r="N107" s="13">
        <f>112800+19512</f>
        <v>132312</v>
      </c>
    </row>
    <row r="108" spans="1:18" ht="15" customHeight="1" x14ac:dyDescent="0.25">
      <c r="A108" s="26"/>
      <c r="B108" s="29"/>
      <c r="C108" s="26"/>
      <c r="D108" s="26"/>
      <c r="E108" s="21"/>
      <c r="F108" s="21"/>
      <c r="G108" s="21"/>
      <c r="H108" s="21"/>
      <c r="I108" s="23" t="s">
        <v>13</v>
      </c>
      <c r="J108" s="24"/>
      <c r="K108" s="13">
        <v>0</v>
      </c>
      <c r="L108" s="13">
        <v>0</v>
      </c>
      <c r="M108" s="13">
        <v>0</v>
      </c>
      <c r="N108" s="13">
        <v>0</v>
      </c>
      <c r="P108" s="7"/>
      <c r="Q108" s="7"/>
      <c r="R108" s="7"/>
    </row>
    <row r="109" spans="1:18" ht="14.25" customHeight="1" x14ac:dyDescent="0.25">
      <c r="A109" s="27"/>
      <c r="B109" s="30"/>
      <c r="C109" s="27"/>
      <c r="D109" s="27"/>
      <c r="E109" s="22"/>
      <c r="F109" s="22"/>
      <c r="G109" s="22"/>
      <c r="H109" s="22"/>
      <c r="I109" s="23" t="s">
        <v>16</v>
      </c>
      <c r="J109" s="24"/>
      <c r="K109" s="13">
        <v>0</v>
      </c>
      <c r="L109" s="13">
        <v>0</v>
      </c>
      <c r="M109" s="13">
        <f>G107-M108</f>
        <v>0</v>
      </c>
      <c r="N109" s="13">
        <v>0</v>
      </c>
    </row>
    <row r="110" spans="1:18" ht="15" customHeight="1" x14ac:dyDescent="0.25">
      <c r="A110" s="25" t="s">
        <v>94</v>
      </c>
      <c r="B110" s="28" t="s">
        <v>102</v>
      </c>
      <c r="C110" s="25" t="s">
        <v>104</v>
      </c>
      <c r="D110" s="25" t="s">
        <v>35</v>
      </c>
      <c r="E110" s="20">
        <f>SUM(F110:H113)</f>
        <v>7646714</v>
      </c>
      <c r="F110" s="20">
        <v>7417313</v>
      </c>
      <c r="G110" s="20">
        <v>0</v>
      </c>
      <c r="H110" s="20">
        <v>229401</v>
      </c>
      <c r="I110" s="23" t="s">
        <v>12</v>
      </c>
      <c r="J110" s="24"/>
      <c r="K110" s="13">
        <v>0</v>
      </c>
      <c r="L110" s="13">
        <v>0</v>
      </c>
      <c r="M110" s="13">
        <v>0</v>
      </c>
      <c r="N110" s="13">
        <v>0</v>
      </c>
    </row>
    <row r="111" spans="1:18" ht="15" customHeight="1" x14ac:dyDescent="0.25">
      <c r="A111" s="26"/>
      <c r="B111" s="29"/>
      <c r="C111" s="26"/>
      <c r="D111" s="26"/>
      <c r="E111" s="21"/>
      <c r="F111" s="21"/>
      <c r="G111" s="21"/>
      <c r="H111" s="21"/>
      <c r="I111" s="23" t="s">
        <v>13</v>
      </c>
      <c r="J111" s="24"/>
      <c r="K111" s="13">
        <f>SUM(K112:K112)</f>
        <v>5705633.6975411447</v>
      </c>
      <c r="L111" s="13">
        <f>SUM(L112:L112)</f>
        <v>5534465</v>
      </c>
      <c r="M111" s="13">
        <f>SUM(M112:M112)</f>
        <v>0</v>
      </c>
      <c r="N111" s="13">
        <f>SUM(N112:N112)</f>
        <v>171168.69754114462</v>
      </c>
    </row>
    <row r="112" spans="1:18" ht="15" customHeight="1" x14ac:dyDescent="0.25">
      <c r="A112" s="26"/>
      <c r="B112" s="29"/>
      <c r="C112" s="26"/>
      <c r="D112" s="26"/>
      <c r="E112" s="21"/>
      <c r="F112" s="21"/>
      <c r="G112" s="21"/>
      <c r="H112" s="21"/>
      <c r="I112" s="12" t="s">
        <v>11</v>
      </c>
      <c r="J112" s="12" t="s">
        <v>40</v>
      </c>
      <c r="K112" s="13">
        <f>SUM(L112:N112)</f>
        <v>5705633.6975411447</v>
      </c>
      <c r="L112" s="13">
        <v>5534465</v>
      </c>
      <c r="M112" s="13">
        <v>0</v>
      </c>
      <c r="N112" s="13">
        <f>H110*L112/F110</f>
        <v>171168.69754114462</v>
      </c>
    </row>
    <row r="113" spans="1:15" ht="15" customHeight="1" x14ac:dyDescent="0.25">
      <c r="A113" s="27"/>
      <c r="B113" s="30"/>
      <c r="C113" s="27"/>
      <c r="D113" s="27"/>
      <c r="E113" s="22"/>
      <c r="F113" s="22"/>
      <c r="G113" s="22"/>
      <c r="H113" s="22"/>
      <c r="I113" s="23" t="s">
        <v>16</v>
      </c>
      <c r="J113" s="24"/>
      <c r="K113" s="13">
        <f>E110-K111</f>
        <v>1941080.3024588553</v>
      </c>
      <c r="L113" s="13">
        <f t="shared" ref="L113" si="14">F110-L111</f>
        <v>1882848</v>
      </c>
      <c r="M113" s="13">
        <f t="shared" ref="M113" si="15">G110-M111</f>
        <v>0</v>
      </c>
      <c r="N113" s="13">
        <f t="shared" ref="N113" si="16">H110-N111</f>
        <v>58232.302458855382</v>
      </c>
      <c r="O113" s="8"/>
    </row>
    <row r="114" spans="1:15" ht="13.5" customHeight="1" x14ac:dyDescent="0.25">
      <c r="A114" s="25" t="s">
        <v>95</v>
      </c>
      <c r="B114" s="28" t="s">
        <v>48</v>
      </c>
      <c r="C114" s="25" t="s">
        <v>49</v>
      </c>
      <c r="D114" s="25" t="s">
        <v>17</v>
      </c>
      <c r="E114" s="20">
        <f>SUM(F114:H117)</f>
        <v>17377201</v>
      </c>
      <c r="F114" s="20">
        <v>17377201</v>
      </c>
      <c r="G114" s="20">
        <v>0</v>
      </c>
      <c r="H114" s="20">
        <v>0</v>
      </c>
      <c r="I114" s="23" t="s">
        <v>12</v>
      </c>
      <c r="J114" s="24"/>
      <c r="K114" s="13">
        <f>L114</f>
        <v>7189254</v>
      </c>
      <c r="L114" s="13">
        <v>7189254</v>
      </c>
      <c r="M114" s="13">
        <v>0</v>
      </c>
      <c r="N114" s="13">
        <v>0</v>
      </c>
    </row>
    <row r="115" spans="1:15" ht="15" customHeight="1" x14ac:dyDescent="0.25">
      <c r="A115" s="26"/>
      <c r="B115" s="29"/>
      <c r="C115" s="26"/>
      <c r="D115" s="26"/>
      <c r="E115" s="21"/>
      <c r="F115" s="21"/>
      <c r="G115" s="21"/>
      <c r="H115" s="21"/>
      <c r="I115" s="23" t="s">
        <v>13</v>
      </c>
      <c r="J115" s="24"/>
      <c r="K115" s="13">
        <f>K116</f>
        <v>8398981</v>
      </c>
      <c r="L115" s="13">
        <f>L116</f>
        <v>8398981</v>
      </c>
      <c r="M115" s="13">
        <f>SUM(M116:M116)</f>
        <v>0</v>
      </c>
      <c r="N115" s="13">
        <f>SUM(N116:N116)</f>
        <v>0</v>
      </c>
    </row>
    <row r="116" spans="1:15" x14ac:dyDescent="0.25">
      <c r="A116" s="26"/>
      <c r="B116" s="29"/>
      <c r="C116" s="26"/>
      <c r="D116" s="26"/>
      <c r="E116" s="21"/>
      <c r="F116" s="21"/>
      <c r="G116" s="21"/>
      <c r="H116" s="21"/>
      <c r="I116" s="12" t="s">
        <v>11</v>
      </c>
      <c r="J116" s="12" t="s">
        <v>39</v>
      </c>
      <c r="K116" s="13">
        <f>SUM(L116:N116)</f>
        <v>8398981</v>
      </c>
      <c r="L116" s="13">
        <v>8398981</v>
      </c>
      <c r="M116" s="13">
        <v>0</v>
      </c>
      <c r="N116" s="13">
        <v>0</v>
      </c>
    </row>
    <row r="117" spans="1:15" ht="15" customHeight="1" x14ac:dyDescent="0.25">
      <c r="A117" s="27"/>
      <c r="B117" s="30"/>
      <c r="C117" s="27"/>
      <c r="D117" s="27"/>
      <c r="E117" s="22"/>
      <c r="F117" s="22"/>
      <c r="G117" s="22"/>
      <c r="H117" s="22"/>
      <c r="I117" s="23" t="s">
        <v>16</v>
      </c>
      <c r="J117" s="24"/>
      <c r="K117" s="13">
        <f>F114-K115-K114</f>
        <v>1788966</v>
      </c>
      <c r="L117" s="13">
        <f>F114-L115-L114</f>
        <v>1788966</v>
      </c>
      <c r="M117" s="13">
        <f>G114-M115</f>
        <v>0</v>
      </c>
      <c r="N117" s="13">
        <f>H114-N115</f>
        <v>0</v>
      </c>
      <c r="O117" s="8"/>
    </row>
    <row r="118" spans="1:15" ht="17.25" customHeight="1" x14ac:dyDescent="0.25">
      <c r="A118" s="25" t="s">
        <v>96</v>
      </c>
      <c r="B118" s="28" t="s">
        <v>50</v>
      </c>
      <c r="C118" s="25" t="s">
        <v>51</v>
      </c>
      <c r="D118" s="25" t="s">
        <v>17</v>
      </c>
      <c r="E118" s="20">
        <f>SUM(F118:H120)</f>
        <v>21287071</v>
      </c>
      <c r="F118" s="20">
        <v>21287071</v>
      </c>
      <c r="G118" s="20">
        <v>0</v>
      </c>
      <c r="H118" s="20">
        <v>0</v>
      </c>
      <c r="I118" s="23" t="s">
        <v>12</v>
      </c>
      <c r="J118" s="24"/>
      <c r="K118" s="13">
        <v>19528789</v>
      </c>
      <c r="L118" s="13">
        <v>19528789</v>
      </c>
      <c r="M118" s="13">
        <v>0</v>
      </c>
      <c r="N118" s="13">
        <v>0</v>
      </c>
    </row>
    <row r="119" spans="1:15" ht="15" customHeight="1" x14ac:dyDescent="0.25">
      <c r="A119" s="26"/>
      <c r="B119" s="29"/>
      <c r="C119" s="26"/>
      <c r="D119" s="26"/>
      <c r="E119" s="21"/>
      <c r="F119" s="21"/>
      <c r="G119" s="21"/>
      <c r="H119" s="21"/>
      <c r="I119" s="23" t="s">
        <v>13</v>
      </c>
      <c r="J119" s="24"/>
      <c r="K119" s="13">
        <v>0</v>
      </c>
      <c r="L119" s="13">
        <v>0</v>
      </c>
      <c r="M119" s="13">
        <v>0</v>
      </c>
      <c r="N119" s="13">
        <v>0</v>
      </c>
    </row>
    <row r="120" spans="1:15" ht="15" customHeight="1" x14ac:dyDescent="0.25">
      <c r="A120" s="27"/>
      <c r="B120" s="30"/>
      <c r="C120" s="27"/>
      <c r="D120" s="27"/>
      <c r="E120" s="22"/>
      <c r="F120" s="22"/>
      <c r="G120" s="22"/>
      <c r="H120" s="22"/>
      <c r="I120" s="23" t="s">
        <v>16</v>
      </c>
      <c r="J120" s="24"/>
      <c r="K120" s="13">
        <f>E118-K118</f>
        <v>1758282</v>
      </c>
      <c r="L120" s="13">
        <f>F118-L118</f>
        <v>1758282</v>
      </c>
      <c r="M120" s="13">
        <f>G118-M119</f>
        <v>0</v>
      </c>
      <c r="N120" s="13">
        <f>H118-N119</f>
        <v>0</v>
      </c>
      <c r="O120" s="8"/>
    </row>
    <row r="121" spans="1:15" ht="15" customHeight="1" x14ac:dyDescent="0.25">
      <c r="A121" s="31" t="s">
        <v>99</v>
      </c>
      <c r="B121" s="28" t="s">
        <v>78</v>
      </c>
      <c r="C121" s="25" t="s">
        <v>79</v>
      </c>
      <c r="D121" s="25" t="s">
        <v>35</v>
      </c>
      <c r="E121" s="20">
        <f>SUM(F121:H126)</f>
        <v>10716727</v>
      </c>
      <c r="F121" s="20">
        <v>10426321</v>
      </c>
      <c r="G121" s="20">
        <v>0</v>
      </c>
      <c r="H121" s="20">
        <v>290406</v>
      </c>
      <c r="I121" s="23" t="s">
        <v>12</v>
      </c>
      <c r="J121" s="24"/>
      <c r="K121" s="16">
        <v>0</v>
      </c>
      <c r="L121" s="16">
        <v>0</v>
      </c>
      <c r="M121" s="16">
        <v>0</v>
      </c>
      <c r="N121" s="16">
        <v>0</v>
      </c>
    </row>
    <row r="122" spans="1:15" ht="15" customHeight="1" x14ac:dyDescent="0.25">
      <c r="A122" s="31"/>
      <c r="B122" s="29"/>
      <c r="C122" s="26"/>
      <c r="D122" s="26"/>
      <c r="E122" s="21"/>
      <c r="F122" s="21"/>
      <c r="G122" s="21"/>
      <c r="H122" s="21"/>
      <c r="I122" s="23" t="s">
        <v>13</v>
      </c>
      <c r="J122" s="24"/>
      <c r="K122" s="16">
        <f>SUM(K123:K125)</f>
        <v>10716727</v>
      </c>
      <c r="L122" s="16">
        <f>SUM(L123:L125)</f>
        <v>10426321</v>
      </c>
      <c r="M122" s="16">
        <f>SUM(M123:M125)</f>
        <v>0</v>
      </c>
      <c r="N122" s="16">
        <f>SUM(N123:N125)</f>
        <v>290406</v>
      </c>
    </row>
    <row r="123" spans="1:15" ht="15" customHeight="1" x14ac:dyDescent="0.25">
      <c r="A123" s="31"/>
      <c r="B123" s="29"/>
      <c r="C123" s="26"/>
      <c r="D123" s="26"/>
      <c r="E123" s="21"/>
      <c r="F123" s="21"/>
      <c r="G123" s="21"/>
      <c r="H123" s="21"/>
      <c r="I123" s="15" t="s">
        <v>11</v>
      </c>
      <c r="J123" s="15" t="s">
        <v>37</v>
      </c>
      <c r="K123" s="16">
        <f t="shared" ref="K123:K125" si="17">SUM(L123:N123)</f>
        <v>3640358</v>
      </c>
      <c r="L123" s="16">
        <v>3457440</v>
      </c>
      <c r="M123" s="16">
        <v>0</v>
      </c>
      <c r="N123" s="16">
        <v>182918</v>
      </c>
    </row>
    <row r="124" spans="1:15" ht="15" customHeight="1" x14ac:dyDescent="0.25">
      <c r="A124" s="31"/>
      <c r="B124" s="29"/>
      <c r="C124" s="26"/>
      <c r="D124" s="26"/>
      <c r="E124" s="21"/>
      <c r="F124" s="21"/>
      <c r="G124" s="21"/>
      <c r="H124" s="21"/>
      <c r="I124" s="15" t="s">
        <v>14</v>
      </c>
      <c r="J124" s="15" t="s">
        <v>40</v>
      </c>
      <c r="K124" s="16">
        <f t="shared" si="17"/>
        <v>5857369</v>
      </c>
      <c r="L124" s="16">
        <v>5749881</v>
      </c>
      <c r="M124" s="16">
        <v>0</v>
      </c>
      <c r="N124" s="16">
        <v>107488</v>
      </c>
    </row>
    <row r="125" spans="1:15" ht="15" customHeight="1" x14ac:dyDescent="0.25">
      <c r="A125" s="31"/>
      <c r="B125" s="29"/>
      <c r="C125" s="26"/>
      <c r="D125" s="26"/>
      <c r="E125" s="21"/>
      <c r="F125" s="21"/>
      <c r="G125" s="21"/>
      <c r="H125" s="21"/>
      <c r="I125" s="15" t="s">
        <v>15</v>
      </c>
      <c r="J125" s="15" t="s">
        <v>39</v>
      </c>
      <c r="K125" s="16">
        <f t="shared" si="17"/>
        <v>1219000</v>
      </c>
      <c r="L125" s="16">
        <v>1219000</v>
      </c>
      <c r="M125" s="16">
        <v>0</v>
      </c>
      <c r="N125" s="16">
        <v>0</v>
      </c>
    </row>
    <row r="126" spans="1:15" ht="15" customHeight="1" x14ac:dyDescent="0.25">
      <c r="A126" s="31"/>
      <c r="B126" s="30"/>
      <c r="C126" s="27"/>
      <c r="D126" s="27"/>
      <c r="E126" s="22"/>
      <c r="F126" s="22"/>
      <c r="G126" s="22"/>
      <c r="H126" s="22"/>
      <c r="I126" s="23" t="s">
        <v>16</v>
      </c>
      <c r="J126" s="24"/>
      <c r="K126" s="16">
        <f>L126+M126+N126</f>
        <v>0</v>
      </c>
      <c r="L126" s="16">
        <f>F121-L122</f>
        <v>0</v>
      </c>
      <c r="M126" s="16">
        <f>G121-M122</f>
        <v>0</v>
      </c>
      <c r="N126" s="16">
        <f>H121-N122</f>
        <v>0</v>
      </c>
    </row>
    <row r="127" spans="1:15" ht="15" customHeight="1" x14ac:dyDescent="0.25">
      <c r="A127" s="25" t="s">
        <v>100</v>
      </c>
      <c r="B127" s="28" t="s">
        <v>80</v>
      </c>
      <c r="C127" s="25" t="s">
        <v>81</v>
      </c>
      <c r="D127" s="25" t="s">
        <v>17</v>
      </c>
      <c r="E127" s="20">
        <f>SUM(F127:H131)</f>
        <v>7971464</v>
      </c>
      <c r="F127" s="20">
        <v>7803208</v>
      </c>
      <c r="G127" s="20">
        <v>0</v>
      </c>
      <c r="H127" s="20">
        <v>168256</v>
      </c>
      <c r="I127" s="23" t="s">
        <v>12</v>
      </c>
      <c r="J127" s="24"/>
      <c r="K127" s="16">
        <v>0</v>
      </c>
      <c r="L127" s="16">
        <v>0</v>
      </c>
      <c r="M127" s="16">
        <v>0</v>
      </c>
      <c r="N127" s="16">
        <v>0</v>
      </c>
    </row>
    <row r="128" spans="1:15" ht="15" customHeight="1" x14ac:dyDescent="0.25">
      <c r="A128" s="26"/>
      <c r="B128" s="29"/>
      <c r="C128" s="26"/>
      <c r="D128" s="26"/>
      <c r="E128" s="21"/>
      <c r="F128" s="21"/>
      <c r="G128" s="21"/>
      <c r="H128" s="21"/>
      <c r="I128" s="23" t="s">
        <v>13</v>
      </c>
      <c r="J128" s="24"/>
      <c r="K128" s="16">
        <f>K129+K130</f>
        <v>7971464</v>
      </c>
      <c r="L128" s="16">
        <f>L129+L130</f>
        <v>7803208</v>
      </c>
      <c r="M128" s="16">
        <f>SUM(M130:M130)</f>
        <v>0</v>
      </c>
      <c r="N128" s="16">
        <f>SUM(N130:N130)</f>
        <v>168256</v>
      </c>
    </row>
    <row r="129" spans="1:16" ht="15" customHeight="1" x14ac:dyDescent="0.25">
      <c r="A129" s="26"/>
      <c r="B129" s="29"/>
      <c r="C129" s="26"/>
      <c r="D129" s="26"/>
      <c r="E129" s="21"/>
      <c r="F129" s="21"/>
      <c r="G129" s="21"/>
      <c r="H129" s="21"/>
      <c r="I129" s="15" t="s">
        <v>11</v>
      </c>
      <c r="J129" s="15" t="s">
        <v>37</v>
      </c>
      <c r="K129" s="16">
        <f>L129+N129</f>
        <v>2316960</v>
      </c>
      <c r="L129" s="16">
        <v>2316960</v>
      </c>
      <c r="M129" s="16"/>
      <c r="N129" s="16">
        <v>0</v>
      </c>
    </row>
    <row r="130" spans="1:16" ht="15" customHeight="1" x14ac:dyDescent="0.25">
      <c r="A130" s="26"/>
      <c r="B130" s="29"/>
      <c r="C130" s="26"/>
      <c r="D130" s="26"/>
      <c r="E130" s="21"/>
      <c r="F130" s="21"/>
      <c r="G130" s="21"/>
      <c r="H130" s="21"/>
      <c r="I130" s="15" t="s">
        <v>14</v>
      </c>
      <c r="J130" s="15" t="s">
        <v>38</v>
      </c>
      <c r="K130" s="16">
        <f>L130+N130</f>
        <v>5654504</v>
      </c>
      <c r="L130" s="16">
        <v>5486248</v>
      </c>
      <c r="M130" s="16">
        <v>0</v>
      </c>
      <c r="N130" s="16">
        <v>168256</v>
      </c>
    </row>
    <row r="131" spans="1:16" ht="15" customHeight="1" x14ac:dyDescent="0.25">
      <c r="A131" s="27"/>
      <c r="B131" s="30"/>
      <c r="C131" s="27"/>
      <c r="D131" s="27"/>
      <c r="E131" s="22"/>
      <c r="F131" s="22"/>
      <c r="G131" s="22"/>
      <c r="H131" s="22"/>
      <c r="I131" s="23" t="s">
        <v>16</v>
      </c>
      <c r="J131" s="24"/>
      <c r="K131" s="16">
        <f>E127-K128</f>
        <v>0</v>
      </c>
      <c r="L131" s="16">
        <f t="shared" ref="L131:N131" si="18">F127-L128</f>
        <v>0</v>
      </c>
      <c r="M131" s="16">
        <f t="shared" si="18"/>
        <v>0</v>
      </c>
      <c r="N131" s="16">
        <f t="shared" si="18"/>
        <v>0</v>
      </c>
    </row>
    <row r="132" spans="1:16" ht="15" customHeight="1" x14ac:dyDescent="0.25">
      <c r="A132" s="25" t="s">
        <v>106</v>
      </c>
      <c r="B132" s="28" t="s">
        <v>26</v>
      </c>
      <c r="C132" s="25" t="s">
        <v>33</v>
      </c>
      <c r="D132" s="25" t="s">
        <v>17</v>
      </c>
      <c r="E132" s="20">
        <f>F132+G132+H132</f>
        <v>15060241</v>
      </c>
      <c r="F132" s="20">
        <v>15060241</v>
      </c>
      <c r="G132" s="20">
        <v>0</v>
      </c>
      <c r="H132" s="20">
        <v>0</v>
      </c>
      <c r="I132" s="23" t="s">
        <v>12</v>
      </c>
      <c r="J132" s="24"/>
      <c r="K132" s="13">
        <f>5466109+2316960</f>
        <v>7783069</v>
      </c>
      <c r="L132" s="13">
        <f>5466109+2316960</f>
        <v>7783069</v>
      </c>
      <c r="M132" s="13">
        <v>0</v>
      </c>
      <c r="N132" s="13">
        <v>0</v>
      </c>
    </row>
    <row r="133" spans="1:16" ht="15" customHeight="1" x14ac:dyDescent="0.25">
      <c r="A133" s="26"/>
      <c r="B133" s="29"/>
      <c r="C133" s="26"/>
      <c r="D133" s="26"/>
      <c r="E133" s="21"/>
      <c r="F133" s="21"/>
      <c r="G133" s="21"/>
      <c r="H133" s="21"/>
      <c r="I133" s="23" t="s">
        <v>13</v>
      </c>
      <c r="J133" s="24"/>
      <c r="K133" s="13">
        <f>SUM(K134:K134)</f>
        <v>5829072</v>
      </c>
      <c r="L133" s="13">
        <f>SUM(L134:L134)</f>
        <v>5829072</v>
      </c>
      <c r="M133" s="13">
        <f>SUM(M134:M134)</f>
        <v>0</v>
      </c>
      <c r="N133" s="13">
        <f>SUM(N134:N134)</f>
        <v>0</v>
      </c>
    </row>
    <row r="134" spans="1:16" x14ac:dyDescent="0.25">
      <c r="A134" s="26"/>
      <c r="B134" s="29"/>
      <c r="C134" s="26"/>
      <c r="D134" s="26"/>
      <c r="E134" s="21"/>
      <c r="F134" s="21"/>
      <c r="G134" s="21"/>
      <c r="H134" s="21"/>
      <c r="I134" s="12" t="s">
        <v>11</v>
      </c>
      <c r="J134" s="12" t="s">
        <v>39</v>
      </c>
      <c r="K134" s="13">
        <f>L134+M134+N134</f>
        <v>5829072</v>
      </c>
      <c r="L134" s="13">
        <f>F132-L135-L132</f>
        <v>5829072</v>
      </c>
      <c r="M134" s="13">
        <v>0</v>
      </c>
      <c r="N134" s="13">
        <v>0</v>
      </c>
      <c r="P134" s="7"/>
    </row>
    <row r="135" spans="1:16" ht="15" customHeight="1" x14ac:dyDescent="0.25">
      <c r="A135" s="27"/>
      <c r="B135" s="30"/>
      <c r="C135" s="27"/>
      <c r="D135" s="27"/>
      <c r="E135" s="22"/>
      <c r="F135" s="22"/>
      <c r="G135" s="22"/>
      <c r="H135" s="22"/>
      <c r="I135" s="23" t="s">
        <v>16</v>
      </c>
      <c r="J135" s="24"/>
      <c r="K135" s="13">
        <f>L135</f>
        <v>1448100</v>
      </c>
      <c r="L135" s="13">
        <v>1448100</v>
      </c>
      <c r="M135" s="13">
        <f>G132-M133-M132</f>
        <v>0</v>
      </c>
      <c r="N135" s="13">
        <f>H132-N133-N132</f>
        <v>0</v>
      </c>
      <c r="O135" s="8"/>
      <c r="P135" s="7"/>
    </row>
    <row r="136" spans="1:16" ht="19.5" customHeight="1" x14ac:dyDescent="0.25">
      <c r="A136" s="25" t="s">
        <v>114</v>
      </c>
      <c r="B136" s="28" t="s">
        <v>28</v>
      </c>
      <c r="C136" s="25" t="s">
        <v>29</v>
      </c>
      <c r="D136" s="25" t="s">
        <v>17</v>
      </c>
      <c r="E136" s="20">
        <f>F136+G136+H136</f>
        <v>43009422</v>
      </c>
      <c r="F136" s="20">
        <v>43009422</v>
      </c>
      <c r="G136" s="20">
        <v>0</v>
      </c>
      <c r="H136" s="20">
        <v>0</v>
      </c>
      <c r="I136" s="23" t="s">
        <v>12</v>
      </c>
      <c r="J136" s="24"/>
      <c r="K136" s="13">
        <f>SUM(L136:N136)</f>
        <v>31967033.09</v>
      </c>
      <c r="L136" s="13">
        <v>31967033.09</v>
      </c>
      <c r="M136" s="13">
        <v>0</v>
      </c>
      <c r="N136" s="13">
        <v>0</v>
      </c>
    </row>
    <row r="137" spans="1:16" ht="15.75" customHeight="1" x14ac:dyDescent="0.25">
      <c r="A137" s="26"/>
      <c r="B137" s="29"/>
      <c r="C137" s="26"/>
      <c r="D137" s="26"/>
      <c r="E137" s="21"/>
      <c r="F137" s="21"/>
      <c r="G137" s="21"/>
      <c r="H137" s="21"/>
      <c r="I137" s="23" t="s">
        <v>13</v>
      </c>
      <c r="J137" s="24"/>
      <c r="K137" s="13">
        <f>K138</f>
        <v>3185820</v>
      </c>
      <c r="L137" s="13">
        <f>L138</f>
        <v>3185820</v>
      </c>
      <c r="M137" s="13">
        <v>0</v>
      </c>
      <c r="N137" s="13">
        <v>0</v>
      </c>
    </row>
    <row r="138" spans="1:16" ht="15.75" customHeight="1" x14ac:dyDescent="0.25">
      <c r="A138" s="26"/>
      <c r="B138" s="29"/>
      <c r="C138" s="26"/>
      <c r="D138" s="26"/>
      <c r="E138" s="21"/>
      <c r="F138" s="21"/>
      <c r="G138" s="21"/>
      <c r="H138" s="21"/>
      <c r="I138" s="12" t="s">
        <v>11</v>
      </c>
      <c r="J138" s="12" t="s">
        <v>39</v>
      </c>
      <c r="K138" s="13">
        <f>L138+M138+N138</f>
        <v>3185820</v>
      </c>
      <c r="L138" s="13">
        <f>1737720+1448100</f>
        <v>3185820</v>
      </c>
      <c r="M138" s="13">
        <v>0</v>
      </c>
      <c r="N138" s="13">
        <v>0</v>
      </c>
    </row>
    <row r="139" spans="1:16" ht="15.75" customHeight="1" x14ac:dyDescent="0.25">
      <c r="A139" s="27"/>
      <c r="B139" s="30"/>
      <c r="C139" s="27"/>
      <c r="D139" s="27"/>
      <c r="E139" s="22"/>
      <c r="F139" s="22"/>
      <c r="G139" s="22"/>
      <c r="H139" s="22"/>
      <c r="I139" s="23" t="s">
        <v>16</v>
      </c>
      <c r="J139" s="24"/>
      <c r="K139" s="13">
        <f>L139+M139+N139</f>
        <v>7856568.9100000001</v>
      </c>
      <c r="L139" s="13">
        <f>F136-L136-L137</f>
        <v>7856568.9100000001</v>
      </c>
      <c r="M139" s="13">
        <f>G136-M136-M137</f>
        <v>0</v>
      </c>
      <c r="N139" s="13">
        <v>0</v>
      </c>
    </row>
    <row r="140" spans="1:16" ht="15.75" customHeight="1" x14ac:dyDescent="0.25">
      <c r="A140" s="25" t="s">
        <v>115</v>
      </c>
      <c r="B140" s="28" t="s">
        <v>55</v>
      </c>
      <c r="C140" s="25" t="s">
        <v>56</v>
      </c>
      <c r="D140" s="25" t="s">
        <v>35</v>
      </c>
      <c r="E140" s="20">
        <f>SUM(F140:H150)</f>
        <v>68350325</v>
      </c>
      <c r="F140" s="20">
        <v>68350325</v>
      </c>
      <c r="G140" s="20">
        <v>0</v>
      </c>
      <c r="H140" s="20">
        <v>0</v>
      </c>
      <c r="I140" s="23" t="s">
        <v>12</v>
      </c>
      <c r="J140" s="24"/>
      <c r="K140" s="13">
        <v>0</v>
      </c>
      <c r="L140" s="13">
        <v>0</v>
      </c>
      <c r="M140" s="13">
        <v>0</v>
      </c>
      <c r="N140" s="13">
        <v>0</v>
      </c>
    </row>
    <row r="141" spans="1:16" ht="15" customHeight="1" x14ac:dyDescent="0.25">
      <c r="A141" s="26"/>
      <c r="B141" s="29"/>
      <c r="C141" s="26"/>
      <c r="D141" s="26"/>
      <c r="E141" s="21"/>
      <c r="F141" s="21"/>
      <c r="G141" s="21"/>
      <c r="H141" s="21"/>
      <c r="I141" s="23" t="s">
        <v>13</v>
      </c>
      <c r="J141" s="24"/>
      <c r="K141" s="13">
        <f>K142+K143+K144+K145+K146+K147+K148+K149</f>
        <v>44987640</v>
      </c>
      <c r="L141" s="13">
        <f>L142+L143+L144+L145+L146+L147+L148+L149</f>
        <v>44987640</v>
      </c>
      <c r="M141" s="13">
        <v>0</v>
      </c>
      <c r="N141" s="13">
        <v>0</v>
      </c>
    </row>
    <row r="142" spans="1:16" ht="14.25" customHeight="1" x14ac:dyDescent="0.25">
      <c r="A142" s="26"/>
      <c r="B142" s="29"/>
      <c r="C142" s="26"/>
      <c r="D142" s="26"/>
      <c r="E142" s="21"/>
      <c r="F142" s="21"/>
      <c r="G142" s="21"/>
      <c r="H142" s="21"/>
      <c r="I142" s="12" t="s">
        <v>11</v>
      </c>
      <c r="J142" s="12" t="s">
        <v>37</v>
      </c>
      <c r="K142" s="13">
        <f t="shared" ref="K142:K144" si="19">SUM(L142:N142)</f>
        <v>25683600</v>
      </c>
      <c r="L142" s="13">
        <v>25683600</v>
      </c>
      <c r="M142" s="13">
        <v>0</v>
      </c>
      <c r="N142" s="13">
        <v>0</v>
      </c>
      <c r="O142" s="7"/>
    </row>
    <row r="143" spans="1:16" ht="13.5" customHeight="1" x14ac:dyDescent="0.25">
      <c r="A143" s="26"/>
      <c r="B143" s="29"/>
      <c r="C143" s="26"/>
      <c r="D143" s="26"/>
      <c r="E143" s="21"/>
      <c r="F143" s="21"/>
      <c r="G143" s="21"/>
      <c r="H143" s="21"/>
      <c r="I143" s="12" t="s">
        <v>14</v>
      </c>
      <c r="J143" s="12" t="s">
        <v>40</v>
      </c>
      <c r="K143" s="13">
        <f t="shared" si="19"/>
        <v>193080</v>
      </c>
      <c r="L143" s="13">
        <v>193080</v>
      </c>
      <c r="M143" s="13">
        <v>0</v>
      </c>
      <c r="N143" s="13">
        <v>0</v>
      </c>
    </row>
    <row r="144" spans="1:16" ht="13.5" customHeight="1" x14ac:dyDescent="0.25">
      <c r="A144" s="26"/>
      <c r="B144" s="29"/>
      <c r="C144" s="26"/>
      <c r="D144" s="26"/>
      <c r="E144" s="21"/>
      <c r="F144" s="21"/>
      <c r="G144" s="21"/>
      <c r="H144" s="21"/>
      <c r="I144" s="12" t="s">
        <v>15</v>
      </c>
      <c r="J144" s="12" t="s">
        <v>38</v>
      </c>
      <c r="K144" s="13">
        <f t="shared" si="19"/>
        <v>2200000</v>
      </c>
      <c r="L144" s="13">
        <v>2200000</v>
      </c>
      <c r="M144" s="13">
        <v>0</v>
      </c>
      <c r="N144" s="13">
        <v>0</v>
      </c>
    </row>
    <row r="145" spans="1:15" ht="13.5" customHeight="1" x14ac:dyDescent="0.25">
      <c r="A145" s="26"/>
      <c r="B145" s="29"/>
      <c r="C145" s="26"/>
      <c r="D145" s="26"/>
      <c r="E145" s="21"/>
      <c r="F145" s="21"/>
      <c r="G145" s="21"/>
      <c r="H145" s="21"/>
      <c r="I145" s="12" t="s">
        <v>25</v>
      </c>
      <c r="J145" s="12" t="s">
        <v>39</v>
      </c>
      <c r="K145" s="13">
        <f t="shared" ref="K145" si="20">SUM(L145:N145)</f>
        <v>1048100</v>
      </c>
      <c r="L145" s="13">
        <v>1048100</v>
      </c>
      <c r="M145" s="13">
        <v>0</v>
      </c>
      <c r="N145" s="13">
        <v>0</v>
      </c>
    </row>
    <row r="146" spans="1:15" ht="13.5" customHeight="1" x14ac:dyDescent="0.25">
      <c r="A146" s="26"/>
      <c r="B146" s="29"/>
      <c r="C146" s="26"/>
      <c r="D146" s="26"/>
      <c r="E146" s="21"/>
      <c r="F146" s="21"/>
      <c r="G146" s="21"/>
      <c r="H146" s="21"/>
      <c r="I146" s="12" t="s">
        <v>27</v>
      </c>
      <c r="J146" s="12" t="s">
        <v>136</v>
      </c>
      <c r="K146" s="13">
        <f t="shared" ref="K146:K148" si="21">SUM(L146:N146)</f>
        <v>386160</v>
      </c>
      <c r="L146" s="13">
        <v>386160</v>
      </c>
      <c r="M146" s="13">
        <v>0</v>
      </c>
      <c r="N146" s="13">
        <v>0</v>
      </c>
    </row>
    <row r="147" spans="1:15" ht="13.5" customHeight="1" x14ac:dyDescent="0.25">
      <c r="A147" s="26"/>
      <c r="B147" s="29"/>
      <c r="C147" s="26"/>
      <c r="D147" s="26"/>
      <c r="E147" s="21"/>
      <c r="F147" s="21"/>
      <c r="G147" s="21"/>
      <c r="H147" s="21"/>
      <c r="I147" s="12" t="s">
        <v>36</v>
      </c>
      <c r="J147" s="12" t="s">
        <v>143</v>
      </c>
      <c r="K147" s="13">
        <f t="shared" si="21"/>
        <v>13380500</v>
      </c>
      <c r="L147" s="13">
        <v>13380500</v>
      </c>
      <c r="M147" s="13">
        <v>0</v>
      </c>
      <c r="N147" s="13">
        <v>0</v>
      </c>
    </row>
    <row r="148" spans="1:15" ht="13.5" customHeight="1" x14ac:dyDescent="0.25">
      <c r="A148" s="26"/>
      <c r="B148" s="29"/>
      <c r="C148" s="26"/>
      <c r="D148" s="26"/>
      <c r="E148" s="21"/>
      <c r="F148" s="21"/>
      <c r="G148" s="21"/>
      <c r="H148" s="21"/>
      <c r="I148" s="12" t="s">
        <v>52</v>
      </c>
      <c r="J148" s="12" t="s">
        <v>140</v>
      </c>
      <c r="K148" s="13">
        <f t="shared" si="21"/>
        <v>1048100</v>
      </c>
      <c r="L148" s="13">
        <v>1048100</v>
      </c>
      <c r="M148" s="13">
        <v>0</v>
      </c>
      <c r="N148" s="13">
        <v>0</v>
      </c>
    </row>
    <row r="149" spans="1:15" ht="13.5" customHeight="1" x14ac:dyDescent="0.25">
      <c r="A149" s="26"/>
      <c r="B149" s="29"/>
      <c r="C149" s="26"/>
      <c r="D149" s="26"/>
      <c r="E149" s="21"/>
      <c r="F149" s="21"/>
      <c r="G149" s="21"/>
      <c r="H149" s="21"/>
      <c r="I149" s="12" t="s">
        <v>53</v>
      </c>
      <c r="J149" s="12" t="s">
        <v>142</v>
      </c>
      <c r="K149" s="13">
        <f t="shared" ref="K149" si="22">SUM(L149:N149)</f>
        <v>1048100</v>
      </c>
      <c r="L149" s="13">
        <v>1048100</v>
      </c>
      <c r="M149" s="13">
        <v>0</v>
      </c>
      <c r="N149" s="13">
        <v>0</v>
      </c>
    </row>
    <row r="150" spans="1:15" ht="14.25" customHeight="1" x14ac:dyDescent="0.25">
      <c r="A150" s="27"/>
      <c r="B150" s="30"/>
      <c r="C150" s="27"/>
      <c r="D150" s="27"/>
      <c r="E150" s="22"/>
      <c r="F150" s="22"/>
      <c r="G150" s="22"/>
      <c r="H150" s="22"/>
      <c r="I150" s="23" t="s">
        <v>16</v>
      </c>
      <c r="J150" s="24"/>
      <c r="K150" s="13">
        <f>E140-K141</f>
        <v>23362685</v>
      </c>
      <c r="L150" s="13">
        <f>F140-L141</f>
        <v>23362685</v>
      </c>
      <c r="M150" s="13">
        <f>G140-M141</f>
        <v>0</v>
      </c>
      <c r="N150" s="13">
        <f>H140-N141</f>
        <v>0</v>
      </c>
    </row>
    <row r="151" spans="1:15" ht="15.75" customHeight="1" x14ac:dyDescent="0.25">
      <c r="A151" s="25" t="s">
        <v>116</v>
      </c>
      <c r="B151" s="28" t="s">
        <v>125</v>
      </c>
      <c r="C151" s="25" t="s">
        <v>126</v>
      </c>
      <c r="D151" s="25" t="s">
        <v>35</v>
      </c>
      <c r="E151" s="20">
        <f>SUM(F151:H154)</f>
        <v>2896200</v>
      </c>
      <c r="F151" s="20">
        <v>2896200</v>
      </c>
      <c r="G151" s="20">
        <v>0</v>
      </c>
      <c r="H151" s="20">
        <v>0</v>
      </c>
      <c r="I151" s="23" t="s">
        <v>12</v>
      </c>
      <c r="J151" s="24"/>
      <c r="K151" s="13">
        <v>0</v>
      </c>
      <c r="L151" s="13">
        <v>0</v>
      </c>
      <c r="M151" s="13">
        <v>0</v>
      </c>
      <c r="N151" s="13">
        <v>0</v>
      </c>
    </row>
    <row r="152" spans="1:15" ht="12" customHeight="1" x14ac:dyDescent="0.25">
      <c r="A152" s="26"/>
      <c r="B152" s="29"/>
      <c r="C152" s="26"/>
      <c r="D152" s="26"/>
      <c r="E152" s="21"/>
      <c r="F152" s="21"/>
      <c r="G152" s="21"/>
      <c r="H152" s="21"/>
      <c r="I152" s="23" t="s">
        <v>13</v>
      </c>
      <c r="J152" s="24"/>
      <c r="K152" s="13">
        <f>SUM(K153:K153)</f>
        <v>2896200</v>
      </c>
      <c r="L152" s="13">
        <f>SUM(L153:L153)</f>
        <v>2896200</v>
      </c>
      <c r="M152" s="13">
        <f>SUM(M153:M153)</f>
        <v>0</v>
      </c>
      <c r="N152" s="13">
        <f>SUM(N153:N153)</f>
        <v>0</v>
      </c>
    </row>
    <row r="153" spans="1:15" ht="13.5" customHeight="1" x14ac:dyDescent="0.25">
      <c r="A153" s="26"/>
      <c r="B153" s="29"/>
      <c r="C153" s="26"/>
      <c r="D153" s="26"/>
      <c r="E153" s="21"/>
      <c r="F153" s="21"/>
      <c r="G153" s="21"/>
      <c r="H153" s="21"/>
      <c r="I153" s="12" t="s">
        <v>11</v>
      </c>
      <c r="J153" s="12" t="s">
        <v>40</v>
      </c>
      <c r="K153" s="13">
        <f t="shared" ref="K153" si="23">SUM(L153:N153)</f>
        <v>2896200</v>
      </c>
      <c r="L153" s="13">
        <v>2896200</v>
      </c>
      <c r="M153" s="13">
        <v>0</v>
      </c>
      <c r="N153" s="13">
        <v>0</v>
      </c>
    </row>
    <row r="154" spans="1:15" ht="14.25" customHeight="1" x14ac:dyDescent="0.25">
      <c r="A154" s="27"/>
      <c r="B154" s="30"/>
      <c r="C154" s="27"/>
      <c r="D154" s="27"/>
      <c r="E154" s="22"/>
      <c r="F154" s="22"/>
      <c r="G154" s="22"/>
      <c r="H154" s="22"/>
      <c r="I154" s="23" t="s">
        <v>16</v>
      </c>
      <c r="J154" s="24"/>
      <c r="K154" s="13">
        <f>E151-K152</f>
        <v>0</v>
      </c>
      <c r="L154" s="13">
        <v>0</v>
      </c>
      <c r="M154" s="13">
        <f>G151-M152</f>
        <v>0</v>
      </c>
      <c r="N154" s="13">
        <f>H151-N152</f>
        <v>0</v>
      </c>
    </row>
    <row r="155" spans="1:15" ht="14.25" customHeight="1" x14ac:dyDescent="0.25">
      <c r="A155" s="25" t="s">
        <v>117</v>
      </c>
      <c r="B155" s="28" t="s">
        <v>82</v>
      </c>
      <c r="C155" s="25" t="s">
        <v>83</v>
      </c>
      <c r="D155" s="25" t="s">
        <v>17</v>
      </c>
      <c r="E155" s="20">
        <f>SUM(F155:H158)</f>
        <v>13032901</v>
      </c>
      <c r="F155" s="20">
        <v>13032901</v>
      </c>
      <c r="G155" s="20">
        <v>0</v>
      </c>
      <c r="H155" s="20">
        <v>0</v>
      </c>
      <c r="I155" s="23" t="s">
        <v>12</v>
      </c>
      <c r="J155" s="24"/>
      <c r="K155" s="13">
        <f>L155</f>
        <v>6276225</v>
      </c>
      <c r="L155" s="13">
        <v>6276225</v>
      </c>
      <c r="M155" s="13">
        <v>0</v>
      </c>
      <c r="N155" s="13">
        <v>0</v>
      </c>
    </row>
    <row r="156" spans="1:15" ht="14.25" customHeight="1" x14ac:dyDescent="0.25">
      <c r="A156" s="26"/>
      <c r="B156" s="29"/>
      <c r="C156" s="26"/>
      <c r="D156" s="26"/>
      <c r="E156" s="21"/>
      <c r="F156" s="21"/>
      <c r="G156" s="21"/>
      <c r="H156" s="21"/>
      <c r="I156" s="23" t="s">
        <v>13</v>
      </c>
      <c r="J156" s="24"/>
      <c r="K156" s="13">
        <f>SUM(K157:K157)</f>
        <v>5213160</v>
      </c>
      <c r="L156" s="13">
        <f>SUM(L157:L157)</f>
        <v>5213160</v>
      </c>
      <c r="M156" s="13">
        <f>SUM(M157:M157)</f>
        <v>0</v>
      </c>
      <c r="N156" s="13">
        <f>SUM(N157:N157)</f>
        <v>0</v>
      </c>
    </row>
    <row r="157" spans="1:15" ht="14.25" customHeight="1" x14ac:dyDescent="0.25">
      <c r="A157" s="26"/>
      <c r="B157" s="29"/>
      <c r="C157" s="26"/>
      <c r="D157" s="26"/>
      <c r="E157" s="21"/>
      <c r="F157" s="21"/>
      <c r="G157" s="21"/>
      <c r="H157" s="21"/>
      <c r="I157" s="12" t="s">
        <v>11</v>
      </c>
      <c r="J157" s="12" t="s">
        <v>37</v>
      </c>
      <c r="K157" s="13">
        <f t="shared" ref="K157" si="24">SUM(L157:N157)</f>
        <v>5213160</v>
      </c>
      <c r="L157" s="13">
        <v>5213160</v>
      </c>
      <c r="M157" s="13">
        <v>0</v>
      </c>
      <c r="N157" s="13">
        <v>0</v>
      </c>
    </row>
    <row r="158" spans="1:15" ht="33.75" customHeight="1" x14ac:dyDescent="0.25">
      <c r="A158" s="27"/>
      <c r="B158" s="30"/>
      <c r="C158" s="27"/>
      <c r="D158" s="27"/>
      <c r="E158" s="22"/>
      <c r="F158" s="22"/>
      <c r="G158" s="22"/>
      <c r="H158" s="22"/>
      <c r="I158" s="23" t="s">
        <v>16</v>
      </c>
      <c r="J158" s="24"/>
      <c r="K158" s="13">
        <f>E155-K155-K156</f>
        <v>1543516</v>
      </c>
      <c r="L158" s="13">
        <f>F155-L155-L156</f>
        <v>1543516</v>
      </c>
      <c r="M158" s="13">
        <f>G155-M156</f>
        <v>0</v>
      </c>
      <c r="N158" s="13">
        <f>H155-N156</f>
        <v>0</v>
      </c>
      <c r="O158" s="8"/>
    </row>
    <row r="159" spans="1:15" ht="14.25" customHeight="1" x14ac:dyDescent="0.25">
      <c r="A159" s="32" t="s">
        <v>122</v>
      </c>
      <c r="B159" s="28" t="s">
        <v>84</v>
      </c>
      <c r="C159" s="25" t="s">
        <v>97</v>
      </c>
      <c r="D159" s="25" t="s">
        <v>17</v>
      </c>
      <c r="E159" s="20">
        <f>SUM(F159:H163)</f>
        <v>4633920</v>
      </c>
      <c r="F159" s="20">
        <v>4633920</v>
      </c>
      <c r="G159" s="20">
        <v>0</v>
      </c>
      <c r="H159" s="20">
        <v>0</v>
      </c>
      <c r="I159" s="23" t="s">
        <v>12</v>
      </c>
      <c r="J159" s="24"/>
      <c r="K159" s="13">
        <v>0</v>
      </c>
      <c r="L159" s="13">
        <v>0</v>
      </c>
      <c r="M159" s="13">
        <v>0</v>
      </c>
      <c r="N159" s="13">
        <v>0</v>
      </c>
    </row>
    <row r="160" spans="1:15" ht="14.25" customHeight="1" x14ac:dyDescent="0.25">
      <c r="A160" s="33"/>
      <c r="B160" s="29"/>
      <c r="C160" s="26"/>
      <c r="D160" s="26"/>
      <c r="E160" s="21"/>
      <c r="F160" s="21"/>
      <c r="G160" s="21"/>
      <c r="H160" s="21"/>
      <c r="I160" s="23" t="s">
        <v>13</v>
      </c>
      <c r="J160" s="24"/>
      <c r="K160" s="13">
        <f>K161+K162</f>
        <v>4633920</v>
      </c>
      <c r="L160" s="13">
        <f>L161+L162</f>
        <v>4633920</v>
      </c>
      <c r="M160" s="13">
        <f t="shared" ref="M160:N160" si="25">SUM(M161)</f>
        <v>0</v>
      </c>
      <c r="N160" s="13">
        <f t="shared" si="25"/>
        <v>0</v>
      </c>
    </row>
    <row r="161" spans="1:17" ht="14.25" customHeight="1" x14ac:dyDescent="0.25">
      <c r="A161" s="33"/>
      <c r="B161" s="29"/>
      <c r="C161" s="26"/>
      <c r="D161" s="26"/>
      <c r="E161" s="21"/>
      <c r="F161" s="21"/>
      <c r="G161" s="21"/>
      <c r="H161" s="21"/>
      <c r="I161" s="12" t="s">
        <v>11</v>
      </c>
      <c r="J161" s="12" t="s">
        <v>40</v>
      </c>
      <c r="K161" s="13">
        <f>SUM(L161:N161)</f>
        <v>1158480</v>
      </c>
      <c r="L161" s="13">
        <v>1158480</v>
      </c>
      <c r="M161" s="13">
        <v>0</v>
      </c>
      <c r="N161" s="13">
        <v>0</v>
      </c>
    </row>
    <row r="162" spans="1:17" ht="14.25" customHeight="1" x14ac:dyDescent="0.25">
      <c r="A162" s="33"/>
      <c r="B162" s="29"/>
      <c r="C162" s="26"/>
      <c r="D162" s="26"/>
      <c r="E162" s="21"/>
      <c r="F162" s="21"/>
      <c r="G162" s="21"/>
      <c r="H162" s="21"/>
      <c r="I162" s="12" t="s">
        <v>14</v>
      </c>
      <c r="J162" s="12" t="s">
        <v>136</v>
      </c>
      <c r="K162" s="13">
        <f>SUM(L162:N162)</f>
        <v>3475440</v>
      </c>
      <c r="L162" s="13">
        <v>3475440</v>
      </c>
      <c r="M162" s="13">
        <v>0</v>
      </c>
      <c r="N162" s="13">
        <v>0</v>
      </c>
    </row>
    <row r="163" spans="1:17" ht="14.25" customHeight="1" x14ac:dyDescent="0.25">
      <c r="A163" s="33"/>
      <c r="B163" s="30"/>
      <c r="C163" s="27"/>
      <c r="D163" s="27"/>
      <c r="E163" s="22"/>
      <c r="F163" s="22"/>
      <c r="G163" s="22"/>
      <c r="H163" s="22"/>
      <c r="I163" s="23" t="s">
        <v>16</v>
      </c>
      <c r="J163" s="24"/>
      <c r="K163" s="13">
        <f>L163+M163+N163</f>
        <v>0</v>
      </c>
      <c r="L163" s="13">
        <f>F159-L159-L160</f>
        <v>0</v>
      </c>
      <c r="M163" s="13">
        <f>G159-M160</f>
        <v>0</v>
      </c>
      <c r="N163" s="13">
        <f>H159-N160</f>
        <v>0</v>
      </c>
    </row>
    <row r="164" spans="1:17" ht="14.25" customHeight="1" x14ac:dyDescent="0.25">
      <c r="A164" s="25" t="s">
        <v>123</v>
      </c>
      <c r="B164" s="28" t="s">
        <v>85</v>
      </c>
      <c r="C164" s="25" t="s">
        <v>98</v>
      </c>
      <c r="D164" s="25" t="s">
        <v>35</v>
      </c>
      <c r="E164" s="20">
        <f>SUM(F164:H168)</f>
        <v>14444382</v>
      </c>
      <c r="F164" s="20">
        <v>14444382</v>
      </c>
      <c r="G164" s="20">
        <v>0</v>
      </c>
      <c r="H164" s="20">
        <v>0</v>
      </c>
      <c r="I164" s="23" t="s">
        <v>12</v>
      </c>
      <c r="J164" s="24"/>
      <c r="K164" s="13">
        <v>0</v>
      </c>
      <c r="L164" s="13">
        <v>0</v>
      </c>
      <c r="M164" s="13">
        <v>0</v>
      </c>
      <c r="N164" s="13">
        <v>0</v>
      </c>
    </row>
    <row r="165" spans="1:17" ht="14.25" customHeight="1" x14ac:dyDescent="0.25">
      <c r="A165" s="26"/>
      <c r="B165" s="29"/>
      <c r="C165" s="26"/>
      <c r="D165" s="26"/>
      <c r="E165" s="21"/>
      <c r="F165" s="21"/>
      <c r="G165" s="21"/>
      <c r="H165" s="21"/>
      <c r="I165" s="23" t="s">
        <v>13</v>
      </c>
      <c r="J165" s="24"/>
      <c r="K165" s="13">
        <f>SUM(K166:K167)</f>
        <v>14444382</v>
      </c>
      <c r="L165" s="13">
        <f t="shared" ref="L165:N165" si="26">SUM(L166:L167)</f>
        <v>14444382</v>
      </c>
      <c r="M165" s="13">
        <f t="shared" si="26"/>
        <v>0</v>
      </c>
      <c r="N165" s="13">
        <f t="shared" si="26"/>
        <v>0</v>
      </c>
    </row>
    <row r="166" spans="1:17" ht="14.25" customHeight="1" x14ac:dyDescent="0.25">
      <c r="A166" s="26"/>
      <c r="B166" s="29"/>
      <c r="C166" s="26"/>
      <c r="D166" s="26"/>
      <c r="E166" s="21"/>
      <c r="F166" s="21"/>
      <c r="G166" s="21"/>
      <c r="H166" s="21"/>
      <c r="I166" s="12" t="s">
        <v>11</v>
      </c>
      <c r="J166" s="12" t="s">
        <v>40</v>
      </c>
      <c r="K166" s="13">
        <f>SUM(L166:N166)</f>
        <v>11125382</v>
      </c>
      <c r="L166" s="13">
        <v>11125382</v>
      </c>
      <c r="M166" s="13">
        <v>0</v>
      </c>
      <c r="N166" s="13">
        <v>0</v>
      </c>
    </row>
    <row r="167" spans="1:17" ht="14.25" customHeight="1" x14ac:dyDescent="0.25">
      <c r="A167" s="26"/>
      <c r="B167" s="29"/>
      <c r="C167" s="26"/>
      <c r="D167" s="26"/>
      <c r="E167" s="21"/>
      <c r="F167" s="21"/>
      <c r="G167" s="21"/>
      <c r="H167" s="21"/>
      <c r="I167" s="12" t="s">
        <v>14</v>
      </c>
      <c r="J167" s="12" t="s">
        <v>38</v>
      </c>
      <c r="K167" s="13">
        <f>SUM(L167:N167)</f>
        <v>3319000</v>
      </c>
      <c r="L167" s="13">
        <v>3319000</v>
      </c>
      <c r="M167" s="13">
        <v>0</v>
      </c>
      <c r="N167" s="13">
        <v>0</v>
      </c>
    </row>
    <row r="168" spans="1:17" ht="14.25" customHeight="1" x14ac:dyDescent="0.25">
      <c r="A168" s="27"/>
      <c r="B168" s="30"/>
      <c r="C168" s="27"/>
      <c r="D168" s="27"/>
      <c r="E168" s="22"/>
      <c r="F168" s="22"/>
      <c r="G168" s="22"/>
      <c r="H168" s="22"/>
      <c r="I168" s="23" t="s">
        <v>16</v>
      </c>
      <c r="J168" s="24"/>
      <c r="K168" s="13">
        <f>L168+M168+N168</f>
        <v>0</v>
      </c>
      <c r="L168" s="13">
        <f>F164-L165</f>
        <v>0</v>
      </c>
      <c r="M168" s="13">
        <f>G164-M165</f>
        <v>0</v>
      </c>
      <c r="N168" s="13">
        <f>H164-N165</f>
        <v>0</v>
      </c>
    </row>
    <row r="169" spans="1:17" ht="14.25" customHeight="1" x14ac:dyDescent="0.25">
      <c r="A169" s="25" t="s">
        <v>124</v>
      </c>
      <c r="B169" s="28" t="s">
        <v>58</v>
      </c>
      <c r="C169" s="25" t="s">
        <v>59</v>
      </c>
      <c r="D169" s="25" t="s">
        <v>17</v>
      </c>
      <c r="E169" s="20">
        <f>SUM(F169:H172)</f>
        <v>12387465</v>
      </c>
      <c r="F169" s="20">
        <v>12387465</v>
      </c>
      <c r="G169" s="20">
        <v>0</v>
      </c>
      <c r="H169" s="20">
        <v>0</v>
      </c>
      <c r="I169" s="23" t="s">
        <v>12</v>
      </c>
      <c r="J169" s="24"/>
      <c r="K169" s="13">
        <f>L169</f>
        <v>9202185</v>
      </c>
      <c r="L169" s="13">
        <f>3988485+5213700</f>
        <v>9202185</v>
      </c>
      <c r="M169" s="13">
        <v>0</v>
      </c>
      <c r="N169" s="13">
        <v>0</v>
      </c>
    </row>
    <row r="170" spans="1:17" ht="14.25" customHeight="1" x14ac:dyDescent="0.25">
      <c r="A170" s="26"/>
      <c r="B170" s="29"/>
      <c r="C170" s="26"/>
      <c r="D170" s="26"/>
      <c r="E170" s="21"/>
      <c r="F170" s="21"/>
      <c r="G170" s="21"/>
      <c r="H170" s="21"/>
      <c r="I170" s="23" t="s">
        <v>13</v>
      </c>
      <c r="J170" s="24"/>
      <c r="K170" s="13">
        <f>SUM(K171:K171)</f>
        <v>3185280</v>
      </c>
      <c r="L170" s="13">
        <f>SUM(L171:L171)</f>
        <v>3185280</v>
      </c>
      <c r="M170" s="13">
        <f>SUM(M171:M171)</f>
        <v>0</v>
      </c>
      <c r="N170" s="13">
        <f>SUM(N171:N171)</f>
        <v>0</v>
      </c>
    </row>
    <row r="171" spans="1:17" ht="14.25" customHeight="1" x14ac:dyDescent="0.25">
      <c r="A171" s="26"/>
      <c r="B171" s="29"/>
      <c r="C171" s="26"/>
      <c r="D171" s="26"/>
      <c r="E171" s="21"/>
      <c r="F171" s="21"/>
      <c r="G171" s="21"/>
      <c r="H171" s="21"/>
      <c r="I171" s="12" t="s">
        <v>11</v>
      </c>
      <c r="J171" s="12" t="s">
        <v>37</v>
      </c>
      <c r="K171" s="13">
        <f>SUM(L171:N171)</f>
        <v>3185280</v>
      </c>
      <c r="L171" s="13">
        <v>3185280</v>
      </c>
      <c r="M171" s="13">
        <v>0</v>
      </c>
      <c r="N171" s="13">
        <v>0</v>
      </c>
    </row>
    <row r="172" spans="1:17" ht="36" customHeight="1" x14ac:dyDescent="0.25">
      <c r="A172" s="27"/>
      <c r="B172" s="30"/>
      <c r="C172" s="27"/>
      <c r="D172" s="27"/>
      <c r="E172" s="22"/>
      <c r="F172" s="22"/>
      <c r="G172" s="22"/>
      <c r="H172" s="22"/>
      <c r="I172" s="23" t="s">
        <v>16</v>
      </c>
      <c r="J172" s="24"/>
      <c r="K172" s="14">
        <f>E169-K169-K170</f>
        <v>0</v>
      </c>
      <c r="L172" s="14">
        <f>F169-L169-L170</f>
        <v>0</v>
      </c>
      <c r="M172" s="14">
        <f>G169-M170</f>
        <v>0</v>
      </c>
      <c r="N172" s="14">
        <f>H169-N170</f>
        <v>0</v>
      </c>
    </row>
    <row r="173" spans="1:17" ht="14.25" customHeight="1" x14ac:dyDescent="0.25">
      <c r="A173" s="25" t="s">
        <v>131</v>
      </c>
      <c r="B173" s="28" t="s">
        <v>63</v>
      </c>
      <c r="C173" s="25" t="s">
        <v>34</v>
      </c>
      <c r="D173" s="25" t="s">
        <v>35</v>
      </c>
      <c r="E173" s="20">
        <f>F173+G173+H173</f>
        <v>12396931</v>
      </c>
      <c r="F173" s="20">
        <v>12164041</v>
      </c>
      <c r="G173" s="20">
        <v>0</v>
      </c>
      <c r="H173" s="20">
        <v>232890</v>
      </c>
      <c r="I173" s="23" t="s">
        <v>12</v>
      </c>
      <c r="J173" s="24"/>
      <c r="K173" s="14">
        <f>L173+N173</f>
        <v>4947422</v>
      </c>
      <c r="L173" s="14">
        <v>4799000</v>
      </c>
      <c r="M173" s="14">
        <v>0</v>
      </c>
      <c r="N173" s="14">
        <v>148422</v>
      </c>
    </row>
    <row r="174" spans="1:17" ht="14.25" customHeight="1" x14ac:dyDescent="0.25">
      <c r="A174" s="26"/>
      <c r="B174" s="29"/>
      <c r="C174" s="26"/>
      <c r="D174" s="26"/>
      <c r="E174" s="21"/>
      <c r="F174" s="21"/>
      <c r="G174" s="21"/>
      <c r="H174" s="21"/>
      <c r="I174" s="23" t="s">
        <v>13</v>
      </c>
      <c r="J174" s="24"/>
      <c r="K174" s="13">
        <f>K175+K176</f>
        <v>4633921</v>
      </c>
      <c r="L174" s="13">
        <f>L175+L176</f>
        <v>4633921</v>
      </c>
      <c r="M174" s="13">
        <f>SUM(M175:M175)</f>
        <v>0</v>
      </c>
      <c r="N174" s="13">
        <f>SUM(N175:N175)</f>
        <v>0</v>
      </c>
    </row>
    <row r="175" spans="1:17" ht="14.25" customHeight="1" x14ac:dyDescent="0.25">
      <c r="A175" s="26"/>
      <c r="B175" s="29"/>
      <c r="C175" s="26"/>
      <c r="D175" s="26"/>
      <c r="E175" s="21"/>
      <c r="F175" s="21"/>
      <c r="G175" s="21"/>
      <c r="H175" s="21"/>
      <c r="I175" s="12" t="s">
        <v>11</v>
      </c>
      <c r="J175" s="12" t="s">
        <v>40</v>
      </c>
      <c r="K175" s="13">
        <f t="shared" ref="K175" si="27">L175+M175+N175</f>
        <v>2172151</v>
      </c>
      <c r="L175" s="13">
        <v>2172151</v>
      </c>
      <c r="M175" s="13">
        <v>0</v>
      </c>
      <c r="N175" s="13">
        <v>0</v>
      </c>
    </row>
    <row r="176" spans="1:17" ht="14.25" customHeight="1" x14ac:dyDescent="0.25">
      <c r="A176" s="26"/>
      <c r="B176" s="29"/>
      <c r="C176" s="26"/>
      <c r="D176" s="26"/>
      <c r="E176" s="21"/>
      <c r="F176" s="21"/>
      <c r="G176" s="21"/>
      <c r="H176" s="21"/>
      <c r="I176" s="12" t="s">
        <v>14</v>
      </c>
      <c r="J176" s="12" t="s">
        <v>137</v>
      </c>
      <c r="K176" s="13">
        <f t="shared" ref="K176" si="28">L176+M176+N176</f>
        <v>2461770</v>
      </c>
      <c r="L176" s="13">
        <v>2461770</v>
      </c>
      <c r="M176" s="13">
        <v>0</v>
      </c>
      <c r="N176" s="13">
        <v>0</v>
      </c>
      <c r="O176" s="7"/>
      <c r="P176" s="7"/>
      <c r="Q176" s="7"/>
    </row>
    <row r="177" spans="1:16" ht="14.25" customHeight="1" x14ac:dyDescent="0.25">
      <c r="A177" s="27"/>
      <c r="B177" s="30"/>
      <c r="C177" s="27"/>
      <c r="D177" s="27"/>
      <c r="E177" s="22"/>
      <c r="F177" s="22"/>
      <c r="G177" s="22"/>
      <c r="H177" s="22"/>
      <c r="I177" s="23" t="s">
        <v>16</v>
      </c>
      <c r="J177" s="24"/>
      <c r="K177" s="13">
        <f>L177+M177+N177</f>
        <v>2815588</v>
      </c>
      <c r="L177" s="13">
        <v>2731120</v>
      </c>
      <c r="M177" s="13">
        <f>G173-M174</f>
        <v>0</v>
      </c>
      <c r="N177" s="13">
        <v>84468</v>
      </c>
      <c r="O177" s="7"/>
      <c r="P177" s="7"/>
    </row>
    <row r="178" spans="1:16" ht="14.25" customHeight="1" x14ac:dyDescent="0.25">
      <c r="A178" s="31" t="s">
        <v>132</v>
      </c>
      <c r="B178" s="50" t="s">
        <v>62</v>
      </c>
      <c r="C178" s="31" t="s">
        <v>64</v>
      </c>
      <c r="D178" s="31" t="s">
        <v>17</v>
      </c>
      <c r="E178" s="51">
        <f>F178+G178+H178</f>
        <v>25399974</v>
      </c>
      <c r="F178" s="51">
        <v>24907321</v>
      </c>
      <c r="G178" s="51">
        <v>0</v>
      </c>
      <c r="H178" s="51">
        <v>492653</v>
      </c>
      <c r="I178" s="23" t="s">
        <v>12</v>
      </c>
      <c r="J178" s="24"/>
      <c r="K178" s="13">
        <f>L178+N178</f>
        <v>16218721</v>
      </c>
      <c r="L178" s="13">
        <v>16001506</v>
      </c>
      <c r="M178" s="13">
        <v>0</v>
      </c>
      <c r="N178" s="13">
        <v>217215</v>
      </c>
    </row>
    <row r="179" spans="1:16" ht="14.25" customHeight="1" x14ac:dyDescent="0.25">
      <c r="A179" s="31"/>
      <c r="B179" s="50"/>
      <c r="C179" s="31"/>
      <c r="D179" s="31"/>
      <c r="E179" s="51"/>
      <c r="F179" s="51"/>
      <c r="G179" s="51"/>
      <c r="H179" s="51"/>
      <c r="I179" s="23" t="s">
        <v>13</v>
      </c>
      <c r="J179" s="24"/>
      <c r="K179" s="13">
        <f>SUM(K180:K180)</f>
        <v>4815767</v>
      </c>
      <c r="L179" s="13">
        <f>SUM(L180:L180)</f>
        <v>4671294</v>
      </c>
      <c r="M179" s="13">
        <f>SUM(M180:M180)</f>
        <v>0</v>
      </c>
      <c r="N179" s="13">
        <f>SUM(N180:N180)</f>
        <v>144473</v>
      </c>
    </row>
    <row r="180" spans="1:16" ht="14.25" customHeight="1" x14ac:dyDescent="0.25">
      <c r="A180" s="31"/>
      <c r="B180" s="50"/>
      <c r="C180" s="31"/>
      <c r="D180" s="31"/>
      <c r="E180" s="51"/>
      <c r="F180" s="51"/>
      <c r="G180" s="51"/>
      <c r="H180" s="51"/>
      <c r="I180" s="12" t="s">
        <v>11</v>
      </c>
      <c r="J180" s="12" t="s">
        <v>137</v>
      </c>
      <c r="K180" s="13">
        <f>SUM(L180:N180)</f>
        <v>4815767</v>
      </c>
      <c r="L180" s="13">
        <f>F178-L181-L178</f>
        <v>4671294</v>
      </c>
      <c r="M180" s="13">
        <v>0</v>
      </c>
      <c r="N180" s="13">
        <f>H178-N178-N181</f>
        <v>144473</v>
      </c>
      <c r="O180" s="7"/>
    </row>
    <row r="181" spans="1:16" ht="20.25" customHeight="1" x14ac:dyDescent="0.25">
      <c r="A181" s="31"/>
      <c r="B181" s="50"/>
      <c r="C181" s="31"/>
      <c r="D181" s="31"/>
      <c r="E181" s="51"/>
      <c r="F181" s="51"/>
      <c r="G181" s="51"/>
      <c r="H181" s="51"/>
      <c r="I181" s="23" t="s">
        <v>16</v>
      </c>
      <c r="J181" s="24"/>
      <c r="K181" s="13">
        <f>L181+M181+N181</f>
        <v>4365486</v>
      </c>
      <c r="L181" s="13">
        <v>4234521</v>
      </c>
      <c r="M181" s="13">
        <f t="shared" ref="M181" si="29">G178-M179</f>
        <v>0</v>
      </c>
      <c r="N181" s="13">
        <v>130965</v>
      </c>
      <c r="O181" s="8"/>
    </row>
    <row r="182" spans="1:16" ht="14.25" customHeight="1" x14ac:dyDescent="0.25">
      <c r="A182" s="31" t="s">
        <v>135</v>
      </c>
      <c r="B182" s="50" t="s">
        <v>138</v>
      </c>
      <c r="C182" s="31" t="s">
        <v>139</v>
      </c>
      <c r="D182" s="31" t="s">
        <v>35</v>
      </c>
      <c r="E182" s="51">
        <f>F182+G182+H182</f>
        <v>2985774</v>
      </c>
      <c r="F182" s="51">
        <v>2896201</v>
      </c>
      <c r="G182" s="51">
        <v>0</v>
      </c>
      <c r="H182" s="51">
        <v>89573</v>
      </c>
      <c r="I182" s="23" t="s">
        <v>12</v>
      </c>
      <c r="J182" s="24"/>
      <c r="K182" s="13">
        <f>L182+N182</f>
        <v>0</v>
      </c>
      <c r="L182" s="13">
        <v>0</v>
      </c>
      <c r="M182" s="13">
        <v>0</v>
      </c>
      <c r="N182" s="13">
        <v>0</v>
      </c>
    </row>
    <row r="183" spans="1:16" ht="14.25" customHeight="1" x14ac:dyDescent="0.25">
      <c r="A183" s="31"/>
      <c r="B183" s="50"/>
      <c r="C183" s="31"/>
      <c r="D183" s="31"/>
      <c r="E183" s="51"/>
      <c r="F183" s="51"/>
      <c r="G183" s="51"/>
      <c r="H183" s="51"/>
      <c r="I183" s="23" t="s">
        <v>13</v>
      </c>
      <c r="J183" s="24"/>
      <c r="K183" s="13">
        <f>SUM(K184:K184)</f>
        <v>2985774</v>
      </c>
      <c r="L183" s="13">
        <f>SUM(L184:L184)</f>
        <v>2896201</v>
      </c>
      <c r="M183" s="13">
        <f>SUM(M184:M184)</f>
        <v>0</v>
      </c>
      <c r="N183" s="13">
        <f>SUM(N184:N184)</f>
        <v>89573</v>
      </c>
    </row>
    <row r="184" spans="1:16" ht="14.25" customHeight="1" x14ac:dyDescent="0.25">
      <c r="A184" s="31"/>
      <c r="B184" s="50"/>
      <c r="C184" s="31"/>
      <c r="D184" s="31"/>
      <c r="E184" s="51"/>
      <c r="F184" s="51"/>
      <c r="G184" s="51"/>
      <c r="H184" s="51"/>
      <c r="I184" s="12" t="s">
        <v>11</v>
      </c>
      <c r="J184" s="12" t="s">
        <v>136</v>
      </c>
      <c r="K184" s="13">
        <f>SUM(L184:N184)</f>
        <v>2985774</v>
      </c>
      <c r="L184" s="13">
        <v>2896201</v>
      </c>
      <c r="M184" s="13">
        <v>0</v>
      </c>
      <c r="N184" s="13">
        <v>89573</v>
      </c>
    </row>
    <row r="185" spans="1:16" ht="20.25" customHeight="1" x14ac:dyDescent="0.25">
      <c r="A185" s="31"/>
      <c r="B185" s="50"/>
      <c r="C185" s="31"/>
      <c r="D185" s="31"/>
      <c r="E185" s="51"/>
      <c r="F185" s="51"/>
      <c r="G185" s="51"/>
      <c r="H185" s="51"/>
      <c r="I185" s="23" t="s">
        <v>16</v>
      </c>
      <c r="J185" s="24"/>
      <c r="K185" s="13">
        <f>L185+M185+N185</f>
        <v>0</v>
      </c>
      <c r="L185" s="13">
        <v>0</v>
      </c>
      <c r="M185" s="13">
        <f t="shared" ref="M185" si="30">G182-M183</f>
        <v>0</v>
      </c>
      <c r="N185" s="13">
        <v>0</v>
      </c>
      <c r="O185" s="8"/>
    </row>
    <row r="186" spans="1:16" ht="30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</row>
    <row r="187" spans="1:16" x14ac:dyDescent="0.25">
      <c r="A187" s="48" t="s">
        <v>31</v>
      </c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</sheetData>
  <mergeCells count="429">
    <mergeCell ref="A99:A102"/>
    <mergeCell ref="B99:B102"/>
    <mergeCell ref="C99:C102"/>
    <mergeCell ref="D99:D102"/>
    <mergeCell ref="E99:E102"/>
    <mergeCell ref="F99:F102"/>
    <mergeCell ref="G99:G102"/>
    <mergeCell ref="H99:H102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F132:F135"/>
    <mergeCell ref="G132:G135"/>
    <mergeCell ref="H132:H135"/>
    <mergeCell ref="A103:A106"/>
    <mergeCell ref="B103:B106"/>
    <mergeCell ref="C103:C106"/>
    <mergeCell ref="D103:D106"/>
    <mergeCell ref="E103:E106"/>
    <mergeCell ref="I183:J183"/>
    <mergeCell ref="I185:J185"/>
    <mergeCell ref="I37:J37"/>
    <mergeCell ref="I38:J38"/>
    <mergeCell ref="I41:J41"/>
    <mergeCell ref="I71:J71"/>
    <mergeCell ref="I73:J73"/>
    <mergeCell ref="F48:F51"/>
    <mergeCell ref="G48:G51"/>
    <mergeCell ref="H48:H51"/>
    <mergeCell ref="I52:J52"/>
    <mergeCell ref="I53:J53"/>
    <mergeCell ref="I56:J56"/>
    <mergeCell ref="I61:J61"/>
    <mergeCell ref="I62:J62"/>
    <mergeCell ref="I65:J65"/>
    <mergeCell ref="H61:H65"/>
    <mergeCell ref="I57:J57"/>
    <mergeCell ref="I58:J58"/>
    <mergeCell ref="I60:J60"/>
    <mergeCell ref="F70:F73"/>
    <mergeCell ref="G70:G73"/>
    <mergeCell ref="H70:H73"/>
    <mergeCell ref="F114:F117"/>
    <mergeCell ref="C33:C36"/>
    <mergeCell ref="D33:D36"/>
    <mergeCell ref="E33:E36"/>
    <mergeCell ref="F33:F36"/>
    <mergeCell ref="G33:G36"/>
    <mergeCell ref="H33:H36"/>
    <mergeCell ref="I33:J33"/>
    <mergeCell ref="I34:J34"/>
    <mergeCell ref="I182:J182"/>
    <mergeCell ref="E87:E90"/>
    <mergeCell ref="F87:F90"/>
    <mergeCell ref="G87:G90"/>
    <mergeCell ref="H87:H90"/>
    <mergeCell ref="H91:H94"/>
    <mergeCell ref="F91:F94"/>
    <mergeCell ref="C87:C90"/>
    <mergeCell ref="D87:D90"/>
    <mergeCell ref="I106:J106"/>
    <mergeCell ref="F103:F106"/>
    <mergeCell ref="G103:G106"/>
    <mergeCell ref="H103:H106"/>
    <mergeCell ref="I103:J103"/>
    <mergeCell ref="I104:J104"/>
    <mergeCell ref="I117:J117"/>
    <mergeCell ref="A23:A26"/>
    <mergeCell ref="B23:B26"/>
    <mergeCell ref="C23:C26"/>
    <mergeCell ref="D23:D26"/>
    <mergeCell ref="E23:E26"/>
    <mergeCell ref="F23:F26"/>
    <mergeCell ref="G23:G26"/>
    <mergeCell ref="H23:H26"/>
    <mergeCell ref="A27:A32"/>
    <mergeCell ref="B27:B32"/>
    <mergeCell ref="C27:C32"/>
    <mergeCell ref="D27:D32"/>
    <mergeCell ref="E27:E32"/>
    <mergeCell ref="F27:F32"/>
    <mergeCell ref="G27:G32"/>
    <mergeCell ref="H27:H32"/>
    <mergeCell ref="A33:A36"/>
    <mergeCell ref="B33:B36"/>
    <mergeCell ref="G118:G120"/>
    <mergeCell ref="H118:H120"/>
    <mergeCell ref="I132:J132"/>
    <mergeCell ref="I114:J114"/>
    <mergeCell ref="I115:J115"/>
    <mergeCell ref="F121:F126"/>
    <mergeCell ref="A82:A86"/>
    <mergeCell ref="A95:A98"/>
    <mergeCell ref="B95:B98"/>
    <mergeCell ref="C95:C98"/>
    <mergeCell ref="D95:D98"/>
    <mergeCell ref="E95:E98"/>
    <mergeCell ref="F95:F98"/>
    <mergeCell ref="G95:G98"/>
    <mergeCell ref="H95:H98"/>
    <mergeCell ref="A91:A94"/>
    <mergeCell ref="B91:B94"/>
    <mergeCell ref="C91:C94"/>
    <mergeCell ref="D91:D94"/>
    <mergeCell ref="E91:E94"/>
    <mergeCell ref="A87:A90"/>
    <mergeCell ref="B87:B90"/>
    <mergeCell ref="G114:G117"/>
    <mergeCell ref="I99:J99"/>
    <mergeCell ref="I100:J100"/>
    <mergeCell ref="I102:J102"/>
    <mergeCell ref="I159:J159"/>
    <mergeCell ref="I160:J160"/>
    <mergeCell ref="I163:J163"/>
    <mergeCell ref="H107:H109"/>
    <mergeCell ref="I107:J107"/>
    <mergeCell ref="I108:J108"/>
    <mergeCell ref="I109:J109"/>
    <mergeCell ref="I155:J155"/>
    <mergeCell ref="I156:J156"/>
    <mergeCell ref="I121:J121"/>
    <mergeCell ref="I122:J122"/>
    <mergeCell ref="I126:J126"/>
    <mergeCell ref="H121:H126"/>
    <mergeCell ref="I135:J135"/>
    <mergeCell ref="I136:J136"/>
    <mergeCell ref="I137:J137"/>
    <mergeCell ref="I139:J139"/>
    <mergeCell ref="I118:J118"/>
    <mergeCell ref="I119:J119"/>
    <mergeCell ref="H110:H113"/>
    <mergeCell ref="I158:J158"/>
    <mergeCell ref="I110:J110"/>
    <mergeCell ref="I111:J111"/>
    <mergeCell ref="I113:J113"/>
    <mergeCell ref="I140:J140"/>
    <mergeCell ref="F110:F113"/>
    <mergeCell ref="G110:G113"/>
    <mergeCell ref="A118:A120"/>
    <mergeCell ref="A4:N4"/>
    <mergeCell ref="I22:J22"/>
    <mergeCell ref="E107:E109"/>
    <mergeCell ref="F107:F109"/>
    <mergeCell ref="G107:G109"/>
    <mergeCell ref="E114:E117"/>
    <mergeCell ref="A107:A109"/>
    <mergeCell ref="B107:B109"/>
    <mergeCell ref="C107:C109"/>
    <mergeCell ref="D107:D109"/>
    <mergeCell ref="A110:A113"/>
    <mergeCell ref="B110:B113"/>
    <mergeCell ref="C110:C113"/>
    <mergeCell ref="D110:D113"/>
    <mergeCell ref="E110:E113"/>
    <mergeCell ref="B118:B120"/>
    <mergeCell ref="C118:C120"/>
    <mergeCell ref="E118:E120"/>
    <mergeCell ref="I120:J120"/>
    <mergeCell ref="F118:F120"/>
    <mergeCell ref="G178:G181"/>
    <mergeCell ref="H178:H181"/>
    <mergeCell ref="I178:J178"/>
    <mergeCell ref="I179:J179"/>
    <mergeCell ref="I181:J181"/>
    <mergeCell ref="I141:J141"/>
    <mergeCell ref="I150:J150"/>
    <mergeCell ref="G136:G139"/>
    <mergeCell ref="H136:H139"/>
    <mergeCell ref="I173:J173"/>
    <mergeCell ref="I174:J174"/>
    <mergeCell ref="I177:J177"/>
    <mergeCell ref="G121:G126"/>
    <mergeCell ref="I164:J164"/>
    <mergeCell ref="I165:J165"/>
    <mergeCell ref="I168:J168"/>
    <mergeCell ref="I127:J127"/>
    <mergeCell ref="I128:J128"/>
    <mergeCell ref="I131:J131"/>
    <mergeCell ref="F127:F131"/>
    <mergeCell ref="G127:G131"/>
    <mergeCell ref="A2:N2"/>
    <mergeCell ref="A6:N6"/>
    <mergeCell ref="A7:N7"/>
    <mergeCell ref="I133:J133"/>
    <mergeCell ref="I82:J82"/>
    <mergeCell ref="I83:J83"/>
    <mergeCell ref="I86:J86"/>
    <mergeCell ref="B82:B86"/>
    <mergeCell ref="C82:C86"/>
    <mergeCell ref="D82:D86"/>
    <mergeCell ref="E82:E86"/>
    <mergeCell ref="F82:F86"/>
    <mergeCell ref="A114:A117"/>
    <mergeCell ref="F37:F41"/>
    <mergeCell ref="G37:G41"/>
    <mergeCell ref="H37:H41"/>
    <mergeCell ref="I70:J70"/>
    <mergeCell ref="H127:H131"/>
    <mergeCell ref="H114:H117"/>
    <mergeCell ref="B114:B117"/>
    <mergeCell ref="C114:C117"/>
    <mergeCell ref="D114:D117"/>
    <mergeCell ref="D37:D41"/>
    <mergeCell ref="A178:A181"/>
    <mergeCell ref="B178:B181"/>
    <mergeCell ref="C178:C181"/>
    <mergeCell ref="D178:D181"/>
    <mergeCell ref="E178:E181"/>
    <mergeCell ref="F178:F181"/>
    <mergeCell ref="D121:D126"/>
    <mergeCell ref="E121:E126"/>
    <mergeCell ref="F164:F168"/>
    <mergeCell ref="A121:A126"/>
    <mergeCell ref="B121:B126"/>
    <mergeCell ref="C121:C126"/>
    <mergeCell ref="F136:F139"/>
    <mergeCell ref="A132:A135"/>
    <mergeCell ref="B132:B135"/>
    <mergeCell ref="C132:C135"/>
    <mergeCell ref="D132:D135"/>
    <mergeCell ref="E132:E135"/>
    <mergeCell ref="A136:A139"/>
    <mergeCell ref="B136:B139"/>
    <mergeCell ref="C136:C139"/>
    <mergeCell ref="D136:D139"/>
    <mergeCell ref="E136:E139"/>
    <mergeCell ref="B173:B177"/>
    <mergeCell ref="A187:N187"/>
    <mergeCell ref="N15:N16"/>
    <mergeCell ref="F66:F69"/>
    <mergeCell ref="G66:G69"/>
    <mergeCell ref="H66:H69"/>
    <mergeCell ref="I66:J66"/>
    <mergeCell ref="I67:J67"/>
    <mergeCell ref="I69:J69"/>
    <mergeCell ref="A66:A69"/>
    <mergeCell ref="B66:B69"/>
    <mergeCell ref="C66:C69"/>
    <mergeCell ref="D66:D69"/>
    <mergeCell ref="E66:E69"/>
    <mergeCell ref="A18:A22"/>
    <mergeCell ref="B18:B22"/>
    <mergeCell ref="C18:C22"/>
    <mergeCell ref="D18:D22"/>
    <mergeCell ref="E18:E22"/>
    <mergeCell ref="F18:F22"/>
    <mergeCell ref="F15:F16"/>
    <mergeCell ref="A186:N186"/>
    <mergeCell ref="A37:A41"/>
    <mergeCell ref="B37:B41"/>
    <mergeCell ref="E37:E41"/>
    <mergeCell ref="C37:C41"/>
    <mergeCell ref="C70:C73"/>
    <mergeCell ref="D70:D73"/>
    <mergeCell ref="A48:A51"/>
    <mergeCell ref="B48:B51"/>
    <mergeCell ref="C48:C51"/>
    <mergeCell ref="D48:D51"/>
    <mergeCell ref="E48:E51"/>
    <mergeCell ref="A57:A60"/>
    <mergeCell ref="A52:A56"/>
    <mergeCell ref="B52:B56"/>
    <mergeCell ref="C52:C56"/>
    <mergeCell ref="D52:D56"/>
    <mergeCell ref="E52:E56"/>
    <mergeCell ref="A42:A47"/>
    <mergeCell ref="B42:B47"/>
    <mergeCell ref="C42:C47"/>
    <mergeCell ref="D42:D47"/>
    <mergeCell ref="E42:E47"/>
    <mergeCell ref="L15:L16"/>
    <mergeCell ref="M15:M16"/>
    <mergeCell ref="I9:I16"/>
    <mergeCell ref="J9:J16"/>
    <mergeCell ref="K9:N14"/>
    <mergeCell ref="K15:K16"/>
    <mergeCell ref="A9:A16"/>
    <mergeCell ref="B9:B16"/>
    <mergeCell ref="C9:C16"/>
    <mergeCell ref="E15:E16"/>
    <mergeCell ref="D9:D16"/>
    <mergeCell ref="E9:H14"/>
    <mergeCell ref="G15:G16"/>
    <mergeCell ref="H15:H16"/>
    <mergeCell ref="G18:G22"/>
    <mergeCell ref="H18:H22"/>
    <mergeCell ref="I18:J18"/>
    <mergeCell ref="I19:J19"/>
    <mergeCell ref="F52:F56"/>
    <mergeCell ref="G52:G56"/>
    <mergeCell ref="H52:H56"/>
    <mergeCell ref="B57:B60"/>
    <mergeCell ref="C57:C60"/>
    <mergeCell ref="D57:D60"/>
    <mergeCell ref="I36:J36"/>
    <mergeCell ref="I48:J48"/>
    <mergeCell ref="I49:J49"/>
    <mergeCell ref="I51:J51"/>
    <mergeCell ref="E57:E60"/>
    <mergeCell ref="F57:F60"/>
    <mergeCell ref="G57:G60"/>
    <mergeCell ref="H57:H60"/>
    <mergeCell ref="I23:J23"/>
    <mergeCell ref="I24:J24"/>
    <mergeCell ref="I26:J26"/>
    <mergeCell ref="I27:J27"/>
    <mergeCell ref="I28:J28"/>
    <mergeCell ref="I32:J32"/>
    <mergeCell ref="G91:G94"/>
    <mergeCell ref="I91:J91"/>
    <mergeCell ref="I92:J92"/>
    <mergeCell ref="I94:J94"/>
    <mergeCell ref="H74:H77"/>
    <mergeCell ref="I78:J78"/>
    <mergeCell ref="G82:G86"/>
    <mergeCell ref="H82:H86"/>
    <mergeCell ref="C127:C131"/>
    <mergeCell ref="D127:D131"/>
    <mergeCell ref="E127:E131"/>
    <mergeCell ref="I87:J87"/>
    <mergeCell ref="I88:J88"/>
    <mergeCell ref="I90:J90"/>
    <mergeCell ref="I95:J95"/>
    <mergeCell ref="I96:J96"/>
    <mergeCell ref="I98:J98"/>
    <mergeCell ref="I74:J74"/>
    <mergeCell ref="I75:J75"/>
    <mergeCell ref="I81:J81"/>
    <mergeCell ref="H78:H81"/>
    <mergeCell ref="I79:J79"/>
    <mergeCell ref="I77:J77"/>
    <mergeCell ref="D118:D120"/>
    <mergeCell ref="C173:C177"/>
    <mergeCell ref="D173:D177"/>
    <mergeCell ref="E173:E177"/>
    <mergeCell ref="I169:J169"/>
    <mergeCell ref="I170:J170"/>
    <mergeCell ref="I172:J172"/>
    <mergeCell ref="A169:A172"/>
    <mergeCell ref="B169:B172"/>
    <mergeCell ref="C169:C172"/>
    <mergeCell ref="D169:D172"/>
    <mergeCell ref="E169:E172"/>
    <mergeCell ref="F169:F172"/>
    <mergeCell ref="G169:G172"/>
    <mergeCell ref="H169:H172"/>
    <mergeCell ref="F173:F177"/>
    <mergeCell ref="G173:G177"/>
    <mergeCell ref="H173:H177"/>
    <mergeCell ref="A173:A177"/>
    <mergeCell ref="A155:A158"/>
    <mergeCell ref="B155:B158"/>
    <mergeCell ref="C155:C158"/>
    <mergeCell ref="D155:D158"/>
    <mergeCell ref="E155:E158"/>
    <mergeCell ref="F155:F158"/>
    <mergeCell ref="G155:G158"/>
    <mergeCell ref="H155:H158"/>
    <mergeCell ref="A164:A168"/>
    <mergeCell ref="B164:B168"/>
    <mergeCell ref="C164:C168"/>
    <mergeCell ref="D164:D168"/>
    <mergeCell ref="E164:E168"/>
    <mergeCell ref="A159:A163"/>
    <mergeCell ref="B159:B163"/>
    <mergeCell ref="C159:C163"/>
    <mergeCell ref="D159:D163"/>
    <mergeCell ref="E159:E163"/>
    <mergeCell ref="F159:F163"/>
    <mergeCell ref="G159:G163"/>
    <mergeCell ref="H159:H163"/>
    <mergeCell ref="G164:G168"/>
    <mergeCell ref="H164:H168"/>
    <mergeCell ref="G61:G65"/>
    <mergeCell ref="A70:A73"/>
    <mergeCell ref="D78:D81"/>
    <mergeCell ref="A74:A77"/>
    <mergeCell ref="B74:B77"/>
    <mergeCell ref="C74:C77"/>
    <mergeCell ref="D74:D77"/>
    <mergeCell ref="E74:E77"/>
    <mergeCell ref="F74:F77"/>
    <mergeCell ref="G74:G77"/>
    <mergeCell ref="A61:A65"/>
    <mergeCell ref="E70:E73"/>
    <mergeCell ref="E78:E81"/>
    <mergeCell ref="F78:F81"/>
    <mergeCell ref="G78:G81"/>
    <mergeCell ref="B70:B73"/>
    <mergeCell ref="A151:A154"/>
    <mergeCell ref="B151:B154"/>
    <mergeCell ref="C151:C154"/>
    <mergeCell ref="D151:D154"/>
    <mergeCell ref="E151:E154"/>
    <mergeCell ref="F151:F154"/>
    <mergeCell ref="G151:G154"/>
    <mergeCell ref="H151:H154"/>
    <mergeCell ref="I151:J151"/>
    <mergeCell ref="I152:J152"/>
    <mergeCell ref="I154:J154"/>
    <mergeCell ref="F42:F47"/>
    <mergeCell ref="G42:G47"/>
    <mergeCell ref="H42:H47"/>
    <mergeCell ref="I42:J42"/>
    <mergeCell ref="I43:J43"/>
    <mergeCell ref="I47:J47"/>
    <mergeCell ref="A140:A150"/>
    <mergeCell ref="B140:B150"/>
    <mergeCell ref="C140:C150"/>
    <mergeCell ref="D140:D150"/>
    <mergeCell ref="E140:E150"/>
    <mergeCell ref="F140:F150"/>
    <mergeCell ref="G140:G150"/>
    <mergeCell ref="H140:H150"/>
    <mergeCell ref="B127:B131"/>
    <mergeCell ref="A127:A131"/>
    <mergeCell ref="A78:A81"/>
    <mergeCell ref="B78:B81"/>
    <mergeCell ref="C78:C81"/>
    <mergeCell ref="B61:B65"/>
    <mergeCell ref="C61:C65"/>
    <mergeCell ref="D61:D65"/>
    <mergeCell ref="E61:E65"/>
    <mergeCell ref="F61:F65"/>
  </mergeCells>
  <pageMargins left="0.23622047244094491" right="0.23622047244094491" top="0.47244094488188981" bottom="0.51181102362204722" header="0.31496062992125984" footer="0.31496062992125984"/>
  <pageSetup paperSize="9" scale="88" fitToHeight="0" orientation="landscape" r:id="rId1"/>
  <rowBreaks count="4" manualBreakCount="4">
    <brk id="36" max="16383" man="1"/>
    <brk id="77" max="16383" man="1"/>
    <brk id="117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2016-12-14T07:33:04Z</dcterms:modified>
</cp:coreProperties>
</file>