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RamunasK\Desktop\"/>
    </mc:Choice>
  </mc:AlternateContent>
  <bookViews>
    <workbookView xWindow="0" yWindow="0" windowWidth="19200" windowHeight="10965"/>
  </bookViews>
  <sheets>
    <sheet name="54+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3" l="1"/>
  <c r="I21" i="3"/>
  <c r="F9" i="3"/>
  <c r="F18" i="3" l="1"/>
  <c r="I27" i="3"/>
  <c r="D29" i="3"/>
  <c r="E27" i="3" s="1"/>
  <c r="F19" i="3"/>
  <c r="I29" i="3" l="1"/>
  <c r="E28" i="3"/>
  <c r="E29" i="3" s="1"/>
  <c r="D22" i="3"/>
  <c r="D23" i="3" s="1"/>
  <c r="I12" i="3"/>
  <c r="E8" i="3"/>
  <c r="I18" i="3" l="1"/>
  <c r="I9" i="3" l="1"/>
  <c r="E23" i="3" l="1"/>
  <c r="I23" i="3" s="1"/>
  <c r="I22" i="3" l="1"/>
  <c r="F16" i="3"/>
  <c r="E10" i="3" l="1"/>
  <c r="I10" i="3" s="1"/>
  <c r="I8" i="3" l="1"/>
  <c r="I19" i="3"/>
  <c r="I16" i="3"/>
</calcChain>
</file>

<file path=xl/sharedStrings.xml><?xml version="1.0" encoding="utf-8"?>
<sst xmlns="http://schemas.openxmlformats.org/spreadsheetml/2006/main" count="47" uniqueCount="40">
  <si>
    <t>Apribojimai</t>
  </si>
  <si>
    <t>BENDRA PROJEKTO VERTĖ</t>
  </si>
  <si>
    <t>Veiklos Nr. pagal Aprašą</t>
  </si>
  <si>
    <t>Kategorijos Nr. ir pavadinimas</t>
  </si>
  <si>
    <t>4. Įranga, įrenginiai ir kitas turtas</t>
  </si>
  <si>
    <t>5. Projekto vykdymas</t>
  </si>
  <si>
    <t>6. Informavimas apie projektą</t>
  </si>
  <si>
    <t>7. Netiesioginės išlaidos ir kitos išlaidos pagal fiksuotąją projekto išlaidų normą</t>
  </si>
  <si>
    <t>Min. 30 proc.</t>
  </si>
  <si>
    <t>Min. 50 proc.</t>
  </si>
  <si>
    <t>TIESIOGINĖS IŠLAIDOS (bendra suma)</t>
  </si>
  <si>
    <t>Maks. 5 proc.</t>
  </si>
  <si>
    <t>Dydis pagal Aprašą</t>
  </si>
  <si>
    <t>Raudona celės spalva reiškia klaidą</t>
  </si>
  <si>
    <t>Veiklų rangos procentas</t>
  </si>
  <si>
    <t>Suma, Eur</t>
  </si>
  <si>
    <t>Didžiausias galimas netiesioginių išlaidų ir kitų išlaidų, pagal fiksuotąją projekto išlaidų normą, procentas ir suma Eur</t>
  </si>
  <si>
    <t>Veiklų rangos suma, Eur</t>
  </si>
  <si>
    <t>Dydis pagal įvestus duomenis</t>
  </si>
  <si>
    <t>Lentelė gali būti naudojama tik kaip pagalbinė priemonė paraiškos biudžeto rengimui ar tikrinimui. Tiksli apribojimų informacija yra nurodyta Apraše.</t>
  </si>
  <si>
    <t>1 lentelė</t>
  </si>
  <si>
    <t>2 lentelė</t>
  </si>
  <si>
    <r>
      <t xml:space="preserve">Reikšmės įvedamos tik baltuose langeliuose. 
</t>
    </r>
    <r>
      <rPr>
        <b/>
        <sz val="11"/>
        <color rgb="FF0070C0"/>
        <rFont val="Times New Roman"/>
        <family val="1"/>
        <charset val="186"/>
      </rPr>
      <t>1 lentelėje</t>
    </r>
    <r>
      <rPr>
        <sz val="11"/>
        <color rgb="FF000000"/>
        <rFont val="Times New Roman"/>
        <family val="1"/>
        <charset val="186"/>
      </rPr>
      <t xml:space="preserve"> pildoma informacija, susijusi tik su 10.1.1, 10.2, 10.3 ir 10.4 veiklomis. 
</t>
    </r>
    <r>
      <rPr>
        <b/>
        <sz val="11"/>
        <color rgb="FF0070C0"/>
        <rFont val="Times New Roman"/>
        <family val="1"/>
        <charset val="186"/>
      </rPr>
      <t>2 lentelėje</t>
    </r>
    <r>
      <rPr>
        <sz val="11"/>
        <color rgb="FF000000"/>
        <rFont val="Times New Roman"/>
        <family val="1"/>
        <charset val="186"/>
      </rPr>
      <t xml:space="preserve"> pildoma bendra projekto informacija (į ją turi būti įskaičiuota 1 lentelės informacija).</t>
    </r>
  </si>
  <si>
    <t>Dalyviams, proc.</t>
  </si>
  <si>
    <t>Sumai, proc.</t>
  </si>
  <si>
    <t>Min. 60 proc.</t>
  </si>
  <si>
    <t>12.1.1.</t>
  </si>
  <si>
    <t>12.1.-12.2.</t>
  </si>
  <si>
    <t>12.3.</t>
  </si>
  <si>
    <t>12.4.</t>
  </si>
  <si>
    <r>
      <t xml:space="preserve">Bendras </t>
    </r>
    <r>
      <rPr>
        <b/>
        <u/>
        <sz val="11"/>
        <color rgb="FF000000"/>
        <rFont val="Times New Roman"/>
        <family val="1"/>
        <charset val="186"/>
      </rPr>
      <t>unikalių</t>
    </r>
    <r>
      <rPr>
        <b/>
        <sz val="11"/>
        <color rgb="FF000000"/>
        <rFont val="Times New Roman"/>
        <family val="1"/>
        <charset val="186"/>
      </rPr>
      <t xml:space="preserve"> dalyvių skaičius</t>
    </r>
  </si>
  <si>
    <r>
      <t xml:space="preserve">Veiklos </t>
    </r>
    <r>
      <rPr>
        <b/>
        <u/>
        <sz val="11"/>
        <color rgb="FF000000"/>
        <rFont val="Times New Roman"/>
        <family val="1"/>
        <charset val="186"/>
      </rPr>
      <t>unikalių</t>
    </r>
    <r>
      <rPr>
        <b/>
        <sz val="11"/>
        <color rgb="FF000000"/>
        <rFont val="Times New Roman"/>
        <family val="1"/>
        <charset val="186"/>
      </rPr>
      <t xml:space="preserve"> dalyvių sk.</t>
    </r>
  </si>
  <si>
    <r>
      <t xml:space="preserve">Raudonas užrašas rodo klaidos pobūdį, </t>
    </r>
    <r>
      <rPr>
        <sz val="11"/>
        <color rgb="FF00B050"/>
        <rFont val="Times New Roman"/>
        <family val="1"/>
        <charset val="186"/>
      </rPr>
      <t>žalias - atkreipia dėmesį</t>
    </r>
  </si>
  <si>
    <t>Bendra projekto vertė</t>
  </si>
  <si>
    <t>Paramos lėšos</t>
  </si>
  <si>
    <t>Nuosavas įnašas</t>
  </si>
  <si>
    <t>FINANSAVIMO ŠALTINIAI</t>
  </si>
  <si>
    <r>
      <t xml:space="preserve">Min. 55.000 Eur </t>
    </r>
    <r>
      <rPr>
        <u/>
        <sz val="11"/>
        <color rgb="FF000000"/>
        <rFont val="Times New Roman"/>
        <family val="1"/>
        <charset val="186"/>
      </rPr>
      <t>finansavimo</t>
    </r>
    <r>
      <rPr>
        <sz val="11"/>
        <color rgb="FF000000"/>
        <rFont val="Times New Roman"/>
        <family val="1"/>
        <charset val="186"/>
      </rPr>
      <t xml:space="preserve"> lėšų
Maks. 100.000 Eur </t>
    </r>
    <r>
      <rPr>
        <u/>
        <sz val="11"/>
        <color rgb="FF000000"/>
        <rFont val="Times New Roman"/>
        <family val="1"/>
        <charset val="186"/>
      </rPr>
      <t>finansavimo</t>
    </r>
    <r>
      <rPr>
        <sz val="11"/>
        <color rgb="FF000000"/>
        <rFont val="Times New Roman"/>
        <family val="1"/>
        <charset val="186"/>
      </rPr>
      <t xml:space="preserve"> lėšų projektui</t>
    </r>
  </si>
  <si>
    <t>Maks. 750 Eur asmeniui</t>
  </si>
  <si>
    <t>Apskaičiuojamos vadovaujantis PAFT 10 priedu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</si>
</sst>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0"/>
    <numFmt numFmtId="165" formatCode="0.0000000000"/>
  </numFmts>
  <fonts count="12" x14ac:knownFonts="1"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1"/>
      <color rgb="FF000000"/>
      <name val="Calibri"/>
      <family val="2"/>
      <scheme val="minor"/>
    </font>
    <font>
      <u/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3" fillId="3" borderId="0" xfId="0" applyNumberFormat="1" applyFont="1" applyFill="1"/>
    <xf numFmtId="0" fontId="3" fillId="3" borderId="0" xfId="0" applyFont="1" applyFill="1"/>
    <xf numFmtId="164" fontId="2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4" borderId="1" xfId="0" applyNumberFormat="1" applyFont="1" applyFill="1" applyBorder="1"/>
    <xf numFmtId="0" fontId="3" fillId="0" borderId="1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4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4" fontId="3" fillId="3" borderId="4" xfId="0" applyNumberFormat="1" applyFont="1" applyFill="1" applyBorder="1" applyAlignment="1">
      <alignment wrapText="1"/>
    </xf>
    <xf numFmtId="4" fontId="3" fillId="0" borderId="1" xfId="0" applyNumberFormat="1" applyFont="1" applyFill="1" applyBorder="1"/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4" fillId="5" borderId="0" xfId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/>
    </xf>
    <xf numFmtId="0" fontId="4" fillId="5" borderId="0" xfId="1" applyFont="1" applyFill="1" applyBorder="1" applyAlignment="1">
      <alignment vertical="center" wrapText="1"/>
    </xf>
    <xf numFmtId="164" fontId="2" fillId="3" borderId="1" xfId="0" applyNumberFormat="1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8" fillId="5" borderId="0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10" fontId="3" fillId="3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165" fontId="3" fillId="3" borderId="1" xfId="0" applyNumberFormat="1" applyFont="1" applyFill="1" applyBorder="1"/>
    <xf numFmtId="165" fontId="3" fillId="3" borderId="1" xfId="3" applyNumberFormat="1" applyFont="1" applyFill="1" applyBorder="1"/>
    <xf numFmtId="0" fontId="3" fillId="3" borderId="1" xfId="0" applyFont="1" applyFill="1" applyBorder="1" applyAlignment="1">
      <alignment horizontal="left" wrapText="1"/>
    </xf>
    <xf numFmtId="0" fontId="5" fillId="5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</cellXfs>
  <cellStyles count="4">
    <cellStyle name="Comma" xfId="3" builtinId="3"/>
    <cellStyle name="Normal" xfId="0" builtinId="0"/>
    <cellStyle name="Normal 2 2" xfId="1"/>
    <cellStyle name="Percent 2" xfId="2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23" sqref="G23"/>
    </sheetView>
  </sheetViews>
  <sheetFormatPr defaultRowHeight="15" x14ac:dyDescent="0.25"/>
  <cols>
    <col min="1" max="1" width="11.5703125" style="1" customWidth="1"/>
    <col min="2" max="2" width="32.42578125" style="1" customWidth="1"/>
    <col min="3" max="3" width="10" style="1" customWidth="1"/>
    <col min="4" max="4" width="12.7109375" style="1" customWidth="1"/>
    <col min="5" max="5" width="15.140625" style="1" customWidth="1"/>
    <col min="6" max="6" width="14.7109375" style="1" customWidth="1"/>
    <col min="7" max="7" width="12.7109375" style="1" customWidth="1"/>
    <col min="8" max="8" width="19" style="1" customWidth="1"/>
    <col min="9" max="9" width="49.7109375" style="1" customWidth="1"/>
    <col min="10" max="10" width="9.42578125" style="1" bestFit="1" customWidth="1"/>
    <col min="11" max="16384" width="9.140625" style="1"/>
  </cols>
  <sheetData>
    <row r="1" spans="1:9" x14ac:dyDescent="0.25">
      <c r="A1" s="54" t="s">
        <v>19</v>
      </c>
      <c r="B1" s="54"/>
      <c r="C1" s="51" t="s">
        <v>22</v>
      </c>
      <c r="D1" s="51"/>
      <c r="E1" s="51"/>
      <c r="F1" s="51"/>
      <c r="G1" s="51"/>
      <c r="H1" s="51"/>
      <c r="I1" s="53" t="s">
        <v>32</v>
      </c>
    </row>
    <row r="2" spans="1:9" ht="33" customHeight="1" x14ac:dyDescent="0.25">
      <c r="A2" s="54"/>
      <c r="B2" s="54"/>
      <c r="C2" s="52" t="s">
        <v>13</v>
      </c>
      <c r="D2" s="52"/>
      <c r="E2" s="52"/>
      <c r="F2" s="52"/>
      <c r="G2" s="52"/>
      <c r="H2" s="52"/>
      <c r="I2" s="53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32"/>
    </row>
    <row r="4" spans="1:9" x14ac:dyDescent="0.25">
      <c r="A4" s="27" t="s">
        <v>20</v>
      </c>
      <c r="B4" s="25"/>
      <c r="C4" s="25"/>
      <c r="D4" s="30"/>
      <c r="E4" s="25"/>
      <c r="F4" s="25"/>
      <c r="G4" s="25"/>
      <c r="H4" s="25"/>
      <c r="I4" s="32"/>
    </row>
    <row r="5" spans="1:9" x14ac:dyDescent="0.25">
      <c r="A5" s="55" t="s">
        <v>2</v>
      </c>
      <c r="B5" s="55" t="s">
        <v>3</v>
      </c>
      <c r="C5" s="55" t="s">
        <v>31</v>
      </c>
      <c r="D5" s="55" t="s">
        <v>15</v>
      </c>
      <c r="E5" s="60" t="s">
        <v>0</v>
      </c>
      <c r="F5" s="60"/>
      <c r="G5" s="60"/>
      <c r="H5" s="60"/>
      <c r="I5" s="33"/>
    </row>
    <row r="6" spans="1:9" x14ac:dyDescent="0.25">
      <c r="A6" s="56"/>
      <c r="B6" s="56"/>
      <c r="C6" s="56"/>
      <c r="D6" s="56"/>
      <c r="E6" s="58" t="s">
        <v>18</v>
      </c>
      <c r="F6" s="59"/>
      <c r="G6" s="58" t="s">
        <v>12</v>
      </c>
      <c r="H6" s="59"/>
      <c r="I6" s="33"/>
    </row>
    <row r="7" spans="1:9" ht="28.5" x14ac:dyDescent="0.25">
      <c r="A7" s="57"/>
      <c r="B7" s="57"/>
      <c r="C7" s="57"/>
      <c r="D7" s="57"/>
      <c r="E7" s="5" t="s">
        <v>23</v>
      </c>
      <c r="F7" s="5" t="s">
        <v>24</v>
      </c>
      <c r="G7" s="5" t="s">
        <v>23</v>
      </c>
      <c r="H7" s="5" t="s">
        <v>24</v>
      </c>
      <c r="I7" s="33"/>
    </row>
    <row r="8" spans="1:9" ht="15.75" x14ac:dyDescent="0.25">
      <c r="A8" s="28" t="s">
        <v>26</v>
      </c>
      <c r="B8" s="29" t="s">
        <v>5</v>
      </c>
      <c r="C8" s="23">
        <v>70</v>
      </c>
      <c r="D8" s="39"/>
      <c r="E8" s="4">
        <f>+C8/C20*100</f>
        <v>46.666666666666664</v>
      </c>
      <c r="F8" s="3"/>
      <c r="G8" s="9" t="s">
        <v>8</v>
      </c>
      <c r="H8" s="9"/>
      <c r="I8" s="34" t="str">
        <f>IF(E8&lt;30,"10.1.1 veikloje turi dalyvauti mažiausiai 30 proc. dalyvių","")</f>
        <v/>
      </c>
    </row>
    <row r="9" spans="1:9" ht="15.75" customHeight="1" x14ac:dyDescent="0.25">
      <c r="A9" s="28" t="s">
        <v>27</v>
      </c>
      <c r="B9" s="29" t="s">
        <v>5</v>
      </c>
      <c r="C9" s="39"/>
      <c r="D9" s="31">
        <v>47000</v>
      </c>
      <c r="E9" s="15"/>
      <c r="F9" s="4">
        <f>+D9/D17*100</f>
        <v>74.603174603174608</v>
      </c>
      <c r="G9" s="9"/>
      <c r="H9" s="9" t="s">
        <v>25</v>
      </c>
      <c r="I9" s="37" t="str">
        <f>IF(OR(F9&gt;=60,F9=0),"","10.1.-10.2 veikloms turi būti skirta ne mažiau 60 proc. išlaidų!!!")</f>
        <v/>
      </c>
    </row>
    <row r="10" spans="1:9" x14ac:dyDescent="0.25">
      <c r="A10" s="28" t="s">
        <v>28</v>
      </c>
      <c r="B10" s="7" t="s">
        <v>5</v>
      </c>
      <c r="C10" s="23">
        <v>110</v>
      </c>
      <c r="D10" s="31">
        <v>5000</v>
      </c>
      <c r="E10" s="4">
        <f>+C10/C20*100</f>
        <v>73.333333333333329</v>
      </c>
      <c r="F10" s="38"/>
      <c r="G10" s="9" t="s">
        <v>9</v>
      </c>
      <c r="H10" s="9"/>
      <c r="I10" s="35" t="str">
        <f>IF(E10&lt;50,"10.3 veikloje turi dalyvauti mažiausiai 50 proc. dalyvių","")</f>
        <v/>
      </c>
    </row>
    <row r="11" spans="1:9" ht="15.75" x14ac:dyDescent="0.25">
      <c r="A11" s="28" t="s">
        <v>29</v>
      </c>
      <c r="B11" s="36" t="s">
        <v>5</v>
      </c>
      <c r="C11" s="40"/>
      <c r="D11" s="31">
        <v>6000</v>
      </c>
      <c r="E11" s="36"/>
      <c r="F11" s="3"/>
      <c r="G11" s="9"/>
      <c r="H11" s="9"/>
      <c r="I11" s="34"/>
    </row>
    <row r="12" spans="1:9" x14ac:dyDescent="0.25">
      <c r="A12" s="17"/>
      <c r="B12" s="14"/>
      <c r="C12" s="24"/>
      <c r="D12" s="24"/>
      <c r="E12" s="24"/>
      <c r="F12" s="13"/>
      <c r="G12" s="14"/>
      <c r="H12" s="14"/>
      <c r="I12" s="49" t="str">
        <f>IF(SUM(D9:D11)&gt;D15,"2 lentelėje nurodyta projekto vykdymui skirta suma negali būti mažesnė už 12.1., 12.2 ir 12.3 veikloms skirtą sumą!!!","")</f>
        <v/>
      </c>
    </row>
    <row r="13" spans="1:9" ht="15" customHeight="1" x14ac:dyDescent="0.25">
      <c r="A13" s="26" t="s">
        <v>21</v>
      </c>
      <c r="B13" s="14"/>
      <c r="C13" s="14"/>
      <c r="D13" s="10" t="s">
        <v>15</v>
      </c>
      <c r="E13" s="15"/>
      <c r="F13" s="15"/>
      <c r="G13" s="14"/>
      <c r="H13" s="14"/>
      <c r="I13" s="49"/>
    </row>
    <row r="14" spans="1:9" x14ac:dyDescent="0.25">
      <c r="A14" s="14"/>
      <c r="B14" s="7" t="s">
        <v>4</v>
      </c>
      <c r="C14" s="8"/>
      <c r="D14" s="21">
        <v>4000</v>
      </c>
      <c r="E14" s="16"/>
      <c r="F14" s="16"/>
      <c r="G14" s="14"/>
      <c r="H14" s="14"/>
      <c r="I14" s="49"/>
    </row>
    <row r="15" spans="1:9" x14ac:dyDescent="0.25">
      <c r="A15" s="14"/>
      <c r="B15" s="7" t="s">
        <v>5</v>
      </c>
      <c r="C15" s="8"/>
      <c r="D15" s="21">
        <v>58000</v>
      </c>
      <c r="E15" s="16"/>
      <c r="F15" s="16"/>
      <c r="G15" s="14"/>
      <c r="H15" s="14"/>
      <c r="I15" s="49"/>
    </row>
    <row r="16" spans="1:9" ht="15.75" x14ac:dyDescent="0.25">
      <c r="A16" s="14"/>
      <c r="B16" s="8" t="s">
        <v>6</v>
      </c>
      <c r="C16" s="8"/>
      <c r="D16" s="21">
        <v>1000</v>
      </c>
      <c r="E16" s="16"/>
      <c r="F16" s="4">
        <f>+D16/D19*100</f>
        <v>1.2698412698412698</v>
      </c>
      <c r="G16" s="50" t="s">
        <v>11</v>
      </c>
      <c r="H16" s="50"/>
      <c r="I16" s="34" t="str">
        <f>IF(F16&gt;5,"Informavimui apie projektą gali būti skirta iki 5 proc.!!!","")</f>
        <v/>
      </c>
    </row>
    <row r="17" spans="1:9" ht="15.75" x14ac:dyDescent="0.25">
      <c r="A17" s="14"/>
      <c r="B17" s="10" t="s">
        <v>10</v>
      </c>
      <c r="C17" s="8"/>
      <c r="D17" s="21">
        <v>63000</v>
      </c>
      <c r="E17" s="16"/>
      <c r="F17" s="16"/>
      <c r="G17" s="14"/>
      <c r="H17" s="14"/>
      <c r="I17" s="34" t="str">
        <f>IF(D17=D14+D15+D16,"","Neteisinga tiesioginių išlaidų suma")</f>
        <v/>
      </c>
    </row>
    <row r="18" spans="1:9" ht="45" x14ac:dyDescent="0.25">
      <c r="A18" s="14"/>
      <c r="B18" s="11" t="s">
        <v>7</v>
      </c>
      <c r="C18" s="8"/>
      <c r="D18" s="21">
        <v>15750</v>
      </c>
      <c r="E18" s="16"/>
      <c r="F18" s="3">
        <f>+D18/D17*100</f>
        <v>25</v>
      </c>
      <c r="G18" s="61" t="s">
        <v>39</v>
      </c>
      <c r="H18" s="62"/>
      <c r="I18" s="34" t="str">
        <f>IF(D22&gt;=1,"Reikia grįsti visas netiesiogines išlaidas!!!","")</f>
        <v/>
      </c>
    </row>
    <row r="19" spans="1:9" ht="15.75" customHeight="1" x14ac:dyDescent="0.25">
      <c r="A19" s="14"/>
      <c r="B19" s="6" t="s">
        <v>1</v>
      </c>
      <c r="C19" s="8"/>
      <c r="D19" s="21">
        <v>78750</v>
      </c>
      <c r="E19" s="16"/>
      <c r="F19" s="22">
        <f>+D19/C20</f>
        <v>525</v>
      </c>
      <c r="G19" s="48" t="s">
        <v>38</v>
      </c>
      <c r="H19" s="48"/>
      <c r="I19" s="34" t="str">
        <f>IF(F19&gt;750,"Daugiausia 750 Eur asmeniui","")</f>
        <v/>
      </c>
    </row>
    <row r="20" spans="1:9" ht="15.75" x14ac:dyDescent="0.25">
      <c r="A20" s="17"/>
      <c r="B20" s="10" t="s">
        <v>30</v>
      </c>
      <c r="C20" s="2">
        <v>150</v>
      </c>
      <c r="D20" s="14"/>
      <c r="E20" s="13"/>
      <c r="F20" s="13"/>
      <c r="G20" s="14"/>
      <c r="H20" s="14"/>
      <c r="I20" s="41"/>
    </row>
    <row r="21" spans="1:9" ht="15.75" x14ac:dyDescent="0.25">
      <c r="A21" s="17"/>
      <c r="B21" s="10" t="s">
        <v>17</v>
      </c>
      <c r="C21" s="14"/>
      <c r="D21" s="21">
        <v>11000</v>
      </c>
      <c r="E21" s="13"/>
      <c r="F21" s="13"/>
      <c r="G21" s="14"/>
      <c r="H21" s="14"/>
      <c r="I21" s="34" t="str">
        <f>IF(D19=D14+D15+D16+D18,"","Neteisinga bendra projekto vertė")</f>
        <v/>
      </c>
    </row>
    <row r="22" spans="1:9" ht="15.75" x14ac:dyDescent="0.25">
      <c r="A22" s="17"/>
      <c r="B22" s="10" t="s">
        <v>14</v>
      </c>
      <c r="C22" s="14"/>
      <c r="D22" s="19">
        <f>+D21/D19</f>
        <v>0.13968253968253969</v>
      </c>
      <c r="E22" s="13"/>
      <c r="F22" s="13"/>
      <c r="G22" s="14"/>
      <c r="H22" s="14"/>
      <c r="I22" s="37" t="str">
        <f>IF(D18&gt;E23,"Numatyta per didelė netiesioginių išlaidų suma","")</f>
        <v/>
      </c>
    </row>
    <row r="23" spans="1:9" ht="57.75" x14ac:dyDescent="0.25">
      <c r="A23" s="14"/>
      <c r="B23" s="12" t="s">
        <v>16</v>
      </c>
      <c r="C23" s="14"/>
      <c r="D23" s="18">
        <f>IF(AND(D19&lt;=85000,D22&lt;=0.6),0.25,1)*IF(AND(D19&gt;=85001,D22&lt;=0.6),0.24,1)*IF(AND(D19&lt;=85000,D22&gt;0.6,D22&lt;=0.9),0.23,1)*IF(AND(D19&gt;=85001,D22&gt;0.6,D22&lt;=0.9),0.22,1)*IF(AND(D19&lt;=85000,D22&gt;0.9),0.12,1)*IF(AND(D19&gt;85000,D22&gt;0.9),0.12,1)</f>
        <v>0.25</v>
      </c>
      <c r="E23" s="20">
        <f>+ROUND(D17*D23,2)</f>
        <v>15750</v>
      </c>
      <c r="F23" s="14"/>
      <c r="G23" s="14"/>
      <c r="H23" s="14"/>
      <c r="I23" s="41" t="str">
        <f>IF(D18&lt;E23,"Numatyta netiesioginių išlaidų suma yra mažesnė už galimą sumą (galima nusimatyti daugiau netiesioginių išlaidų)","")</f>
        <v/>
      </c>
    </row>
    <row r="24" spans="1:9" ht="12" customHeight="1" x14ac:dyDescent="0.25">
      <c r="A24" s="14"/>
      <c r="B24" s="42"/>
      <c r="C24" s="14"/>
      <c r="D24" s="43"/>
      <c r="E24" s="44"/>
      <c r="F24" s="14"/>
      <c r="G24" s="14"/>
      <c r="H24" s="14"/>
      <c r="I24" s="41"/>
    </row>
    <row r="25" spans="1:9" ht="15.75" hidden="1" x14ac:dyDescent="0.25">
      <c r="A25" s="14"/>
      <c r="B25" s="42"/>
      <c r="C25" s="14"/>
      <c r="D25" s="43"/>
      <c r="E25" s="44"/>
      <c r="F25" s="14"/>
      <c r="G25" s="14"/>
      <c r="H25" s="14"/>
      <c r="I25" s="41"/>
    </row>
    <row r="26" spans="1:9" x14ac:dyDescent="0.25">
      <c r="A26" s="14"/>
      <c r="B26" s="45" t="s">
        <v>36</v>
      </c>
      <c r="C26" s="14"/>
      <c r="D26" s="14"/>
      <c r="E26" s="14"/>
      <c r="F26" s="14"/>
      <c r="G26" s="14"/>
      <c r="H26" s="14"/>
      <c r="I26" s="33"/>
    </row>
    <row r="27" spans="1:9" ht="52.5" customHeight="1" x14ac:dyDescent="0.25">
      <c r="A27" s="14"/>
      <c r="B27" s="8" t="s">
        <v>34</v>
      </c>
      <c r="C27" s="14"/>
      <c r="D27" s="21">
        <v>75000</v>
      </c>
      <c r="E27" s="46">
        <f>+D27/D29*100</f>
        <v>95.238095238095227</v>
      </c>
      <c r="F27" s="14"/>
      <c r="G27" s="48" t="s">
        <v>37</v>
      </c>
      <c r="H27" s="48"/>
      <c r="I27" s="34" t="str">
        <f>IF(OR(D27&gt;100000,D27&lt;55000),"Projekto finansavimo lėšos neatitinka numatytų ribų","")</f>
        <v/>
      </c>
    </row>
    <row r="28" spans="1:9" x14ac:dyDescent="0.25">
      <c r="A28" s="14"/>
      <c r="B28" s="8" t="s">
        <v>35</v>
      </c>
      <c r="C28" s="14"/>
      <c r="D28" s="21">
        <v>3750</v>
      </c>
      <c r="E28" s="46">
        <f>+D28/D29*100</f>
        <v>4.7619047619047619</v>
      </c>
      <c r="F28" s="14"/>
      <c r="G28" s="14"/>
      <c r="H28" s="14"/>
      <c r="I28" s="33"/>
    </row>
    <row r="29" spans="1:9" ht="15.75" x14ac:dyDescent="0.25">
      <c r="A29" s="14"/>
      <c r="B29" s="10" t="s">
        <v>33</v>
      </c>
      <c r="C29" s="14"/>
      <c r="D29" s="39">
        <f>+D27+D28</f>
        <v>78750</v>
      </c>
      <c r="E29" s="47">
        <f>+E27+E28</f>
        <v>99.999999999999986</v>
      </c>
      <c r="F29" s="14"/>
      <c r="G29" s="14"/>
      <c r="H29" s="14"/>
      <c r="I29" s="34" t="str">
        <f>IF(D29&lt;&gt;D19,"Nesutampa bendra projekto vertė D19 ir D29 celėse","")</f>
        <v/>
      </c>
    </row>
    <row r="30" spans="1:9" x14ac:dyDescent="0.25">
      <c r="A30" s="14"/>
      <c r="B30" s="14"/>
      <c r="C30" s="14"/>
      <c r="D30" s="14"/>
      <c r="E30" s="14"/>
      <c r="F30" s="14"/>
      <c r="G30" s="14"/>
      <c r="H30" s="14"/>
      <c r="I30" s="33"/>
    </row>
  </sheetData>
  <mergeCells count="16">
    <mergeCell ref="C1:H1"/>
    <mergeCell ref="C2:H2"/>
    <mergeCell ref="I1:I2"/>
    <mergeCell ref="A1:B2"/>
    <mergeCell ref="A5:A7"/>
    <mergeCell ref="G6:H6"/>
    <mergeCell ref="E6:F6"/>
    <mergeCell ref="E5:H5"/>
    <mergeCell ref="D5:D7"/>
    <mergeCell ref="C5:C7"/>
    <mergeCell ref="B5:B7"/>
    <mergeCell ref="G27:H27"/>
    <mergeCell ref="I12:I15"/>
    <mergeCell ref="G16:H16"/>
    <mergeCell ref="G18:H18"/>
    <mergeCell ref="G19:H19"/>
  </mergeCells>
  <conditionalFormatting sqref="E8">
    <cfRule type="cellIs" dxfId="10" priority="26" operator="lessThan">
      <formula>30</formula>
    </cfRule>
  </conditionalFormatting>
  <conditionalFormatting sqref="F16">
    <cfRule type="cellIs" dxfId="9" priority="23" operator="greaterThan">
      <formula>5</formula>
    </cfRule>
  </conditionalFormatting>
  <conditionalFormatting sqref="F19">
    <cfRule type="cellIs" dxfId="8" priority="22" operator="greaterThan">
      <formula>750</formula>
    </cfRule>
  </conditionalFormatting>
  <conditionalFormatting sqref="E10">
    <cfRule type="cellIs" dxfId="7" priority="21" operator="lessThan">
      <formula>50</formula>
    </cfRule>
  </conditionalFormatting>
  <conditionalFormatting sqref="J13">
    <cfRule type="expression" dxfId="6" priority="13">
      <formula>"j25&gt;0"</formula>
    </cfRule>
  </conditionalFormatting>
  <conditionalFormatting sqref="D19">
    <cfRule type="cellIs" dxfId="5" priority="2" operator="notEqual">
      <formula>$D$29</formula>
    </cfRule>
    <cfRule type="cellIs" dxfId="4" priority="8" operator="notEqual">
      <formula>$D$18+$D$16+$D$15+$D$14</formula>
    </cfRule>
  </conditionalFormatting>
  <conditionalFormatting sqref="D17">
    <cfRule type="cellIs" dxfId="3" priority="7" operator="notEqual">
      <formula>$D$14+$D$15+$D$16</formula>
    </cfRule>
  </conditionalFormatting>
  <conditionalFormatting sqref="D15">
    <cfRule type="cellIs" dxfId="2" priority="6" operator="lessThan">
      <formula>+$D$8+$D$9+$D$10+#REF!</formula>
    </cfRule>
  </conditionalFormatting>
  <conditionalFormatting sqref="F9">
    <cfRule type="cellIs" dxfId="1" priority="5" operator="lessThan">
      <formula>60</formula>
    </cfRule>
  </conditionalFormatting>
  <conditionalFormatting sqref="D29">
    <cfRule type="cellIs" dxfId="0" priority="1" operator="notEqual">
      <formula>$D$19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Kalesnykas</dc:creator>
  <cp:lastModifiedBy>Ramūnas Kalesnykas</cp:lastModifiedBy>
  <dcterms:created xsi:type="dcterms:W3CDTF">2016-04-20T13:22:37Z</dcterms:created>
  <dcterms:modified xsi:type="dcterms:W3CDTF">2017-08-09T06:51:18Z</dcterms:modified>
</cp:coreProperties>
</file>