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09239\Desktop\Failai įkėlimui\Kaunas\2017-08-30 posėdis, rasytine\"/>
    </mc:Choice>
  </mc:AlternateContent>
  <bookViews>
    <workbookView xWindow="0" yWindow="0" windowWidth="21570" windowHeight="10215" tabRatio="598"/>
  </bookViews>
  <sheets>
    <sheet name="2 lentele" sheetId="3" r:id="rId1"/>
    <sheet name="3 lentele" sheetId="4" r:id="rId2"/>
    <sheet name="4 lentele" sheetId="5" r:id="rId3"/>
    <sheet name="5 lentele" sheetId="6" r:id="rId4"/>
    <sheet name="6 lentele" sheetId="7" r:id="rId5"/>
    <sheet name="7 lentele" sheetId="8" r:id="rId6"/>
    <sheet name="8 lentele" sheetId="9" r:id="rId7"/>
  </sheets>
  <definedNames>
    <definedName name="_xlnm._FilterDatabase" localSheetId="0" hidden="1">'2 lentele'!$A$6:$S$472</definedName>
    <definedName name="_xlnm._FilterDatabase" localSheetId="1" hidden="1">'3 lentele'!$A$3:$S$468</definedName>
    <definedName name="_xlnm._FilterDatabase" localSheetId="2" hidden="1">'4 lentele'!$A$3:$X$468</definedName>
    <definedName name="_xlnm.Print_Titles" localSheetId="0">'2 lentele'!$5:$6</definedName>
    <definedName name="_xlnm.Print_Titles" localSheetId="1">'3 lentele'!$3:$3</definedName>
    <definedName name="_xlnm.Print_Titles" localSheetId="2">'4 lentele'!$3:$3</definedName>
    <definedName name="_xlnm.Print_Titles" localSheetId="3">'5 lentele'!$4:$4</definedName>
    <definedName name="_xlnm.Print_Titles" localSheetId="6">'8 lentele'!$3:$3</definedName>
  </definedNames>
  <calcPr calcId="152511"/>
</workbook>
</file>

<file path=xl/calcChain.xml><?xml version="1.0" encoding="utf-8"?>
<calcChain xmlns="http://schemas.openxmlformats.org/spreadsheetml/2006/main">
  <c r="J157" i="3" l="1"/>
  <c r="J339" i="3" l="1"/>
  <c r="J162" i="3"/>
  <c r="J142" i="3"/>
  <c r="J254" i="3" l="1"/>
  <c r="J123" i="3" l="1"/>
  <c r="J389" i="3" l="1"/>
  <c r="J455" i="3" l="1"/>
  <c r="E52" i="9" l="1"/>
  <c r="E50" i="9"/>
  <c r="E48" i="9"/>
  <c r="E43" i="9"/>
  <c r="E41" i="9"/>
  <c r="E40" i="9"/>
  <c r="E39" i="9"/>
  <c r="E37" i="9"/>
  <c r="E34" i="9"/>
  <c r="E33" i="9"/>
  <c r="E31" i="9"/>
  <c r="E30" i="9"/>
  <c r="E28" i="9"/>
  <c r="E27" i="9"/>
  <c r="E22" i="9"/>
  <c r="E21" i="9"/>
  <c r="D39" i="8"/>
  <c r="F39" i="8" s="1"/>
  <c r="C38" i="8"/>
  <c r="G38" i="8" s="1"/>
  <c r="H38" i="8" s="1"/>
  <c r="F37" i="8"/>
  <c r="G36" i="8"/>
  <c r="H36" i="8" s="1"/>
  <c r="G35" i="8"/>
  <c r="H35" i="8" s="1"/>
  <c r="G32" i="8"/>
  <c r="H32" i="8" s="1"/>
  <c r="G28" i="8"/>
  <c r="F27" i="8"/>
  <c r="G27" i="8" s="1"/>
  <c r="F26" i="8"/>
  <c r="G26" i="8" s="1"/>
  <c r="H26" i="8" s="1"/>
  <c r="G25" i="8"/>
  <c r="H25" i="8" s="1"/>
  <c r="F24" i="8"/>
  <c r="G23" i="8"/>
  <c r="F22" i="8"/>
  <c r="F21" i="8"/>
  <c r="G21" i="8" s="1"/>
  <c r="F20" i="8"/>
  <c r="G19" i="8"/>
  <c r="H19" i="8" s="1"/>
  <c r="I19" i="8" s="1"/>
  <c r="F16" i="8"/>
  <c r="F15" i="8"/>
  <c r="F14" i="8"/>
  <c r="G12" i="8"/>
  <c r="G11" i="8"/>
  <c r="F10" i="8"/>
  <c r="G10" i="8" s="1"/>
  <c r="H10" i="8" s="1"/>
  <c r="G9" i="8"/>
  <c r="H9" i="8" s="1"/>
  <c r="G8" i="8"/>
  <c r="H8" i="8" s="1"/>
  <c r="I8" i="8" s="1"/>
  <c r="G7" i="8"/>
  <c r="H7" i="8" s="1"/>
  <c r="H6" i="8"/>
  <c r="C38" i="7"/>
  <c r="I14" i="7"/>
  <c r="I22" i="7"/>
  <c r="H26" i="7"/>
  <c r="H22" i="7"/>
  <c r="H6" i="7"/>
  <c r="J462" i="3"/>
  <c r="O454" i="3"/>
  <c r="J454" i="3"/>
  <c r="O445" i="3"/>
  <c r="J445" i="3"/>
  <c r="O432" i="3"/>
  <c r="J432" i="3"/>
  <c r="K404" i="3"/>
  <c r="L404" i="3"/>
  <c r="M404" i="3"/>
  <c r="N404" i="3"/>
  <c r="O404" i="3"/>
  <c r="O386" i="3"/>
  <c r="K315" i="3"/>
  <c r="L315" i="3"/>
  <c r="M315" i="3"/>
  <c r="N315" i="3"/>
  <c r="O315" i="3"/>
  <c r="O295" i="3"/>
  <c r="J292" i="3"/>
  <c r="O283" i="3"/>
  <c r="J283" i="3"/>
  <c r="O266" i="3"/>
  <c r="J259" i="3"/>
  <c r="O247" i="3"/>
  <c r="J240" i="3"/>
  <c r="K238" i="3"/>
  <c r="L238" i="3"/>
  <c r="M238" i="3"/>
  <c r="N238" i="3"/>
  <c r="O238" i="3"/>
  <c r="J238" i="3"/>
  <c r="O231" i="3"/>
  <c r="J231" i="3"/>
  <c r="K210" i="3"/>
  <c r="L210" i="3"/>
  <c r="M210" i="3"/>
  <c r="N210" i="3"/>
  <c r="O210" i="3"/>
  <c r="J210" i="3"/>
  <c r="K201" i="3"/>
  <c r="L201" i="3"/>
  <c r="M201" i="3"/>
  <c r="N201" i="3"/>
  <c r="O201" i="3"/>
  <c r="L181" i="3"/>
  <c r="M181" i="3"/>
  <c r="N181" i="3"/>
  <c r="O181" i="3"/>
  <c r="J174" i="3"/>
  <c r="O163" i="3"/>
  <c r="J163" i="3"/>
  <c r="K156" i="3"/>
  <c r="L156" i="3"/>
  <c r="M156" i="3"/>
  <c r="N156" i="3"/>
  <c r="O156" i="3"/>
  <c r="O140" i="3"/>
  <c r="O133" i="3"/>
  <c r="J133" i="3"/>
  <c r="O117" i="3"/>
  <c r="O111" i="3"/>
  <c r="J111" i="3"/>
  <c r="O99" i="3"/>
  <c r="J99" i="3"/>
  <c r="O89" i="3"/>
  <c r="J89" i="3"/>
  <c r="L65" i="3"/>
  <c r="M65" i="3"/>
  <c r="N65" i="3"/>
  <c r="O65" i="3"/>
  <c r="O38" i="3"/>
  <c r="J38" i="3"/>
  <c r="O24" i="3"/>
  <c r="J24" i="3"/>
  <c r="O14" i="3"/>
  <c r="K14" i="3"/>
  <c r="J14" i="3"/>
  <c r="J443" i="3" l="1"/>
  <c r="E17" i="9"/>
  <c r="J202" i="3"/>
  <c r="E14" i="9"/>
  <c r="E13" i="9"/>
  <c r="E11" i="9"/>
  <c r="E5" i="9"/>
  <c r="H14" i="7" l="1"/>
  <c r="J201" i="3"/>
  <c r="F39" i="7"/>
  <c r="D39" i="7"/>
  <c r="H38" i="7"/>
  <c r="G38" i="7"/>
  <c r="K38" i="7" s="1"/>
  <c r="J37" i="7"/>
  <c r="F37" i="7"/>
  <c r="H36" i="7"/>
  <c r="G36" i="7"/>
  <c r="K36" i="7" s="1"/>
  <c r="H35" i="7"/>
  <c r="G35" i="7"/>
  <c r="H33" i="7"/>
  <c r="H32" i="7"/>
  <c r="G32" i="7"/>
  <c r="I31" i="7"/>
  <c r="H31" i="7"/>
  <c r="H30" i="7"/>
  <c r="G28" i="7"/>
  <c r="K28" i="7" s="1"/>
  <c r="G27" i="7"/>
  <c r="F27" i="7"/>
  <c r="G26" i="7"/>
  <c r="F26" i="7"/>
  <c r="H25" i="7"/>
  <c r="G25" i="7"/>
  <c r="F24" i="7"/>
  <c r="K24" i="7" s="1"/>
  <c r="G23" i="7"/>
  <c r="K23" i="7" s="1"/>
  <c r="F22" i="7"/>
  <c r="G21" i="7"/>
  <c r="F21" i="7"/>
  <c r="K21" i="7" s="1"/>
  <c r="F20" i="7"/>
  <c r="K20" i="7" s="1"/>
  <c r="I19" i="7"/>
  <c r="H19" i="7"/>
  <c r="G19" i="7"/>
  <c r="F16" i="7"/>
  <c r="K16" i="7" s="1"/>
  <c r="F15" i="7"/>
  <c r="K15" i="7" s="1"/>
  <c r="F14" i="7"/>
  <c r="G12" i="7"/>
  <c r="K12" i="7" s="1"/>
  <c r="G11" i="7"/>
  <c r="K11" i="7" s="1"/>
  <c r="H10" i="7"/>
  <c r="G10" i="7"/>
  <c r="F10" i="7"/>
  <c r="H9" i="7"/>
  <c r="G9" i="7"/>
  <c r="I8" i="7"/>
  <c r="H8" i="7"/>
  <c r="G8" i="7"/>
  <c r="H7" i="7"/>
  <c r="G7" i="7"/>
  <c r="K6" i="7"/>
  <c r="E6" i="9"/>
  <c r="C11" i="9"/>
  <c r="D11" i="9"/>
  <c r="C18" i="9"/>
  <c r="D18" i="9"/>
  <c r="E18" i="9"/>
  <c r="C19" i="9"/>
  <c r="D19" i="9"/>
  <c r="E19" i="9"/>
  <c r="C20" i="9"/>
  <c r="D20" i="9"/>
  <c r="E20" i="9"/>
  <c r="C21" i="9"/>
  <c r="D21" i="9"/>
  <c r="AG22" i="9"/>
  <c r="C23" i="9"/>
  <c r="D23" i="9"/>
  <c r="E23" i="9"/>
  <c r="C24" i="9"/>
  <c r="D24" i="9"/>
  <c r="E24" i="9"/>
  <c r="AG25" i="9"/>
  <c r="AG26" i="9"/>
  <c r="D28" i="9"/>
  <c r="C31" i="9"/>
  <c r="D31" i="9"/>
  <c r="AG32" i="9"/>
  <c r="C34" i="9"/>
  <c r="D34" i="9"/>
  <c r="AG36" i="9"/>
  <c r="D39" i="9"/>
  <c r="C40" i="9"/>
  <c r="D40" i="9"/>
  <c r="C42" i="9"/>
  <c r="D42" i="9"/>
  <c r="E42" i="9"/>
  <c r="C44" i="9"/>
  <c r="D44" i="9"/>
  <c r="C46" i="9"/>
  <c r="D46" i="9"/>
  <c r="E46" i="9"/>
  <c r="C48" i="9"/>
  <c r="D48" i="9"/>
  <c r="D49" i="9"/>
  <c r="E49" i="9"/>
  <c r="C51" i="9"/>
  <c r="D51" i="9"/>
  <c r="E51" i="9"/>
  <c r="AG53" i="9"/>
  <c r="C16" i="6"/>
  <c r="C21" i="6"/>
  <c r="C45" i="6"/>
  <c r="K8" i="7" l="1"/>
  <c r="K25" i="7"/>
  <c r="K9" i="7"/>
  <c r="K35" i="7"/>
  <c r="K26" i="7"/>
  <c r="K32" i="7"/>
  <c r="K19" i="7"/>
  <c r="K10" i="7"/>
  <c r="K7" i="7"/>
  <c r="K27" i="7"/>
  <c r="J143" i="3"/>
  <c r="J198" i="3"/>
  <c r="H34" i="7" s="1"/>
  <c r="E45" i="9" l="1"/>
  <c r="G18" i="8"/>
  <c r="J140" i="3"/>
  <c r="J138" i="3" s="1"/>
  <c r="G18" i="7"/>
  <c r="K18" i="7" s="1"/>
  <c r="J376" i="3"/>
  <c r="J375" i="3"/>
  <c r="J374" i="3"/>
  <c r="J373" i="3"/>
  <c r="J372" i="3"/>
  <c r="J371" i="3"/>
  <c r="J370" i="3"/>
  <c r="E44" i="9" s="1"/>
  <c r="J369" i="3"/>
  <c r="J127" i="3" l="1"/>
  <c r="E47" i="9" l="1"/>
  <c r="G17" i="8"/>
  <c r="J117" i="3"/>
  <c r="G17" i="7"/>
  <c r="K17" i="7" s="1"/>
  <c r="J317" i="3"/>
  <c r="J316" i="3"/>
  <c r="J183" i="3"/>
  <c r="J368" i="3" l="1"/>
  <c r="J367" i="3"/>
  <c r="J366" i="3"/>
  <c r="J365" i="3"/>
  <c r="J364" i="3"/>
  <c r="J363" i="3"/>
  <c r="J362" i="3"/>
  <c r="J361" i="3"/>
  <c r="E53" i="9" s="1"/>
  <c r="J360" i="3"/>
  <c r="J359" i="3"/>
  <c r="J358" i="3"/>
  <c r="J357" i="3"/>
  <c r="J356" i="3"/>
  <c r="J355" i="3"/>
  <c r="J354" i="3"/>
  <c r="J353" i="3"/>
  <c r="J352" i="3"/>
  <c r="J351" i="3"/>
  <c r="J350" i="3"/>
  <c r="J349" i="3"/>
  <c r="J348" i="3"/>
  <c r="J347" i="3"/>
  <c r="J346" i="3"/>
  <c r="J345" i="3"/>
  <c r="J341" i="3"/>
  <c r="J336" i="3"/>
  <c r="J335" i="3"/>
  <c r="J334" i="3"/>
  <c r="J333" i="3"/>
  <c r="J332" i="3"/>
  <c r="J331" i="3"/>
  <c r="J330" i="3"/>
  <c r="J329" i="3"/>
  <c r="J328" i="3"/>
  <c r="J327" i="3"/>
  <c r="J326" i="3"/>
  <c r="J320" i="3"/>
  <c r="J318" i="3"/>
  <c r="J344" i="3"/>
  <c r="J343" i="3"/>
  <c r="G37" i="8" l="1"/>
  <c r="H37" i="8" s="1"/>
  <c r="J37" i="8" s="1"/>
  <c r="J315" i="3"/>
  <c r="G37" i="7"/>
  <c r="K37" i="7" s="1"/>
  <c r="E36" i="9"/>
  <c r="H37" i="7"/>
  <c r="J159" i="3" l="1"/>
  <c r="J158" i="3"/>
  <c r="J156" i="3" l="1"/>
  <c r="G34" i="8"/>
  <c r="H34" i="8" s="1"/>
  <c r="E25" i="9"/>
  <c r="G34" i="7"/>
  <c r="K34" i="7" s="1"/>
  <c r="L454" i="3" l="1"/>
  <c r="M454" i="3"/>
  <c r="N454" i="3"/>
  <c r="K401" i="3" l="1"/>
  <c r="L401" i="3"/>
  <c r="M401" i="3"/>
  <c r="N401" i="3"/>
  <c r="O401" i="3"/>
  <c r="J401" i="3"/>
  <c r="L99" i="3" l="1"/>
  <c r="M99" i="3"/>
  <c r="N99" i="3"/>
  <c r="K117" i="3"/>
  <c r="L117" i="3"/>
  <c r="M117" i="3"/>
  <c r="N117" i="3"/>
  <c r="K231" i="3"/>
  <c r="L231" i="3"/>
  <c r="M231" i="3"/>
  <c r="N231" i="3"/>
  <c r="K259" i="3"/>
  <c r="L259" i="3"/>
  <c r="M259" i="3"/>
  <c r="N259" i="3"/>
  <c r="O259" i="3"/>
  <c r="L266" i="3"/>
  <c r="M266" i="3"/>
  <c r="N266" i="3"/>
  <c r="K283" i="3"/>
  <c r="L283" i="3"/>
  <c r="M283" i="3"/>
  <c r="N283" i="3"/>
  <c r="L386" i="3"/>
  <c r="M386" i="3"/>
  <c r="N386" i="3"/>
  <c r="K445" i="3"/>
  <c r="L445" i="3"/>
  <c r="M445" i="3"/>
  <c r="N445" i="3"/>
  <c r="K462" i="3"/>
  <c r="L462" i="3"/>
  <c r="M462" i="3"/>
  <c r="N462" i="3"/>
  <c r="O462" i="3"/>
  <c r="K390" i="5" l="1"/>
  <c r="J390" i="5"/>
  <c r="K458" i="3" l="1"/>
  <c r="K454" i="3" s="1"/>
  <c r="J77" i="3"/>
  <c r="E15" i="9" l="1"/>
  <c r="G22" i="8"/>
  <c r="H22" i="8" s="1"/>
  <c r="I22" i="8" s="1"/>
  <c r="J65" i="3"/>
  <c r="J64" i="3" s="1"/>
  <c r="G22" i="7"/>
  <c r="K22" i="7" s="1"/>
  <c r="K77" i="3"/>
  <c r="K65" i="3" s="1"/>
  <c r="O309" i="3"/>
  <c r="N309" i="3"/>
  <c r="M309" i="3"/>
  <c r="L309" i="3"/>
  <c r="K309" i="3"/>
  <c r="J309" i="3"/>
  <c r="K140" i="3"/>
  <c r="L140" i="3"/>
  <c r="M140" i="3"/>
  <c r="N140" i="3"/>
  <c r="K419" i="4" l="1"/>
  <c r="J422" i="3" l="1"/>
  <c r="E9" i="9" s="1"/>
  <c r="J408" i="3" l="1"/>
  <c r="G14" i="8" l="1"/>
  <c r="H14" i="8" s="1"/>
  <c r="I14" i="8" s="1"/>
  <c r="G14" i="7"/>
  <c r="J404" i="3"/>
  <c r="J400" i="3" s="1"/>
  <c r="E10" i="9"/>
  <c r="K14" i="7"/>
  <c r="K229" i="3"/>
  <c r="L229" i="3"/>
  <c r="M229" i="3"/>
  <c r="N229" i="3"/>
  <c r="O229" i="3"/>
  <c r="J229" i="3"/>
  <c r="J223" i="3" s="1"/>
  <c r="L295" i="3"/>
  <c r="M295" i="3"/>
  <c r="N295" i="3"/>
  <c r="K38" i="3"/>
  <c r="L38" i="3"/>
  <c r="M38" i="3"/>
  <c r="N38" i="3"/>
  <c r="K111" i="3"/>
  <c r="L111" i="3"/>
  <c r="M111" i="3"/>
  <c r="N111" i="3"/>
  <c r="L292" i="3" l="1"/>
  <c r="M292" i="3"/>
  <c r="N292" i="3"/>
  <c r="O292" i="3"/>
  <c r="W470" i="5" l="1"/>
  <c r="O278" i="3" l="1"/>
  <c r="L278" i="3"/>
  <c r="M278" i="3"/>
  <c r="N278" i="3"/>
  <c r="L247" i="3"/>
  <c r="M247" i="3"/>
  <c r="N247" i="3"/>
  <c r="K163" i="3"/>
  <c r="L163" i="3"/>
  <c r="M163" i="3"/>
  <c r="N163" i="3"/>
  <c r="K89" i="3"/>
  <c r="L89" i="3"/>
  <c r="M89" i="3"/>
  <c r="N89" i="3"/>
  <c r="K432" i="3" l="1"/>
  <c r="L432" i="3"/>
  <c r="M432" i="3"/>
  <c r="N432" i="3"/>
  <c r="K244" i="3"/>
  <c r="L244" i="3"/>
  <c r="M244" i="3"/>
  <c r="N244" i="3"/>
  <c r="O244" i="3"/>
  <c r="J244" i="3"/>
  <c r="L240" i="3"/>
  <c r="M240" i="3"/>
  <c r="N240" i="3"/>
  <c r="O240" i="3"/>
  <c r="O170" i="3" l="1"/>
  <c r="N170" i="3"/>
  <c r="M170" i="3"/>
  <c r="L170" i="3"/>
  <c r="K170" i="3"/>
  <c r="J170" i="3"/>
  <c r="K469" i="3" l="1"/>
  <c r="L469" i="3"/>
  <c r="M469" i="3"/>
  <c r="N469" i="3"/>
  <c r="O469" i="3"/>
  <c r="J469" i="3"/>
  <c r="K379" i="3"/>
  <c r="L379" i="3"/>
  <c r="M379" i="3"/>
  <c r="N379" i="3"/>
  <c r="O379" i="3"/>
  <c r="J379" i="3"/>
  <c r="K151" i="3"/>
  <c r="L151" i="3"/>
  <c r="M151" i="3"/>
  <c r="N151" i="3"/>
  <c r="O151" i="3"/>
  <c r="J151" i="3"/>
  <c r="K148" i="3"/>
  <c r="L148" i="3"/>
  <c r="M148" i="3"/>
  <c r="N148" i="3"/>
  <c r="O148" i="3"/>
  <c r="J148" i="3"/>
  <c r="N147" i="3" l="1"/>
  <c r="M147" i="3"/>
  <c r="O147" i="3"/>
  <c r="K147" i="3"/>
  <c r="L147" i="3"/>
  <c r="J147" i="3"/>
  <c r="J9" i="3"/>
  <c r="K9" i="3"/>
  <c r="L9" i="3"/>
  <c r="M9" i="3"/>
  <c r="N9" i="3"/>
  <c r="O9" i="3"/>
  <c r="L461" i="3"/>
  <c r="L460" i="3" s="1"/>
  <c r="K439" i="3"/>
  <c r="L439" i="3"/>
  <c r="M439" i="3"/>
  <c r="N439" i="3"/>
  <c r="O439" i="3"/>
  <c r="J439" i="3"/>
  <c r="J430" i="3" s="1"/>
  <c r="K395" i="3"/>
  <c r="L395" i="3"/>
  <c r="M395" i="3"/>
  <c r="N395" i="3"/>
  <c r="O395" i="3"/>
  <c r="J395" i="3"/>
  <c r="L313" i="3"/>
  <c r="L312" i="3" s="1"/>
  <c r="M313" i="3"/>
  <c r="M312" i="3" s="1"/>
  <c r="N313" i="3"/>
  <c r="N312" i="3" s="1"/>
  <c r="K306" i="3"/>
  <c r="L306" i="3"/>
  <c r="M306" i="3"/>
  <c r="N306" i="3"/>
  <c r="O306" i="3"/>
  <c r="J306" i="3"/>
  <c r="L265" i="3"/>
  <c r="M265" i="3"/>
  <c r="N265" i="3"/>
  <c r="K256" i="3"/>
  <c r="L256" i="3"/>
  <c r="M256" i="3"/>
  <c r="N256" i="3"/>
  <c r="L243" i="3"/>
  <c r="M243" i="3"/>
  <c r="N243" i="3"/>
  <c r="L223" i="3"/>
  <c r="M223" i="3"/>
  <c r="N223" i="3"/>
  <c r="L209" i="3"/>
  <c r="M209" i="3"/>
  <c r="N209" i="3"/>
  <c r="L200" i="3"/>
  <c r="M200" i="3"/>
  <c r="N200" i="3"/>
  <c r="L138" i="3"/>
  <c r="M138" i="3"/>
  <c r="N138" i="3"/>
  <c r="L174" i="3"/>
  <c r="M174" i="3"/>
  <c r="N174" i="3"/>
  <c r="M179" i="3"/>
  <c r="N179" i="3"/>
  <c r="K133" i="3"/>
  <c r="L133" i="3"/>
  <c r="L116" i="3" s="1"/>
  <c r="M133" i="3"/>
  <c r="N133" i="3"/>
  <c r="N64" i="3"/>
  <c r="N63" i="3" s="1"/>
  <c r="K37" i="3"/>
  <c r="L37" i="3"/>
  <c r="M37" i="3"/>
  <c r="N37" i="3"/>
  <c r="K24" i="3"/>
  <c r="K23" i="3" s="1"/>
  <c r="L24" i="3"/>
  <c r="L23" i="3" s="1"/>
  <c r="M24" i="3"/>
  <c r="M23" i="3" s="1"/>
  <c r="N24" i="3"/>
  <c r="N23" i="3" s="1"/>
  <c r="L14" i="3"/>
  <c r="L13" i="3" s="1"/>
  <c r="M14" i="3"/>
  <c r="M13" i="3" s="1"/>
  <c r="N14" i="3"/>
  <c r="N13" i="3" s="1"/>
  <c r="K13" i="3"/>
  <c r="M443" i="3" l="1"/>
  <c r="O443" i="3"/>
  <c r="L443" i="3"/>
  <c r="N443" i="3"/>
  <c r="L222" i="3"/>
  <c r="L430" i="3"/>
  <c r="L255" i="3"/>
  <c r="M282" i="3"/>
  <c r="N255" i="3"/>
  <c r="N222" i="3"/>
  <c r="M385" i="3"/>
  <c r="N430" i="3"/>
  <c r="M400" i="3"/>
  <c r="N461" i="3"/>
  <c r="N460" i="3" s="1"/>
  <c r="L155" i="3"/>
  <c r="L400" i="3"/>
  <c r="M461" i="3"/>
  <c r="M460" i="3" s="1"/>
  <c r="M222" i="3"/>
  <c r="M305" i="3"/>
  <c r="O138" i="3"/>
  <c r="K22" i="3"/>
  <c r="N22" i="3"/>
  <c r="O243" i="3"/>
  <c r="L8" i="3"/>
  <c r="J37" i="3"/>
  <c r="M64" i="3"/>
  <c r="M63" i="3" s="1"/>
  <c r="M116" i="3"/>
  <c r="M115" i="3" s="1"/>
  <c r="N116" i="3"/>
  <c r="N115" i="3" s="1"/>
  <c r="O256" i="3"/>
  <c r="L282" i="3"/>
  <c r="N305" i="3"/>
  <c r="N385" i="3"/>
  <c r="J461" i="3"/>
  <c r="J460" i="3" s="1"/>
  <c r="O179" i="3"/>
  <c r="J256" i="3"/>
  <c r="O313" i="3"/>
  <c r="L64" i="3"/>
  <c r="L63" i="3" s="1"/>
  <c r="N155" i="3"/>
  <c r="N154" i="3" s="1"/>
  <c r="O200" i="3"/>
  <c r="O209" i="3"/>
  <c r="O265" i="3"/>
  <c r="O282" i="3"/>
  <c r="K430" i="3"/>
  <c r="O461" i="3"/>
  <c r="K461" i="3"/>
  <c r="K460" i="3" s="1"/>
  <c r="O23" i="3"/>
  <c r="O385" i="3"/>
  <c r="O37" i="3"/>
  <c r="J23" i="3"/>
  <c r="J22" i="3" s="1"/>
  <c r="M155" i="3"/>
  <c r="M154" i="3" s="1"/>
  <c r="M255" i="3"/>
  <c r="N282" i="3"/>
  <c r="L305" i="3"/>
  <c r="L385" i="3"/>
  <c r="O116" i="3"/>
  <c r="O223" i="3"/>
  <c r="O13" i="3"/>
  <c r="J13" i="3"/>
  <c r="L115" i="3"/>
  <c r="M22" i="3"/>
  <c r="L22" i="3"/>
  <c r="M8" i="3"/>
  <c r="K8" i="3"/>
  <c r="N8" i="3"/>
  <c r="J387" i="3"/>
  <c r="J296" i="3"/>
  <c r="J278" i="3"/>
  <c r="J270" i="3"/>
  <c r="G30" i="8" s="1"/>
  <c r="J249" i="3"/>
  <c r="I31" i="8" l="1"/>
  <c r="H30" i="8"/>
  <c r="G31" i="8"/>
  <c r="H31" i="8" s="1"/>
  <c r="J295" i="3"/>
  <c r="E32" i="9"/>
  <c r="J247" i="3"/>
  <c r="J243" i="3" s="1"/>
  <c r="J222" i="3" s="1"/>
  <c r="E29" i="9"/>
  <c r="F29" i="8"/>
  <c r="J386" i="3"/>
  <c r="J385" i="3" s="1"/>
  <c r="J384" i="3" s="1"/>
  <c r="J383" i="3" s="1"/>
  <c r="G13" i="8"/>
  <c r="E8" i="9"/>
  <c r="G31" i="7"/>
  <c r="K31" i="7" s="1"/>
  <c r="K270" i="3"/>
  <c r="K266" i="3" s="1"/>
  <c r="G30" i="7"/>
  <c r="K30" i="7" s="1"/>
  <c r="F29" i="7"/>
  <c r="K29" i="7" s="1"/>
  <c r="G13" i="7"/>
  <c r="K13" i="7" s="1"/>
  <c r="M281" i="3"/>
  <c r="M146" i="3" s="1"/>
  <c r="O22" i="3"/>
  <c r="L384" i="3"/>
  <c r="L383" i="3" s="1"/>
  <c r="N7" i="3"/>
  <c r="N281" i="3"/>
  <c r="N146" i="3" s="1"/>
  <c r="O8" i="3"/>
  <c r="L7" i="3"/>
  <c r="L281" i="3"/>
  <c r="O222" i="3"/>
  <c r="O115" i="3"/>
  <c r="O255" i="3"/>
  <c r="M7" i="3"/>
  <c r="O460" i="3"/>
  <c r="O312" i="3"/>
  <c r="J8" i="3"/>
  <c r="K249" i="3"/>
  <c r="K247" i="3" s="1"/>
  <c r="K296" i="3"/>
  <c r="K295" i="3" s="1"/>
  <c r="N400" i="3"/>
  <c r="N384" i="3" s="1"/>
  <c r="N383" i="3" s="1"/>
  <c r="K443" i="3"/>
  <c r="K279" i="3"/>
  <c r="K240" i="3"/>
  <c r="K292" i="3"/>
  <c r="K387" i="3"/>
  <c r="K386" i="3" s="1"/>
  <c r="J184" i="3"/>
  <c r="K184" i="3" s="1"/>
  <c r="K181" i="3" s="1"/>
  <c r="J116" i="3"/>
  <c r="J115" i="3" s="1"/>
  <c r="K200" i="3" l="1"/>
  <c r="K278" i="3"/>
  <c r="K265" i="3" s="1"/>
  <c r="K255" i="3" s="1"/>
  <c r="K385" i="3"/>
  <c r="K209" i="3"/>
  <c r="K313" i="3"/>
  <c r="K312" i="3" s="1"/>
  <c r="K305" i="3" s="1"/>
  <c r="N472" i="3"/>
  <c r="K223" i="3"/>
  <c r="J209" i="3"/>
  <c r="K282" i="3"/>
  <c r="J313" i="3"/>
  <c r="J312" i="3" s="1"/>
  <c r="J200" i="3"/>
  <c r="K138" i="3"/>
  <c r="J182" i="3"/>
  <c r="J181" i="3" l="1"/>
  <c r="E26" i="9"/>
  <c r="G33" i="8"/>
  <c r="H33" i="8" s="1"/>
  <c r="G33" i="7"/>
  <c r="K33" i="7" s="1"/>
  <c r="K281" i="3"/>
  <c r="J155" i="3"/>
  <c r="J269" i="3"/>
  <c r="J268" i="3"/>
  <c r="J267" i="3"/>
  <c r="K243" i="3"/>
  <c r="K222" i="3" s="1"/>
  <c r="E35" i="9" l="1"/>
  <c r="G39" i="8"/>
  <c r="J266" i="3"/>
  <c r="J265" i="3" s="1"/>
  <c r="J255" i="3" s="1"/>
  <c r="G39" i="7"/>
  <c r="K39" i="7" s="1"/>
  <c r="K40" i="7" s="1"/>
  <c r="L179" i="3"/>
  <c r="L154" i="3" s="1"/>
  <c r="L146" i="3" s="1"/>
  <c r="L472" i="3" s="1"/>
  <c r="K179" i="3"/>
  <c r="K116" i="3"/>
  <c r="K115" i="3" s="1"/>
  <c r="J179" i="3"/>
  <c r="J154" i="3" s="1"/>
  <c r="J282" i="3"/>
  <c r="O305" i="3"/>
  <c r="K175" i="3"/>
  <c r="K174" i="3" s="1"/>
  <c r="K155" i="3" s="1"/>
  <c r="O174" i="3"/>
  <c r="M430" i="3"/>
  <c r="M384" i="3" s="1"/>
  <c r="M383" i="3" s="1"/>
  <c r="M472" i="3" s="1"/>
  <c r="K400" i="3" l="1"/>
  <c r="K384" i="3" s="1"/>
  <c r="K383" i="3" s="1"/>
  <c r="K154" i="3"/>
  <c r="K146" i="3" s="1"/>
  <c r="O281" i="3"/>
  <c r="O400" i="3"/>
  <c r="O155" i="3"/>
  <c r="O430" i="3"/>
  <c r="K99" i="3"/>
  <c r="K64" i="3" l="1"/>
  <c r="K63" i="3" s="1"/>
  <c r="K7" i="3" s="1"/>
  <c r="K472" i="3" s="1"/>
  <c r="J305" i="3"/>
  <c r="O154" i="3"/>
  <c r="J63" i="3"/>
  <c r="J7" i="3" s="1"/>
  <c r="O64" i="3"/>
  <c r="O384" i="3"/>
  <c r="O63" i="3" l="1"/>
  <c r="O146" i="3"/>
  <c r="O383" i="3"/>
  <c r="J281" i="3"/>
  <c r="J146" i="3" s="1"/>
  <c r="J472" i="3" s="1"/>
  <c r="O7" i="3" l="1"/>
  <c r="O472" i="3" l="1"/>
</calcChain>
</file>

<file path=xl/comments1.xml><?xml version="1.0" encoding="utf-8"?>
<comments xmlns="http://schemas.openxmlformats.org/spreadsheetml/2006/main">
  <authors>
    <author>NeringaV</author>
  </authors>
  <commentList>
    <comment ref="F57" authorId="0" shapeId="0">
      <text>
        <r>
          <rPr>
            <b/>
            <sz val="9"/>
            <color indexed="81"/>
            <rFont val="Tahoma"/>
            <family val="2"/>
            <charset val="186"/>
          </rPr>
          <t>NeringaV:</t>
        </r>
        <r>
          <rPr>
            <sz val="9"/>
            <color indexed="81"/>
            <rFont val="Tahoma"/>
            <family val="2"/>
            <charset val="186"/>
          </rPr>
          <t xml:space="preserve">
Įgyvendinta. Savivaldybės lėšos ir Kelių plėtros programa.</t>
        </r>
      </text>
    </comment>
  </commentList>
</comments>
</file>

<file path=xl/comments2.xml><?xml version="1.0" encoding="utf-8"?>
<comments xmlns="http://schemas.openxmlformats.org/spreadsheetml/2006/main">
  <authors>
    <author>NeringaV</author>
  </authors>
  <commentList>
    <comment ref="F57" authorId="0" shapeId="0">
      <text>
        <r>
          <rPr>
            <b/>
            <sz val="9"/>
            <color indexed="81"/>
            <rFont val="Tahoma"/>
            <family val="2"/>
            <charset val="186"/>
          </rPr>
          <t>NeringaV:</t>
        </r>
        <r>
          <rPr>
            <sz val="9"/>
            <color indexed="81"/>
            <rFont val="Tahoma"/>
            <family val="2"/>
            <charset val="186"/>
          </rPr>
          <t xml:space="preserve">
Įgyvendinta. Savivaldybės lėšos ir Kelių plėtros programa.</t>
        </r>
      </text>
    </comment>
  </commentList>
</comments>
</file>

<file path=xl/sharedStrings.xml><?xml version="1.0" encoding="utf-8"?>
<sst xmlns="http://schemas.openxmlformats.org/spreadsheetml/2006/main" count="10723" uniqueCount="1482">
  <si>
    <t>Nr.</t>
  </si>
  <si>
    <t>ES lėšos</t>
  </si>
  <si>
    <t>1.1.1</t>
  </si>
  <si>
    <t>1.1.2</t>
  </si>
  <si>
    <t>1.1</t>
  </si>
  <si>
    <t>1.1.1.2.</t>
  </si>
  <si>
    <t>1.1.1.3.</t>
  </si>
  <si>
    <t>Uždavinys. Kurti naujas darbo vietas, pritraukiant investicijas į viešąsias (apleistas, nenaudojamas ir nepakankamai naudojamas) erdves</t>
  </si>
  <si>
    <t>Uždavinys. Didinti darbo jėgos mobilumą, gerinant darbo vietų pasiekiamumą:</t>
  </si>
  <si>
    <t>Požymiai</t>
  </si>
  <si>
    <t>Projekto etapai</t>
  </si>
  <si>
    <t>Projektas</t>
  </si>
  <si>
    <t>Pareiškėjas</t>
  </si>
  <si>
    <t>Ministerija</t>
  </si>
  <si>
    <t>Įgyvendinimo teritorija</t>
  </si>
  <si>
    <t>Veiksmų programos įgyvendinimo plano priemonė arba  Kaimo plėtros programos priemonė (Nr.)</t>
  </si>
  <si>
    <t>R/V*</t>
  </si>
  <si>
    <t>ITI**</t>
  </si>
  <si>
    <t>rez.***</t>
  </si>
  <si>
    <t>Iš viso:</t>
  </si>
  <si>
    <t>Savivaldybės biudžetas</t>
  </si>
  <si>
    <t>Valstybės biudžetas</t>
  </si>
  <si>
    <t>Privačios lėšos</t>
  </si>
  <si>
    <t>Kitos viešosios lėšos</t>
  </si>
  <si>
    <t>Įtraukimas į sąrašą (metai/mėnuo)</t>
  </si>
  <si>
    <t>Paraiškos pateikimas įgyvendinančiajai institucijai (metai/mėnuo)</t>
  </si>
  <si>
    <t>Finansavimo sutarties sudarymas (metai/mėnuo)</t>
  </si>
  <si>
    <t>Projekto užbaigimas (metai)</t>
  </si>
  <si>
    <t>-</t>
  </si>
  <si>
    <t>*R – regiono projektas, V – valstybės projektas</t>
  </si>
  <si>
    <t>** ITI – projektas, įgyvendinamas pagal integruotą teritorijos (-ų) vystymo programą;</t>
  </si>
  <si>
    <t>*** rez. – rezervinis projektas.</t>
  </si>
  <si>
    <t>Tikslas: Padidinti gyventojų verslumą ir užimtumą, kuriant ir išlaikant darbo vietas, didinant verslo įvairovę ir darbo vietų pasiekiamumą</t>
  </si>
  <si>
    <t>Uždavinys: Skatinti verslumą ir ūkio įvairovę, pritaikant viešuosius statinius verslo ir bendruomeniniams poreikiams</t>
  </si>
  <si>
    <t>1.1.2.1.1</t>
  </si>
  <si>
    <t>1.1.2.1.2</t>
  </si>
  <si>
    <t>1.1.2.1.3</t>
  </si>
  <si>
    <t>Kaišiadorių miesto turgaus paviljono statyba</t>
  </si>
  <si>
    <t>Kaišiadorių miesto buvusio kino teatro pastato pritaikymas vietos bendruomenės, verslo ir jaunimo poreikiams</t>
  </si>
  <si>
    <t xml:space="preserve">Kaišiadorių miesto kultūros infrastruktūros optimizavimas, sukuriant multifunkcinę erdvę, pritaikytą vietos bendruomenės poreikiams </t>
  </si>
  <si>
    <t>Kėdainių rajono savivaldybės pastato, esančio Didžiosios Rinkos a. 4, Kėdainiuose, rekonstravimas įrengiant vietos bendruomenės užimtumo erdvę (I etapas)</t>
  </si>
  <si>
    <t>Bendruomenės laisvalaikio ir užimtumo centro įkūrimas Prienuose, sukuriant užimtumo infrastruktūrą</t>
  </si>
  <si>
    <t>Prienų krašto muziejaus modernizavimas</t>
  </si>
  <si>
    <t>Prienų kultūros centro pastato Prienuose, Vytauto g. 35, rekonstravimas</t>
  </si>
  <si>
    <t>Raseinių rajono kultūros centro Raseiniuose, Vytauto Didžiojo g. 10, rekonstravimas, infrastruktūros pritaikymas visuomenės poreikiams</t>
  </si>
  <si>
    <t>Garliavos miesto parko sutvarkymas (įrengimas)</t>
  </si>
  <si>
    <t>Jonavos miesto žemutinės dalies kompleksinis gyvenamųjų namų kiemų bei gerbūvio sutvarkymas ir pasiekiamumo gerinimas</t>
  </si>
  <si>
    <t>Kaišiadorių m. Prezidento A. M. Brazausko parko sutvarkymas ir pritaikymas rekreaciniams, poilsio ir sveikatinimo poreikiams</t>
  </si>
  <si>
    <t>Kaišiadorių m. Gedimino gatvės prieigų sutvarkymas</t>
  </si>
  <si>
    <t>Kaišiadorių miesto viešųjų erdvių pritaikymas bendruomenės sveikatinimo veiklai bei poilsiui</t>
  </si>
  <si>
    <t>Kėdainių miesto Didžiosios Rinkos aikštės modernizavimas, pritaikant vietos bendruomenei</t>
  </si>
  <si>
    <t>Kompleksiškas Kėdainių miesto upių prieigų sutvarkymas, sukuriant patrauklias viešąsias erdves bendruomenei ir verslui</t>
  </si>
  <si>
    <t>Kompleksiškas Kėdainių miesto maudymvietės ir poilsio zonos sutvarkymas</t>
  </si>
  <si>
    <t xml:space="preserve">Kėdainių miesto viešųjų erdvių (Kėdainių miesto, Vytauto parkų ir kt.) kompleksiškas sutvarkymas ir pritaikymas bendruomenei ir verslui </t>
  </si>
  <si>
    <t>Daugiabučių namų kvartalų kompleksinis atnaujinimas (Kėdainių m.)</t>
  </si>
  <si>
    <t>Kėdainių miesto viešosios erdvės prie Budrio gatvės sutvarkymas</t>
  </si>
  <si>
    <t>Teritorijos prie Kėdainių kultūros centro tvarkymas</t>
  </si>
  <si>
    <t>Kompleksiškai atnaujinamo pastato, esančio Didžioji g. 60, Kėdainių m., prieigų sutvarkymas</t>
  </si>
  <si>
    <t>Nemuno upės pakrantės ir Revuonos parko bei jo prieigų sutvarkymas ir pritaikymas bendruomenės ir verslo poreikiams</t>
  </si>
  <si>
    <t>Prienų miesto autobusų stoties ir aplinkinės teritorijos pritaikymas bendruomenės ir verslo poreikiams</t>
  </si>
  <si>
    <t>Raseinių m. daugiabučių namų kiemų kompleksinis tvarkymas</t>
  </si>
  <si>
    <t>Raseinių m. V. Kudirkos g. kvartalo viešųjų erdvių ir gyvenamųjų vietų patrauklumo didinimas</t>
  </si>
  <si>
    <t>Raseinių m. centrinės dalies patrauklumo didinimas (rekonstruojant Vilniaus g. ir modernizuojant vietos bendruomenei svarbias viešąsias erdves)</t>
  </si>
  <si>
    <t>Raseinių m. prekyvietės ir viešųjų erdvių modernizavimas (Vytauto Didžiojo g., Žemaitės g., V. Grybo g. ir Algirdo g.)</t>
  </si>
  <si>
    <t>Jonavos miesto darnaus judumo plano parengimas</t>
  </si>
  <si>
    <t>Darnaus judumo priemonių diegimas Jonavos mieste</t>
  </si>
  <si>
    <t>Garliavos m. K. Aglinsko g. rekonstrukcija</t>
  </si>
  <si>
    <t>Eismo saugumo priemonių diegimas kelio Nr. A 16 Vilnius-Prienai-Marijampolė atkarpoje, esančioje Prienų miesto teritorijoje</t>
  </si>
  <si>
    <t>Jonavos m. Vasario 16-osios, A. Kulviečio, Chemikų gatvių rekonstrukcija, įrengiant modernias eismo saugos priemones</t>
  </si>
  <si>
    <t>Dviračių takų tinklo Jonavos mieste plėtra</t>
  </si>
  <si>
    <t>Ekologiškų viešojo transporto priemonių įsigijimas Jonavos m.</t>
  </si>
  <si>
    <t>Pėsčiųjų ir dviračių tako įrengimas aplink Girelės II tvenkinį Kaišiadorių mieste</t>
  </si>
  <si>
    <t>Draugiškų aplinkai transporto priemonių plėtra Kaišiadorių mieste</t>
  </si>
  <si>
    <t>Raseinių miesto Partizanų gatvės rekonstravimas</t>
  </si>
  <si>
    <t>KaiRSA</t>
  </si>
  <si>
    <t>ŪM</t>
  </si>
  <si>
    <t xml:space="preserve">ITI </t>
  </si>
  <si>
    <t>2015.09</t>
  </si>
  <si>
    <t>PRSA</t>
  </si>
  <si>
    <t>VRM</t>
  </si>
  <si>
    <t>R</t>
  </si>
  <si>
    <t>JRSA</t>
  </si>
  <si>
    <t>KM</t>
  </si>
  <si>
    <t>KėRSA</t>
  </si>
  <si>
    <t>KauRSA</t>
  </si>
  <si>
    <t>SM</t>
  </si>
  <si>
    <t>V</t>
  </si>
  <si>
    <t>Priemonė: Naujų, miesto gyventojams aktualių, paslaugų kūrimas ir plėtra</t>
  </si>
  <si>
    <t>Priemonė: Viešosios infrastruktūros panaudojimas verslumo skatinimui</t>
  </si>
  <si>
    <t>Priemonė: Verslo subjektų skatinimas teikti bendruomenei aktualias paslaugas, didinti gamybos pajėgumus ir eksporto apimtis</t>
  </si>
  <si>
    <t>Priemonė: Miestų viešosios infrastruktūros sutvarkymas, gerinant sąlygas naujam verslui ir darbo vietų kūrimui</t>
  </si>
  <si>
    <t>Priemonė: Tikslinių teritorijų (miestų) vietos veiklos grupių įsteigimas</t>
  </si>
  <si>
    <t>Priemonė: Miestų gatvių atnaujinimas (rekonstrukcija)</t>
  </si>
  <si>
    <t>Priemonė: Darnaus judumo skatinimas miestuose</t>
  </si>
  <si>
    <t>Priemonė: Pėsčiųjų ir dviračių takų sistemų įrengimas ir plėtra miestuose</t>
  </si>
  <si>
    <t>Priemonė: Mažiau taršių ir ekologiškų transporto priemonių diegimas viešajame transporte miestuose</t>
  </si>
  <si>
    <t>Tikslas: Užtikrinti teikiamų socialinių paslaugų prieinamumą</t>
  </si>
  <si>
    <t>2.3</t>
  </si>
  <si>
    <t>Uždavinys: Efektyviai plėtoti ir modernizuoti socialinio būsto sistemą</t>
  </si>
  <si>
    <t>2.3.2</t>
  </si>
  <si>
    <t>2.3.2.3</t>
  </si>
  <si>
    <t>Priemonė: Socialinio būsto plėtra ir negyvenamų patalpų pritaikymas gyvenamosioms patalpoms</t>
  </si>
  <si>
    <t>2.3.2.3.1</t>
  </si>
  <si>
    <t>SADM</t>
  </si>
  <si>
    <t>1.</t>
  </si>
  <si>
    <t>1.2</t>
  </si>
  <si>
    <t>1.3</t>
  </si>
  <si>
    <t>Tikslas: Plėtoti regiono transporto infrastruktūrą</t>
  </si>
  <si>
    <t xml:space="preserve">Tikslas: Plėtoti Kauno regioną kaip mokslo ir verlo partneryste pagrįstą aukštos pridėtinės vertės pramonės kraštą </t>
  </si>
  <si>
    <t>Uždavinys: Šalies ir tarptautiniu mastu įtvirtinti Kauno regiono, kaip modernios ir konkurencingos pramonės krašto, įvaizdį.</t>
  </si>
  <si>
    <t>Uždavinys: Sudaryti sąlygas modernios bei konkurencingos pramonės plėtotei, investicijoms, kuriant darbo vietas, socialiai atsakingą verslą, užtikrinant darnią ir kompleksišką regiono plėtrą.</t>
  </si>
  <si>
    <t>1.4</t>
  </si>
  <si>
    <t>1.4.1</t>
  </si>
  <si>
    <t>1.4.2</t>
  </si>
  <si>
    <t>Tikslas: Siekti, kad Kauno regionas taptų tarptautinio ir vietinio turizmo bei įvairiapusiškų poilsio paslaugų centru</t>
  </si>
  <si>
    <t>Uždavinys: Vystyti poilsio, pramogų, rekreacinio sporto ir turizmo paslaugų infrastruktūrą, užtikrinant teikiamų turizmo paslaugų visapusiškumą bei gerinant paslaugų kokybę</t>
  </si>
  <si>
    <t>Uždavinys: Diegti ir plėtoti turizmo informacinę sistemą ir aktyviai vykdyti rinkodarą</t>
  </si>
  <si>
    <t>2.</t>
  </si>
  <si>
    <t>PRIORITETAS: GYVENIMO KOKYBĖ</t>
  </si>
  <si>
    <t>PRIORITETAS:                  PAŽANGI EKONOMIKA</t>
  </si>
  <si>
    <t>2.1</t>
  </si>
  <si>
    <t>Tikslas: Skatinti informacinės visuomenės formąvimąsi ir vystymąsi</t>
  </si>
  <si>
    <t>2.1.1</t>
  </si>
  <si>
    <t>Uždavinys: Kurti ir plėtoti informacinę infrastruktūrą, skatinti jos panaudojimą</t>
  </si>
  <si>
    <t>2.1.2</t>
  </si>
  <si>
    <t>Uždavinys: Įdiegti elektronines paslaugas regiono bendruomenei</t>
  </si>
  <si>
    <t>2.2</t>
  </si>
  <si>
    <t>Tikslas: Vystyti subalansuotą mokymosi sistemą</t>
  </si>
  <si>
    <t>2.2.1</t>
  </si>
  <si>
    <t>Uždavinys: Skatinti mokymo įstaigų tipų įvairovę bei racionaliai plėtoti šių įstaigų tinklą ir tobulinti jų teikiamas paslaugas</t>
  </si>
  <si>
    <t>2.2.2</t>
  </si>
  <si>
    <t>Uždavinys: Renovuoti ir modernizuoti švietimo, ugdymo įstaigas ir jų infrastruktūrą</t>
  </si>
  <si>
    <t>2.2.4</t>
  </si>
  <si>
    <t>Uždavinys: Skatinti neformalaus švietimo iniciatyvas</t>
  </si>
  <si>
    <t>2.3.1</t>
  </si>
  <si>
    <t>Uždavinys: Plėtoti socialines paslaugas, skirtas socialiai pažeidžiamų grupių asmenų integravimui į regiono socialinį ir ekonominį gyvenimą</t>
  </si>
  <si>
    <t>2.4</t>
  </si>
  <si>
    <t>Tikslas: Plėtoti Kauno regioną kaip vieną iš Europos sveikatos regionų</t>
  </si>
  <si>
    <t>2.4.1</t>
  </si>
  <si>
    <t>2.4.2.</t>
  </si>
  <si>
    <t>2.5</t>
  </si>
  <si>
    <t>Tikslas: Plėtoti socialinę infrastruktūrą ir bendruomenines iniciatyvas, skirtas gyventojų gyvenimo kokybės ir gyvenamosios aplinkos gerinimui</t>
  </si>
  <si>
    <t>2.5.1</t>
  </si>
  <si>
    <t>Uždavinys: Atnaujinti ir plėtoti gyvenamąją, kultūros ir sporto infrastruktūrą, gerinti paslaugų kokybę</t>
  </si>
  <si>
    <t>2.5.2</t>
  </si>
  <si>
    <t>2.6</t>
  </si>
  <si>
    <t>Uždavinys: Plėtoti sveikatą stiprinančio Kauno regiono iniciatyvas</t>
  </si>
  <si>
    <t>Uždavinys: Optimizuoti sveikatos priežiūros paslaugas teikiančių įstaigų struktūrą ir plėtoti infrastruktūrą</t>
  </si>
  <si>
    <t>Tikslas: Visapusiškai vystyti ir modernizuoti kaimo vietoves ir verslą kaime</t>
  </si>
  <si>
    <t>2.6.1</t>
  </si>
  <si>
    <t>2.6.2</t>
  </si>
  <si>
    <t>3.</t>
  </si>
  <si>
    <t>PRIORITETAS: ŽMOGAUS IR APLINKOS SANTARA</t>
  </si>
  <si>
    <t>3.1</t>
  </si>
  <si>
    <t>Tikslas: Skatinti darnų išteklių naudojimą, utikrinti ekosistemų stabilumą Kauno regione</t>
  </si>
  <si>
    <t>3.1.2</t>
  </si>
  <si>
    <t>3.1.1</t>
  </si>
  <si>
    <t>3.1.3</t>
  </si>
  <si>
    <t>3.1.4</t>
  </si>
  <si>
    <t>Uždavinys: Įdiegti ir plėtoti šiuolaikišką regiono atliekų tvarkymo, oro taršos kontrolės ir triukšmo prevencines sistemas, skatinti aplinkosauginį švietimą</t>
  </si>
  <si>
    <t>Uždavinys: Skatinti ir remti veiksmingesnį energijos ir kitų gamtos išteklių naudojimą</t>
  </si>
  <si>
    <t>Uždavinys: Užtikrinti efektyvią kraštovaizdžio apsaugą, didinti ekologinį teritorijų stabilumą</t>
  </si>
  <si>
    <t>3.2</t>
  </si>
  <si>
    <t>3.2.1</t>
  </si>
  <si>
    <t>3.2.2</t>
  </si>
  <si>
    <t>Uždavinys: Parengti ir atnaujinti regiono ir savivaldybių teritorijų bendruosius planus bei kitus dokumentus, susijusius su planavimu, viešųjų paslaugų kokybės gerinimu, siekiant planavimo procesuose integruoti aplinkos interesus į įvairias ūkio šakas</t>
  </si>
  <si>
    <t>Uždavinys: Diegti ir tobulinti sistemas, susijusias su viešojo administravimo efektyvumu</t>
  </si>
  <si>
    <t>1.1.1.1.</t>
  </si>
  <si>
    <t>1.1.2.1.</t>
  </si>
  <si>
    <t>1.1.2.2.</t>
  </si>
  <si>
    <t>1.1.2.3.</t>
  </si>
  <si>
    <t>1.1.2.4.</t>
  </si>
  <si>
    <t>1.1.2.5.</t>
  </si>
  <si>
    <t>Priemonė: Aukštųjų, profesinio rengimo mokyklų, mokslo institucijų, verslo, savivaldos ir kitų institucijų bendradarbiavimo plėtra</t>
  </si>
  <si>
    <t>Priemonė: Bendrų verslo įmonių, mokslo ir studijų institucijų projektų rengimas ir įgyvendinimas</t>
  </si>
  <si>
    <t>Priemonė: Regiono verslo įmonių teigiamo įvaizdžio formavimas ir bendradarbiavimo skatinimas</t>
  </si>
  <si>
    <t>Priemonė: Investicijų skatinimas ir investicijų pritraukimui reikalingos infrastruktūros kūrimas</t>
  </si>
  <si>
    <t>Priemonė: Infrastruktūros laisvosiose ekonominėse zonose ir pramoniniuose parkuose, esamose ir numatomose kurti pramoninėse teritorijose kūrimas ir plėtra</t>
  </si>
  <si>
    <t>Priemonė: Viešojo logistikos centro steigimas ir plėtra, infrastruktūros sukūrimas</t>
  </si>
  <si>
    <t>Priemonė: Verslo inkubatorių, mokslo ir technologijų parkų ir kompetencijos centrų plėtra</t>
  </si>
  <si>
    <t>Priemonė: Kūrybinių industrijų plėtra</t>
  </si>
  <si>
    <t>1.4.1.1.</t>
  </si>
  <si>
    <t>1.4.1.2.</t>
  </si>
  <si>
    <t>1.4.1.3.</t>
  </si>
  <si>
    <t>1.4.1.4.</t>
  </si>
  <si>
    <t xml:space="preserve">Priemonė: Kultūros paveldo ir aplinkos objektų pritaikymas turizmui </t>
  </si>
  <si>
    <t>Priemonė: Senamiesčių ir istorinių miesto dalių atnaujinimas</t>
  </si>
  <si>
    <t>Priemonė: Vietinių, tradicinių amatų atgaivinimas ir vystymas bei panaudojimas turizmo plėtrai</t>
  </si>
  <si>
    <t>Priemonė: Kultūrinio, piligriminio, sveikatos, dalykinio ir aktyvaus poilsio turizmo infrastruktūros ir paslaugų plėtra</t>
  </si>
  <si>
    <t>1.4.2.1.</t>
  </si>
  <si>
    <t>Priemonė: Tematinių ir proginių renginių organizavimas</t>
  </si>
  <si>
    <t>Priemonė: Turizmo informacijos ir rinkodaros paslaugų kūrimas ir įgyvendinimas bei tyrimai</t>
  </si>
  <si>
    <t>Priemonė: Naujų turizmo paslaugų sukūrimas ir sklaida</t>
  </si>
  <si>
    <t>Priemonė: Savivaldybių įvaizdžio ir  rinkodaros strategijų sukūrimas ir įgyvendinimas.</t>
  </si>
  <si>
    <t>2.1.1.1.</t>
  </si>
  <si>
    <t>2.1.1.2.</t>
  </si>
  <si>
    <t>2.1.2.1.</t>
  </si>
  <si>
    <t>2.1.2.2.</t>
  </si>
  <si>
    <t xml:space="preserve">Priemonė: Viešųjų interneto prieigos taškų tinklo plėtra ir viešosios interneto infrastruktūros naudojimo skatinimas </t>
  </si>
  <si>
    <t xml:space="preserve">Priemonė: Elektroninių paslaugų sistemos bibliotekose plėtra </t>
  </si>
  <si>
    <t>Priemonė: Elektroninių darbo organizavimo ir procesų valdymo priemonių diegimas, prijungimas prie miesto duomenų mainų tinklo, bendrų duomenų tinklų sukūrimas savivaldybėse ir įstaigose, priklausančiose savivaldybės reguliavimo sričiai</t>
  </si>
  <si>
    <t>Priemonė: E.paslaugų gyventojams diegimas ir plėtra Kauno regione</t>
  </si>
  <si>
    <t>2.2.1.1.</t>
  </si>
  <si>
    <t>2.2.1.2.</t>
  </si>
  <si>
    <t>2.2.1.3.</t>
  </si>
  <si>
    <t>2.2.1.4.</t>
  </si>
  <si>
    <t>2.2.1.5.</t>
  </si>
  <si>
    <t>Priemonė: Bendrojo lavinimo sistemos modernizavimas</t>
  </si>
  <si>
    <t xml:space="preserve">Priemonė: Ugdymo aplinkų modernizavimas </t>
  </si>
  <si>
    <t xml:space="preserve">Priemonė: eŠvietimo sistemos plėtra  </t>
  </si>
  <si>
    <t xml:space="preserve">Priemonė: Švietimo, profesinio rengimo, mokslo ir studijų prieinamumo didinimas </t>
  </si>
  <si>
    <t>Priemonė: Iškritusių iš mokyklos mokinių grąžinimas į švietimo sistemą</t>
  </si>
  <si>
    <t>2.2.1.6.</t>
  </si>
  <si>
    <t>2.2.1.7.</t>
  </si>
  <si>
    <t>2.2.1.8.</t>
  </si>
  <si>
    <t>2.2.1.9</t>
  </si>
  <si>
    <t xml:space="preserve">Priemonė: Švietimo centrų infrastruktūros plėtra </t>
  </si>
  <si>
    <t xml:space="preserve">Priemonė: Universalių daugiafunkcinių centrų steigimas </t>
  </si>
  <si>
    <t>Priemonė: Darbuotojų profesinio parengimo poreikio ir esamų programų duomenų bazės kūrimas  ir vystymas</t>
  </si>
  <si>
    <t>Priemonė: Karjeros ugdymo programos plėtra bendrojo lavinimo mokyklose</t>
  </si>
  <si>
    <t>2.2.2.1.</t>
  </si>
  <si>
    <t>2.2.2.2.</t>
  </si>
  <si>
    <t>2.2.3.1.</t>
  </si>
  <si>
    <t>2.2.3.2.</t>
  </si>
  <si>
    <t>2.2.3.3.</t>
  </si>
  <si>
    <t>2.2.3.4.</t>
  </si>
  <si>
    <t>Priemonė: Mokymo procesų kompiuterizavimas švietimo įstaigose</t>
  </si>
  <si>
    <t>Priemonė: Švietimo įstaigų pastatų statyba, renovacija ir modernizacija bei jų infrastruktūros plėtra</t>
  </si>
  <si>
    <t>Priemonė: Savivaldybių administracijų bei joms pavaldžių įstaigų darbuotojų kompetencijos ir gebėjimų didinimas</t>
  </si>
  <si>
    <t>Priemonė: Gyventojų kompiuterinio raštingumo didinimas</t>
  </si>
  <si>
    <t xml:space="preserve">Priemonė: Nuotolinio mokymosi sistemų skatinimas </t>
  </si>
  <si>
    <t>Priemonė: Gyventojų švietimo programos mokymasis visą gyvenimą  įgyvendinimas</t>
  </si>
  <si>
    <t>2.2.4.1.</t>
  </si>
  <si>
    <t>2.2.4.2.</t>
  </si>
  <si>
    <t>2.3.1.1.</t>
  </si>
  <si>
    <t>2.3.1.2.</t>
  </si>
  <si>
    <t>2.3.1.3.</t>
  </si>
  <si>
    <t>2.3.1.4.</t>
  </si>
  <si>
    <t>2.3.1.5.</t>
  </si>
  <si>
    <t>2.3.1.6.</t>
  </si>
  <si>
    <t>2.3.1.7.</t>
  </si>
  <si>
    <t>2.3.1.8.</t>
  </si>
  <si>
    <t>2.3.1.9.</t>
  </si>
  <si>
    <t>2.3.1.10.</t>
  </si>
  <si>
    <t>2.3.2.1.</t>
  </si>
  <si>
    <t>2.3.2.2.</t>
  </si>
  <si>
    <t>2.4.1.1.</t>
  </si>
  <si>
    <t>2.4.1.2.</t>
  </si>
  <si>
    <t>2.4.1.3.</t>
  </si>
  <si>
    <t>2.4.1.4.</t>
  </si>
  <si>
    <t>2.4.1.5.</t>
  </si>
  <si>
    <t>2.4.1.6.</t>
  </si>
  <si>
    <t>2.4.2.1.</t>
  </si>
  <si>
    <t>2.4.2.2.</t>
  </si>
  <si>
    <t>2.4.2.3.</t>
  </si>
  <si>
    <t>2.5.1.1.</t>
  </si>
  <si>
    <t>2.5.1.2.</t>
  </si>
  <si>
    <t>2.5.1.3.</t>
  </si>
  <si>
    <t>2.5.1.4.</t>
  </si>
  <si>
    <t>2.5.1.5.</t>
  </si>
  <si>
    <t>Priemonė: Neformaliojo švietimo įstaigų plėtra, apimanti esamų pastatų renovavimą ir naujų statybą, bei jų teikiamų paslaugų kokybės gerinimas.</t>
  </si>
  <si>
    <t>Priemonė: Jaunimo neformalaus mokymo, užimtumo centrų kūrimas, privačių neformalaus švietimo iniciatyvų skatinimas</t>
  </si>
  <si>
    <t>Priemonė: Krizių centrų plėtra</t>
  </si>
  <si>
    <t>Priemonė: Naujų vaikų globos namų steigimas, statyba ir esamų modernizavimas bei plėtra</t>
  </si>
  <si>
    <t>Priemonė: Įvaikinimo ir globos skatinimo programos įgyvendinimas</t>
  </si>
  <si>
    <t>Priemonė: Vaikų ir jaunimo socializacijos, pedagoginių -psichologinių tarnybų plėtra</t>
  </si>
  <si>
    <t xml:space="preserve">Priemonė: Laikinojo apgyvendinimo ir nakvynės namų infrastruktūros bei paslaugų modernizavimas ir plėtra, pastatų renovavimas </t>
  </si>
  <si>
    <t>Priemonė: Senelių globos ir kartos namų  statyba,  renovavimas ir esamos infrastruktūros modernizavimas</t>
  </si>
  <si>
    <t>Priemonė: Reabilitacijos ir socialinės adaptacijos socialinės rizikos grupių asmenims paslaugų plėtra</t>
  </si>
  <si>
    <t xml:space="preserve">Priemonė: Privačių iniciatyvų, nevyriausybinių organizacijų ir savanoriško darbo, skatinimas socialiai pažeidžiamų grupių asmenų integravimo srityje </t>
  </si>
  <si>
    <t>Priemonė: Socialinių paslaugų infrastruktūros, socialinių paslaugų teikimo namuose  plėtra ir dienos centrų steigimas bei vystymas</t>
  </si>
  <si>
    <t xml:space="preserve">Priemonė: Naujo socialinio būsto statyba ir renovacija </t>
  </si>
  <si>
    <t xml:space="preserve">Priemonė: Esamų savivaldybių butų rekonstrukcija, siekiant padidinti energetinį efektyvumą </t>
  </si>
  <si>
    <t xml:space="preserve">Priemonė: Parengti ir įgyvendinti sveikatą stiprinančio Kauno regiono programą </t>
  </si>
  <si>
    <t xml:space="preserve">Priemonė: Viešosios infrastruktūros, skirtos fiziniam aktyvumui vystymas, steigimas </t>
  </si>
  <si>
    <t xml:space="preserve">Priemonė: Gyventojų fizinio aktyvumo, bendruomenės sveikatinimo privačių ir viešųjų iniciatyvų skatinimas </t>
  </si>
  <si>
    <t>Priemonė: Sveikatą stiprinančių įstaigų bendradarbiavimas ir dalyvavimas sveikatinimo veikloje, sveikatą stiprinančių įstaigų tinklo plėtojimas</t>
  </si>
  <si>
    <t>Priemonė: Sveikos mitybos tarpsektorinių iniciatyvų skatinimas</t>
  </si>
  <si>
    <t>Priemonė: Sveikų turizmo produktų kūrimo tarpsektorinių iniciatyvų skatinimas</t>
  </si>
  <si>
    <t>Priemonė: Kauno regiono sveikatos priežiūros įstaigų restruktūrizavimas, paslaugų teikimo optimizavimas, infrastuktūros ir informacinių technologijų gerinimas ir plėtra</t>
  </si>
  <si>
    <t xml:space="preserve">Priemonė: E- sveikatos paslaugų plėtra </t>
  </si>
  <si>
    <t>Priemonė: Ligų prevencijos, sveikatos priežiūros programų plėtra</t>
  </si>
  <si>
    <t>2.5.1.6</t>
  </si>
  <si>
    <t>Priemonė: Viešosios kultūros infrastruktūros modernizavimas ir plėtra</t>
  </si>
  <si>
    <t>Priemonė: Sporto centrų modernizavimas ir jų infrastruktūros plėtra</t>
  </si>
  <si>
    <t>Priemonė: Renginių, populiarinančių kūno kultūrą, sportą (tame tarpe – ir neįgaliųjų) ir sveiką gyvenseną organizavimas ir skatinimas Kauno regione</t>
  </si>
  <si>
    <t>Priemonė: Inžinerinių tinklų įrengimas Kauno regiono savivaldybėse</t>
  </si>
  <si>
    <t>Priemonė: Visuomeninės infrastuktūros kompleksinis atnaujinimas ir plėtra</t>
  </si>
  <si>
    <t>Priemonė: Visuomeninės paskirties pastatų renovacija ir statyba</t>
  </si>
  <si>
    <t>2.5.2.1.</t>
  </si>
  <si>
    <t>2.5.2.2.</t>
  </si>
  <si>
    <t>2.5.2.3.</t>
  </si>
  <si>
    <t>2.5.2.4.</t>
  </si>
  <si>
    <t xml:space="preserve">Priemonė: Bendruomenių namų kūrimas  ir statyba </t>
  </si>
  <si>
    <t xml:space="preserve">Priemonė: Naujų inovatyvių vietos gyventojų bendruomenės iniciatyvų, nukreiptų į gyvenimo aplinkos ir kokybės gerinimą, skatinimas </t>
  </si>
  <si>
    <t>Priemonė: Jaunimo ir vaikų narkotinių medžiagų vartojimo, nusikaltimų prevencijos programos įgyvendinimas</t>
  </si>
  <si>
    <t>Priemonė: Bendruomenės saugumo iniciatyvų ir saugumo edukacinių programų skatinimas</t>
  </si>
  <si>
    <t xml:space="preserve">Uždavinys: Stiprinti kaimo bendruomenes bei gerinti bendruomeninę infrastruktūrą. </t>
  </si>
  <si>
    <t xml:space="preserve">Uždavinys: Padidinti žemės ūkio produktų gamybos efektyvumą ir konkurencingumą, plėtoti ne žemės ūkio verslus ir žemės ūkiui alternatyvią ekonominę veiklą kaimo vietovėse.  </t>
  </si>
  <si>
    <t>2.6.1.1.</t>
  </si>
  <si>
    <t>2. 6.1.2.</t>
  </si>
  <si>
    <t>2. 6.1.3.</t>
  </si>
  <si>
    <t>2. 6.1.4.</t>
  </si>
  <si>
    <t>2.6.2.1.</t>
  </si>
  <si>
    <t>2.6.2.2.</t>
  </si>
  <si>
    <t>2.6.2.3.</t>
  </si>
  <si>
    <t>Priemonė: Kaimo bendruomenių aktyvumo skatinimas ir telkimas plėtojant vietos partnerystę</t>
  </si>
  <si>
    <t>Priemonė: Kaimo infrastruktūros gerinimas ir plėtra</t>
  </si>
  <si>
    <t>Priemonė: Žemės ūkio specialistų, žemdirbių ir kaimo gyventojų mokymo ir konsultavimo sistemos gerinimas.</t>
  </si>
  <si>
    <t>Priemonė: Kultūros paveldo išsaugojimas kaimo vietovėse.</t>
  </si>
  <si>
    <t>Priemonė: Žemės ūkio gamybos struktūrų gyvybingumo didinimas, modernizavimas ir žemės ūkio gamybos ekologizavimas</t>
  </si>
  <si>
    <t>Priemonė: Paslaugų verslų ir kitų ne žemės ūkio verslų plėtra kaimo vietovėse</t>
  </si>
  <si>
    <t>Priemonė: Produkcijos iš atsinaujinančių išteklių gamybos plėtra ir panaudojimas, alternatyvios energetikos gamybos ir vartojimo skatinimas  kaimo vietovėse</t>
  </si>
  <si>
    <t>Uždavinys: Modernizuoti ir plėsti geriamojo vandens tiekimo ir nuotekų tvarkymo infrastruktūrą.</t>
  </si>
  <si>
    <t>3.1.1.1.</t>
  </si>
  <si>
    <t>3.1.1.2.</t>
  </si>
  <si>
    <t>3.1.1.3.</t>
  </si>
  <si>
    <t>3.1.1.4.</t>
  </si>
  <si>
    <t>3.1.1.5.</t>
  </si>
  <si>
    <t>3.1.1.6.</t>
  </si>
  <si>
    <t>Priemonė: Atliekų tvarkymo sistemos modernizavimas ir infrastruktūros tobulinimas</t>
  </si>
  <si>
    <t>Priemonė: Alternatyvių atliekų tvarkymo (įskaitant ir atliekų deginimą), atliekų perdirbimo ir antrinio panaudojimo metodų skatinimas ir diegimas</t>
  </si>
  <si>
    <t xml:space="preserve">Priemonė: Oro taršos kontrolės sistemos diegimas ir plėtra </t>
  </si>
  <si>
    <t xml:space="preserve">Priemonė: Strateginių triukšmo žemėlapių ir veiksmų plano sudarymas, gyvenamųjų vietovių teritorijų, kuriose būtina įgyvendinti triukšmo prevencijos ir mažinimo priemones, nustatymas bei triukšmo prevencijos ir mažinimo priemonių įgyvendinimas </t>
  </si>
  <si>
    <t xml:space="preserve">Priemonė: Aplinkai ir sveikatai palankaus gyvenimo būdo propagavimas, bendruomeninės sveikatos stiprinimo veiklos skatinimas </t>
  </si>
  <si>
    <t>Priemonė: Darnaus vystymo, aplinkosauginio švietimo,  ugdymo ir visuomenės informavimo programų vystymas</t>
  </si>
  <si>
    <t>3.1.2.1.</t>
  </si>
  <si>
    <t>3.1.2.2.</t>
  </si>
  <si>
    <t>3.1.2.3.</t>
  </si>
  <si>
    <t>Priemonė: Buitinių nuotekų valymo įrenginių statyba ir rekonstravimas</t>
  </si>
  <si>
    <t>Priemonė: Centralizuotų vandentiekio  ir nuotekų tinklų plėtra, geriamojo vandens stočių įrengimas ir rekonstravimas</t>
  </si>
  <si>
    <t>Priemonė: Dumblo bei biologiškai skaidžių atliekų tvarkymo infrastruktūros įrengimas</t>
  </si>
  <si>
    <t>3.1.3.1.</t>
  </si>
  <si>
    <t>3.1.3.2.</t>
  </si>
  <si>
    <t>3.1.3.3.</t>
  </si>
  <si>
    <t>3.1.3.4.</t>
  </si>
  <si>
    <t>3.1.3.5.</t>
  </si>
  <si>
    <t>Priemonė: Daugiabučių namų renovavimas</t>
  </si>
  <si>
    <t>Priemonė: Katilinių modernizavimas, jų pritaikymas atsinaujinančių energijos išteklių naudojimui, naujos kartos katilinių tinklo plėtojimas, esamų šilumos tinklų modernizavimas ir renovavimas, naujų tinklų kūrimas</t>
  </si>
  <si>
    <t>Priemonė: Naujų viešojo transporto priemonių (autobusų ir troleibusų) įsigijimas, pirmenybę teikiant ekologiškoms transporto priemonėms</t>
  </si>
  <si>
    <t>Priemonė: Šiuolaikiškų alternatyvios, atsinaujinančių šaltinių energijos gamybos metodų skatinimas ir diegimas, ekologiškai švaresnės energijos vartojimo skatinimas, visuomenės informavimas</t>
  </si>
  <si>
    <t>Priemonė: Atsinaujinančių energijos šaltinių plėtros planų ir programų rengimas</t>
  </si>
  <si>
    <t>3.1.4.1.</t>
  </si>
  <si>
    <t>3.1.4.2.</t>
  </si>
  <si>
    <t>3.1.4.3.</t>
  </si>
  <si>
    <t>3.1.4.4.</t>
  </si>
  <si>
    <t>3.2.1.1.</t>
  </si>
  <si>
    <t>3.2.1.2.</t>
  </si>
  <si>
    <t>3.2.1.3.</t>
  </si>
  <si>
    <t>3.2.1.4.</t>
  </si>
  <si>
    <t>Priemonė: Atvirų vandens telkinių kokybės gerinimas, jų rekreacinio potencialo didinimas bei taršos mažinimas, užterštų vandens telkinių valymas</t>
  </si>
  <si>
    <t xml:space="preserve">Priemonė: Užterštų teritorijų (buvusių pesticidų sandėlių, nelegalių sąvartų ir pan.) identifikavimas, valymas ir sutvarkymas </t>
  </si>
  <si>
    <t>Priemonė: Miestų, miestelių ir urbanizuotų teritorijų žaliųjų plotų inventorizacija, tvarkymas ir atkūrimas</t>
  </si>
  <si>
    <t xml:space="preserve">Priemonė: Gamtos ir kultūros (archeologinio, urbanistikos) paveldo objektų apsauga ir naudojimas </t>
  </si>
  <si>
    <t>Priemonė: Kauno regiono savivaldybių teritorijų ir jų dalių (miestų ir miestelių) bendrųjų planų parengimas ir atnaujinimas</t>
  </si>
  <si>
    <t>Priemonė: Kauno regiono savivaldybių teritorijų i ir jų dalių (miestų ir miestelių) išvystymo specialiųjų ir detaliųjų planų parengimas</t>
  </si>
  <si>
    <t>Priemonė: Kauno apskrities bendrojo plano atnaujinimas</t>
  </si>
  <si>
    <t xml:space="preserve">Priemonė: Kauno regiono savivaldybių strateginių plėtros, veiklos planų ir sektorinių tyrimų dokumentų parengimas ir atnaujinimas </t>
  </si>
  <si>
    <t>3.2.2.1.</t>
  </si>
  <si>
    <t>3.2.2.2.</t>
  </si>
  <si>
    <t xml:space="preserve">Priemonė: Veiklos valdymo, finansų apskaitos, viešųjų paslaugų kokybės ir strateginio planavimo sistemos optimizavimas ir modernizavimas Kauno regiono savivaldybėse </t>
  </si>
  <si>
    <t xml:space="preserve">Priemonė: Nuotolinio darbo sistemos įdiegimas </t>
  </si>
  <si>
    <t>Tikslas: Parengti regiono įvairių lygmenų teritorijų bei socialinės ekonominės plėtros planavimo dokumentus, diegti ir tobulinti planavimo sistemas</t>
  </si>
  <si>
    <t>Uždavinys: Remti bendruomenines iniciatyvas ir prevencines bei edukacines programas</t>
  </si>
  <si>
    <t>1.4.1.1.1</t>
  </si>
  <si>
    <t>Zapyškio Šv. Jono krikštytojo bažnyčios tvarkyba</t>
  </si>
  <si>
    <t>2.2.1.7.1</t>
  </si>
  <si>
    <t>Užliedžių universalaus daugiafunkcio centro statyba</t>
  </si>
  <si>
    <t>ŽŪM</t>
  </si>
  <si>
    <t>2.2.1.7.2</t>
  </si>
  <si>
    <t>Universalaus daugiafunkcio centro įkūrimas Mastaičių kaime, Kauno rajono savivaldybėje</t>
  </si>
  <si>
    <t>ŠMM
KM</t>
  </si>
  <si>
    <t>ŠMM</t>
  </si>
  <si>
    <t>2.3.2.1.1</t>
  </si>
  <si>
    <t>2.4.2.1.1</t>
  </si>
  <si>
    <t>VšĮ Pakaunės pirminės sveikatos priežiūros centro Ambulatorinių paslaugų infrastuktūros plėtros bei optimizavimo</t>
  </si>
  <si>
    <t>VšĮ Pakaunės pirminės sveikatos priežiūros centras</t>
  </si>
  <si>
    <t>SAM</t>
  </si>
  <si>
    <t>2.4.2.1.2</t>
  </si>
  <si>
    <t>VšĮ Vilkijos pirminės sveikatos priežiūros centro infrastuktūros modernizavimo</t>
  </si>
  <si>
    <t>VšĮ Vilkijos pirminės sveikatos priežiūros centras</t>
  </si>
  <si>
    <t>2.4.2.1.3</t>
  </si>
  <si>
    <t>Viešosios įstaigos Garliavos pirminės sveikatos priežiūros centras sveikatos priežiūros paslaugų kokybės gerinimas, modernizuojant įstaigos infrastruktūrą</t>
  </si>
  <si>
    <t>VšĮ  Garliavos pirminės sveikatos priežiūros centras</t>
  </si>
  <si>
    <t>2.5.1.1.1</t>
  </si>
  <si>
    <t>Pastato, esančio Bažnyčios g. 3, Domeikavoje, Kauno r.,  rekonstravimas,  pritaikant jį Domeikavos kultūros centro veiklai</t>
  </si>
  <si>
    <t>2.6.1.2.1</t>
  </si>
  <si>
    <t>3.1.2.2.1</t>
  </si>
  <si>
    <t>UAB "Giraitės vandenys"</t>
  </si>
  <si>
    <t>AM</t>
  </si>
  <si>
    <t>3.1.2.2.2</t>
  </si>
  <si>
    <t>3.1.2.2.3</t>
  </si>
  <si>
    <t>3.1.2.2.4</t>
  </si>
  <si>
    <t>3.1.2.2.5</t>
  </si>
  <si>
    <t>3.1.2.2.6</t>
  </si>
  <si>
    <t>3.1.2.2.7</t>
  </si>
  <si>
    <t>Netonių k. vandens gerinimo įrenginių statyba</t>
  </si>
  <si>
    <t>3.1.2.2.8</t>
  </si>
  <si>
    <t>3.1.2.2.9</t>
  </si>
  <si>
    <t>3.1.2.2.10</t>
  </si>
  <si>
    <t>3.1.2.2.11</t>
  </si>
  <si>
    <t>3.1.2.2.12</t>
  </si>
  <si>
    <t>Voškonių k. vandens tiekimo ir nuotekų tvarkymo infrastruktūros plėtra</t>
  </si>
  <si>
    <t>3.1.2.2.13</t>
  </si>
  <si>
    <t>3.1.2.2.14</t>
  </si>
  <si>
    <t>3.1.2.2.15</t>
  </si>
  <si>
    <t>3.1.2.2.16</t>
  </si>
  <si>
    <t>3.1.2.2.17</t>
  </si>
  <si>
    <t>3.1.2.2.18</t>
  </si>
  <si>
    <t>3.1.2.2.19</t>
  </si>
  <si>
    <t>rez.</t>
  </si>
  <si>
    <t>Vilkijos nuotekų valymo įrenginių rekonstrukcija</t>
  </si>
  <si>
    <t>3.1.4.2.1</t>
  </si>
  <si>
    <t>3.1.4.2.2</t>
  </si>
  <si>
    <t>Kaišiadorių lopšelio-darželio "Spindulys" infrastruktūros modernizavimas</t>
  </si>
  <si>
    <t>2.2.2.2.8</t>
  </si>
  <si>
    <t>Jonavos Jeronimo Ralio gimnazijos atnaujinimas</t>
  </si>
  <si>
    <t>2016.10</t>
  </si>
  <si>
    <t>Jonavos vaikų lopšelio-darželio "Saulutė" atnaujinimas</t>
  </si>
  <si>
    <t>2016.04</t>
  </si>
  <si>
    <t>Priemonė:  Neįgaliųjų socialinė integracija, taip pat apimanti reikiamos infrastruktūros modernizavimą ir sukūrimą</t>
  </si>
  <si>
    <t>Jonavos globos namų atnaujinimas</t>
  </si>
  <si>
    <t>2016.03</t>
  </si>
  <si>
    <t>Visuomenės sveikatos stiprinimo programų įgyvendinimas</t>
  </si>
  <si>
    <t>2.5.1.4.1</t>
  </si>
  <si>
    <t>2.5.1.5.2</t>
  </si>
  <si>
    <t>Ruklos miestelio kompleksinis atnaujinimas</t>
  </si>
  <si>
    <t>Pirminio rūšiavimo infrastruktūros plėtra Jonavos rajone ir atliekų rūšiavimo skatinimas</t>
  </si>
  <si>
    <t>UAB "Jonavos vandenys"</t>
  </si>
  <si>
    <t>1.4.1.4.1</t>
  </si>
  <si>
    <t>Poilsio zonos prie Sujainių tvenkinio sutvarkymas</t>
  </si>
  <si>
    <t>Raseinių Šaltinio progimnazijos pastato Raseiniuose, Ateities g. 23, rekonstravimas</t>
  </si>
  <si>
    <t>VIP</t>
  </si>
  <si>
    <t>Sporto aikštės įrengimas šalia Prezidento Jono Žemaičio gimnazijos</t>
  </si>
  <si>
    <t>Raseinių r. Žaiginio Pranciškaus Šivickio mokyklos-daugiafunkcio centro sporto salės kapitalinis remontas</t>
  </si>
  <si>
    <t>KKSPD</t>
  </si>
  <si>
    <t>Raseinių Viktoro Petkaus pagrindinės mokyklos sporto infrastruktūros gerinimas</t>
  </si>
  <si>
    <t>Raseinių r. Ariogalos gimnazijos pastato, esančio Ariogaloje, Melioratorių g. 9, kapitalinis remontas</t>
  </si>
  <si>
    <t>2.2.3.1.1</t>
  </si>
  <si>
    <t>UAB 'Raseinių vandenys"valdymo tobulinimas.</t>
  </si>
  <si>
    <t>2.2.4.1.1</t>
  </si>
  <si>
    <t>2.3.1.7.1</t>
  </si>
  <si>
    <t>Socialinio būsto plėtra Raseinių rajono savivaldybėje</t>
  </si>
  <si>
    <t>2.4.1.3.1</t>
  </si>
  <si>
    <t>Raseinių rajono gyventojų sveikatos stiprinimas, gerinant sveikatos priežiūros paslaugų prieinamumą</t>
  </si>
  <si>
    <t>Raseinių r. sav. palaikomojo gydymo ir slaugos paslaugų plėtra viešojoje įstaigoje Ariogalos pirminės sveikatos priežiūros centre (Vytauto g. 96, Ariogala)</t>
  </si>
  <si>
    <t>2.5.1.5.1</t>
  </si>
  <si>
    <t>Viduklės miestelio bendruomeninės infrastruktūros gerinimas</t>
  </si>
  <si>
    <t>Ariogalos miesto bendruomeninės infrastruktūros gerinimas</t>
  </si>
  <si>
    <t xml:space="preserve">UAB "Raseinių vandenys" </t>
  </si>
  <si>
    <t>Magistralinių  nuotekų tinklų tiesimas ir valymo įrenginių statyba Raseinių r. sav., Nemakščių sen., Nemakščių mstl.</t>
  </si>
  <si>
    <t>535.914,94</t>
  </si>
  <si>
    <t>1.071.829,88</t>
  </si>
  <si>
    <t>3.1.3.2.1</t>
  </si>
  <si>
    <t xml:space="preserve"> Raseinių rajono centralizuoto šilumos tiekimo tinklų modernizavimas, diegiant šiuolaikines technologijas. IV etapas.</t>
  </si>
  <si>
    <t>UAB "Raseinių šilumos tinklai"</t>
  </si>
  <si>
    <t>ENM</t>
  </si>
  <si>
    <t>3.1.3.2.3</t>
  </si>
  <si>
    <t xml:space="preserve">Viduklės mstl. katilinės rekonstrukcija pastatant 1.3 MW katilą, </t>
  </si>
  <si>
    <t>3.1.3.2.4</t>
  </si>
  <si>
    <t>Raseinių rajono Nemakščių Martyno Mažvydo gimnazijos katilinės modernizavimas, pakeičiant krosninį kurą biokuru</t>
  </si>
  <si>
    <t>RR Nemakščių Martyno Mažvydo gimnazija</t>
  </si>
  <si>
    <t>LAAIF</t>
  </si>
  <si>
    <t>Bešeimininkių apleistų pastatų ir įrenginių likvidavimas Raseinių rajono savivaldybėje</t>
  </si>
  <si>
    <t xml:space="preserve">AM </t>
  </si>
  <si>
    <t>Kalnujų seniūnijos administracinio pastato sutvarkymas</t>
  </si>
  <si>
    <t>Raseinių rajono kultūros centro Betygalos kultūros namų infrastruktūros pritaikymas visuomenės poreikiams</t>
  </si>
  <si>
    <t>Požečių gyvenvietės drenažo rekonstravimas</t>
  </si>
  <si>
    <t>Verėduvos gyvenvietės drenažo sistemos įrengimas</t>
  </si>
  <si>
    <t>KMSA</t>
  </si>
  <si>
    <t>Elektroninio bilieto viešajame transporte ir keleivių informavimo sistemos plėtra</t>
  </si>
  <si>
    <t xml:space="preserve">Eismo saugos įrenginių rekonstrukcija Savanorių prospekte </t>
  </si>
  <si>
    <t>Šviesoforinės įrangos  J. Lukšos-Daumanto g. ir Sukilėlių pr. sankryžoje įrengimas</t>
  </si>
  <si>
    <t>BĮ "Lietuvos zoologijos sodas"</t>
  </si>
  <si>
    <t>Šv. Arkangelo Mykolo (Soboro) bažnyčios pritaikymas kultūrinei, turistinei ir socialinei edukacinei veiklai</t>
  </si>
  <si>
    <t>Kauno kultūros centro "Tautos namai" infrastruktūros pritaikymas vietos bendruomenės reikmėms</t>
  </si>
  <si>
    <t>VšĮ "Girstučio kultūros centras"</t>
  </si>
  <si>
    <t xml:space="preserve">Kauno sporto halės išvystymas į daugiafunkcį centrą visuomenės poreikiams </t>
  </si>
  <si>
    <t>ITI</t>
  </si>
  <si>
    <t xml:space="preserve"> Kauno žiemos sporto mokyklos „Baltų Ainiai“ pritaikymas bendruomenės ir miesto gyventojų aktyviam laisvalaikio užimtumui </t>
  </si>
  <si>
    <t>KMSA, Žiemos sporto mokykla "Baltų Ainiai"</t>
  </si>
  <si>
    <t>Kauno miesto savivaldybės visuomenės sveikatos biuras</t>
  </si>
  <si>
    <t xml:space="preserve">Pirminės sveikatos priežiūros paslaugų neįgaliesiems ir vyresnio amžiaus asmenims kokybės ir prieinamumo gerinimas VšĮ Kauno Centro poliklinikoje </t>
  </si>
  <si>
    <t>Viešosios įstaigos Kauno Kalniečių poliklinikos efektyvios ir kokybiškos sveikatos priežiūros prieinamumo gerinimas neįgaliesiems ir vyresnio amžiaus žmonėms</t>
  </si>
  <si>
    <t>Nacionalinis M.K.Čiurlionio muziejus</t>
  </si>
  <si>
    <t>Kaumo apskrities viešoji biblioteka</t>
  </si>
  <si>
    <t>Kauno valstybinis lėlių teatras</t>
  </si>
  <si>
    <t>Kauno valstybinio muzikinio teatro modernizavimas</t>
  </si>
  <si>
    <t>Kauno valstybinis muzikinis teatras</t>
  </si>
  <si>
    <t>Všį "Soboro projektai"</t>
  </si>
  <si>
    <t>Naujų ekologiškų Kauno miesto viešojo transporto priemonių įsigijimas</t>
  </si>
  <si>
    <t>1.4.1.1.2</t>
  </si>
  <si>
    <t>1.4.1.1.3</t>
  </si>
  <si>
    <t>1.4.1.1.4</t>
  </si>
  <si>
    <t>1.4.1.1.5</t>
  </si>
  <si>
    <t>1.4.1.1.6</t>
  </si>
  <si>
    <t>1.4.1.1.7</t>
  </si>
  <si>
    <t>1.4.1.1.8</t>
  </si>
  <si>
    <t>1.4.1.1.9</t>
  </si>
  <si>
    <t>1.4.1.1.10</t>
  </si>
  <si>
    <t>1.4.1.4.2</t>
  </si>
  <si>
    <t>1.4.1.4.3</t>
  </si>
  <si>
    <t>1.4.1.4.4</t>
  </si>
  <si>
    <t>2.2.1.1.2</t>
  </si>
  <si>
    <t>2.2.1.1.3</t>
  </si>
  <si>
    <t>2.2.1.1.4</t>
  </si>
  <si>
    <t>2.2.1.2.1</t>
  </si>
  <si>
    <t>2.2.1.2.2</t>
  </si>
  <si>
    <t>2.2.2.2.9</t>
  </si>
  <si>
    <t>2.2.2.2.10</t>
  </si>
  <si>
    <t>2.2.2.2.11</t>
  </si>
  <si>
    <t>2.2.2.2.12</t>
  </si>
  <si>
    <t>2.2.2.2.13</t>
  </si>
  <si>
    <t>2.2.2.2.14</t>
  </si>
  <si>
    <t>2.2.2.2.15</t>
  </si>
  <si>
    <t>2.2.2.2.16</t>
  </si>
  <si>
    <t>2.2.2.2.17</t>
  </si>
  <si>
    <t>2.2.2.2.18</t>
  </si>
  <si>
    <t>2.2.2.2.19</t>
  </si>
  <si>
    <t>2.2.2.2.20</t>
  </si>
  <si>
    <t>2.2.3.1.2</t>
  </si>
  <si>
    <t>2.2.4.1.2</t>
  </si>
  <si>
    <t>2.2.4.1.3</t>
  </si>
  <si>
    <t>2.2.4.1.4</t>
  </si>
  <si>
    <t>2.2.4.1.5</t>
  </si>
  <si>
    <t>2.3.1.7.2</t>
  </si>
  <si>
    <t>2.3.1.7.3</t>
  </si>
  <si>
    <t>2.3.2.3.2</t>
  </si>
  <si>
    <t>2.4.1.3.2</t>
  </si>
  <si>
    <t>2.4.2.1.4</t>
  </si>
  <si>
    <t>2.4.2.1.5</t>
  </si>
  <si>
    <t>2.4.2.1.6</t>
  </si>
  <si>
    <t>2.4.2.1.7</t>
  </si>
  <si>
    <t>2.4.2.1.8</t>
  </si>
  <si>
    <t>2.4.2.1.9</t>
  </si>
  <si>
    <t>2.4.2.3.1</t>
  </si>
  <si>
    <t>2.5.1.1.2</t>
  </si>
  <si>
    <t>2.5.1.1.3</t>
  </si>
  <si>
    <t>2.5.1.1.4</t>
  </si>
  <si>
    <t>2.5.1.1.5</t>
  </si>
  <si>
    <t>2.5.1.1.6</t>
  </si>
  <si>
    <t>2.5.1.5.3</t>
  </si>
  <si>
    <t>2.5.1.5.4</t>
  </si>
  <si>
    <t>2.5.1.5.5</t>
  </si>
  <si>
    <t>2.5.2.1.1</t>
  </si>
  <si>
    <t>2.5.2.1.2</t>
  </si>
  <si>
    <t>2.6.1.2.2</t>
  </si>
  <si>
    <t>2.6.1.2.3</t>
  </si>
  <si>
    <t>2.6.1.2.4</t>
  </si>
  <si>
    <t>2.6.1.2.5</t>
  </si>
  <si>
    <t>2.6.1.2.6</t>
  </si>
  <si>
    <t>2.6.1.2.7</t>
  </si>
  <si>
    <t>2.6.1.2.8</t>
  </si>
  <si>
    <t>2.6.1.2.9</t>
  </si>
  <si>
    <t>3.1.1.1.1</t>
  </si>
  <si>
    <t>3.1.1.1.2</t>
  </si>
  <si>
    <t>3.1.1.1.3</t>
  </si>
  <si>
    <t>3.1.1.3.1</t>
  </si>
  <si>
    <t>3.1.3.2.2</t>
  </si>
  <si>
    <t>3.1.3.2.5</t>
  </si>
  <si>
    <t>3.1.3.3.1</t>
  </si>
  <si>
    <t>3.1.4.2.3</t>
  </si>
  <si>
    <t>3.1.4.2.4</t>
  </si>
  <si>
    <t>3.2.1.1.1</t>
  </si>
  <si>
    <t>Raseinių m. autobusų stoties ir keleivių vežimo transporto infrastruktūros (automobilių stovėjimo ir autobusų sustojimo aikštelių, privažiuojamųjų kelių, pėsčiųjų takų) statyba Vilniaus g. 87, raseiniai, ir modernizavimas</t>
  </si>
  <si>
    <t>1.2.1</t>
  </si>
  <si>
    <t>1.2.1.1</t>
  </si>
  <si>
    <t>1.2.1.1.1</t>
  </si>
  <si>
    <t>1.2.1.1.2</t>
  </si>
  <si>
    <t>1.2.1.1.3</t>
  </si>
  <si>
    <t>1.2.1.1.4</t>
  </si>
  <si>
    <t>1.2.1.1.5</t>
  </si>
  <si>
    <t>1.2.1.1.6</t>
  </si>
  <si>
    <t>1.2.1.1.7</t>
  </si>
  <si>
    <t>1.2.1.1.8</t>
  </si>
  <si>
    <t>1.2.1.1.9</t>
  </si>
  <si>
    <t>1.2.1.1.10</t>
  </si>
  <si>
    <t>1.2.1.1.11</t>
  </si>
  <si>
    <t>2.2.3.</t>
  </si>
  <si>
    <t>Uždavinys: Kurti ir tobulinti mokymąsi visą gyvenimą ir skatinti kvalifikacijos kėlimą</t>
  </si>
  <si>
    <t>1.2.1.2</t>
  </si>
  <si>
    <t>1.2.2</t>
  </si>
  <si>
    <t>1.2.2.1</t>
  </si>
  <si>
    <t>1.2.2.2</t>
  </si>
  <si>
    <t>1.2.2.3</t>
  </si>
  <si>
    <t>1.3.1</t>
  </si>
  <si>
    <t>1.3.1.1</t>
  </si>
  <si>
    <t>1.3.1.2</t>
  </si>
  <si>
    <t>1.3.1.3</t>
  </si>
  <si>
    <t>1.3.1.4</t>
  </si>
  <si>
    <t>1.2.2.1.1</t>
  </si>
  <si>
    <t>1.2.2.1.2</t>
  </si>
  <si>
    <t>1.2.2.1.3</t>
  </si>
  <si>
    <t>1.2.2.1.4</t>
  </si>
  <si>
    <t>1.2.2.1.5</t>
  </si>
  <si>
    <t>1.2.2.1.6</t>
  </si>
  <si>
    <t>1.2.2.1.7</t>
  </si>
  <si>
    <t>1.2.2.1.8</t>
  </si>
  <si>
    <t>1.2.2.1.9</t>
  </si>
  <si>
    <t>1.2.2.1.10</t>
  </si>
  <si>
    <t>1.2.2.1.11</t>
  </si>
  <si>
    <t>1.2.2.1.12</t>
  </si>
  <si>
    <t>1.2.2.1.13</t>
  </si>
  <si>
    <t>1.2.2.1.14</t>
  </si>
  <si>
    <t>1.2.2.1.15</t>
  </si>
  <si>
    <t>1.2.2.1.16</t>
  </si>
  <si>
    <t>1.2.2.1.17</t>
  </si>
  <si>
    <t>1.2.2.1.18</t>
  </si>
  <si>
    <t>1.2.2.1.19</t>
  </si>
  <si>
    <t>1.2.2.1.20</t>
  </si>
  <si>
    <t>1.2.2.1.21</t>
  </si>
  <si>
    <t>1.2.2.1.22</t>
  </si>
  <si>
    <t>1.3.1.1.1</t>
  </si>
  <si>
    <t>1.3.1.1.2</t>
  </si>
  <si>
    <t>1.3.1.1.3</t>
  </si>
  <si>
    <t>1.3.1.1.4</t>
  </si>
  <si>
    <t>1.3.1.1.5</t>
  </si>
  <si>
    <t>1.3.1.1.6</t>
  </si>
  <si>
    <t>1.3.1.1.7</t>
  </si>
  <si>
    <t>1.3.1.1.8</t>
  </si>
  <si>
    <t>1.3.1.1.9</t>
  </si>
  <si>
    <t>1.3.1.1.10</t>
  </si>
  <si>
    <t>1.3.1.1.11</t>
  </si>
  <si>
    <t>1.3.1.2.1</t>
  </si>
  <si>
    <t>1.3.1.2.2</t>
  </si>
  <si>
    <t>1.3.1.2.3</t>
  </si>
  <si>
    <t>1.3.1.2.4</t>
  </si>
  <si>
    <t>1.3.1.2.5</t>
  </si>
  <si>
    <t>1.3.1.2.6</t>
  </si>
  <si>
    <t>1.3.1.2.7</t>
  </si>
  <si>
    <t>1.3.1.2.8</t>
  </si>
  <si>
    <t>1.3.1.2.9</t>
  </si>
  <si>
    <t>1.3.1.3.1</t>
  </si>
  <si>
    <t>1.3.1.3.2</t>
  </si>
  <si>
    <t>1.3.1.3.3</t>
  </si>
  <si>
    <t>1.3.1.3.4</t>
  </si>
  <si>
    <t>1.3.1.3.5</t>
  </si>
  <si>
    <t>1.3.1.3.6</t>
  </si>
  <si>
    <t>1.3.1.3.7</t>
  </si>
  <si>
    <t>1.3.1.3.8</t>
  </si>
  <si>
    <t>1.3.1.3.9</t>
  </si>
  <si>
    <t>1.3.1.3.10</t>
  </si>
  <si>
    <t>1.3.1.4.1</t>
  </si>
  <si>
    <t>1.3.1.4.2</t>
  </si>
  <si>
    <t>3 lentelė. Projektams priskirtos veiklų grupės.</t>
  </si>
  <si>
    <t>R/V</t>
  </si>
  <si>
    <t>Kodas*</t>
  </si>
  <si>
    <t>Pagrindinė veiklų grupė (pavadinimas)</t>
  </si>
  <si>
    <t>Kodas (I)</t>
  </si>
  <si>
    <t>Susijusi veiklų grupė (I) (pavadinimas)</t>
  </si>
  <si>
    <t>Kodas (II)</t>
  </si>
  <si>
    <t>Susijusi veiklų grupė (II) (pavadinimas)</t>
  </si>
  <si>
    <t>Kodas (III)</t>
  </si>
  <si>
    <t>Susijusi veiklų grupė (III) (pavadinimas)</t>
  </si>
  <si>
    <t>Kodas (IV)</t>
  </si>
  <si>
    <t>Susijusi veiklų grupė (IV) (pavadinimas)</t>
  </si>
  <si>
    <t>Kodas (I)*</t>
  </si>
  <si>
    <t>Produkto vertinimo kriterijus (I) (pavadinimas)</t>
  </si>
  <si>
    <t>Siekiama reikšmė (I)</t>
  </si>
  <si>
    <t>Siekiama reikšmė (II)</t>
  </si>
  <si>
    <t>Siekiama reikšmė (III)</t>
  </si>
  <si>
    <t>Siekiama reikšmė (IV)</t>
  </si>
  <si>
    <t>* sudaromas pagal Veiksmų programos arba Kaimo plėtros programos kodavimo taisykles</t>
  </si>
  <si>
    <t>Atnaujinta gyvenamųjų vietovių (vnt.)</t>
  </si>
  <si>
    <t>P.B.209</t>
  </si>
  <si>
    <t>Numatomo apsilankymų remiamuose kultūros ir gamtos paveldo objektuose bei turistų traukos vietose skaičiaus padidėjimas  (apsilankymai per metus)</t>
  </si>
  <si>
    <t>P.B.214</t>
  </si>
  <si>
    <t>Bendras rekonstruotų arba atnaujintų kelių ilgis (km)</t>
  </si>
  <si>
    <t>P.B.236</t>
  </si>
  <si>
    <t>Gyventojai, turintys galimybę pasinaudoti pagerintomis sveikatos priežiūros paslaugomis (asmenys)</t>
  </si>
  <si>
    <t>P.B.238</t>
  </si>
  <si>
    <t>Sukurtos arba atnaujintos atviros erdvės miestų vietovėse</t>
  </si>
  <si>
    <t>P.B.239</t>
  </si>
  <si>
    <t>Pastatyti arba atnaujinti viešieji arba komerciniai pastatai miestų vietovėse,  m2</t>
  </si>
  <si>
    <t>P.N.050</t>
  </si>
  <si>
    <t>Gyventojai, kuriems teikiamos vandens tiekimo paslaugos naujai pastatytais geriamojo vandens tiekimo tinklais(skaičius)</t>
  </si>
  <si>
    <t>P.N.051</t>
  </si>
  <si>
    <t>Gyventojai, kuriems teikiamos vandens tiekimo paslaugos iš naujai pastatytų ir (arba) rekonstruotų geriamojo vandens gerinimo įrenginių (skaičius)</t>
  </si>
  <si>
    <t>P.N.053</t>
  </si>
  <si>
    <t>Gyventojai, kuriems teikiamos vandens tiekimo paslaugos naujai pastatytais nuotekų surinkimo tinklais</t>
  </si>
  <si>
    <t>P.N.054</t>
  </si>
  <si>
    <t>Gyventojai, kuriems teikiamos nuotekų valymo paslaugos naujai pastatytais ir (arba) rekonstruotais nuotekų valymo įrenginiais</t>
  </si>
  <si>
    <t>P.N.092</t>
  </si>
  <si>
    <t>Kraštovaizdžio ir (ar) gamtinio karkaso formavimo aspektais pakeisti ar pakoreguoti savivaldybių ar jų dalių bendrieji planai</t>
  </si>
  <si>
    <t>P.N.093</t>
  </si>
  <si>
    <t>Likviduoti kraštovaizdį darkantys bešeimininkiai apleisti statiniai ir įrenginiai (Skaičius)</t>
  </si>
  <si>
    <t>P.N.304</t>
  </si>
  <si>
    <t>Modernizuoti kultūros infrastruktūros objektai (vnt.)</t>
  </si>
  <si>
    <t>P.N.601</t>
  </si>
  <si>
    <t>Pacientai, kuriems pagerinta paslaugų kokybė ir prieinamumas (asmenys)</t>
  </si>
  <si>
    <t>P.N.603</t>
  </si>
  <si>
    <t>Parengtų metodikų, tvarkų ir kt. dokumentų skaičius</t>
  </si>
  <si>
    <t>P.N.717</t>
  </si>
  <si>
    <t>Pagal veiksmų programą ERPF lėšomis atnaujintos ikimokyklinio ugdymo mokyklos (vnt.)</t>
  </si>
  <si>
    <t xml:space="preserve">P.N.722 </t>
  </si>
  <si>
    <t>Pagal veiksmų programą ERPF lėšomis atnaujintos bendrojo ugdymo mokyklos  (vnt.)</t>
  </si>
  <si>
    <t xml:space="preserve">P.N.723 </t>
  </si>
  <si>
    <t>Pagal veiksmų programą ERPF lėšomis atnaujintos neformaliojo įstaigos (vnt.)</t>
  </si>
  <si>
    <t>P.S.321</t>
  </si>
  <si>
    <t>Įrengtų ar rekonstruotų dviračių ir/ar pėsčiųjų takų ir/ar trasų ilgis (km)</t>
  </si>
  <si>
    <t>P.S.323</t>
  </si>
  <si>
    <t>Įgyvendintos darnaus judumo priemonės (vnt.)</t>
  </si>
  <si>
    <t>P.S.325</t>
  </si>
  <si>
    <t>Įsigytos naujos ekologiškos viešojo transporto priemonės (vnt.)</t>
  </si>
  <si>
    <t>P.S.328</t>
  </si>
  <si>
    <t>P.S.329</t>
  </si>
  <si>
    <t>Sukurti/pagerinti atskiro komunalinių atliekų surinkimo pajėgumai (tonos/metai)</t>
  </si>
  <si>
    <t>P.S.333</t>
  </si>
  <si>
    <t>Rekonstruotų vandens tiekimo ir nuotekų  surinkimo tinklų ilgis (km)</t>
  </si>
  <si>
    <t>P.S.335</t>
  </si>
  <si>
    <t>Sutvarkyti, įrengti ir pritaikyti lankymui gamtos ir kultūros paveldo objektai ir teritorijos</t>
  </si>
  <si>
    <t>P.S.338</t>
  </si>
  <si>
    <t>P.S.342</t>
  </si>
  <si>
    <t>Įdiegtos saugų eismą gerinančios ir aplinkosaugos priemonės</t>
  </si>
  <si>
    <t>P.S.361</t>
  </si>
  <si>
    <t>Investicijas gavę socialinių paslaugų infrastruktūros objektai (vnt.)</t>
  </si>
  <si>
    <t>P.S.362</t>
  </si>
  <si>
    <t>Naujai įrengti ar įsigyti socialiniai būstai (Skaičius)</t>
  </si>
  <si>
    <t>P.S.364</t>
  </si>
  <si>
    <t>P.S.365</t>
  </si>
  <si>
    <t>P.S.371</t>
  </si>
  <si>
    <t>Savivaldybės, kuriose įdiegti inovatyvūs viešųjų asmens ir visuomenės sveikatos priežiūros paslaugų teikimo modeliai, pagerinantys sveikatos priežiūros paslaugų prieinamumą tikslinėms gyventojų grupėms (skaičius)</t>
  </si>
  <si>
    <t xml:space="preserve">P.S.379 </t>
  </si>
  <si>
    <t>P.S.415</t>
  </si>
  <si>
    <t>Viešojo valdymo institucijos, pagal programą  ESF lėšomis įgyvendinusios paslaugų ir (ar) aptarnavimo kokybei gerinti skirtas priemones, Skaičius</t>
  </si>
  <si>
    <t>P.S.416</t>
  </si>
  <si>
    <t>Viešojo valdymo institucijų darbuotojai, kurie dalyvavo pagal programą ESF lėšomis vykdytose veiklose, skirtose stiprinti teikiamų paslaugų ir (ar) aptarnavimo kokybės gerinimui reikalingas kompetencijas (vnt.)</t>
  </si>
  <si>
    <t>R.N.091</t>
  </si>
  <si>
    <t>R.N.403</t>
  </si>
  <si>
    <t>Tikslinių grupių asmenys, gavę tiesioginės naudos iš investicijų į socialinių paslaugų infrastruktūrą</t>
  </si>
  <si>
    <t>Viešųjų pastatų energinio efektyvumo didinimas</t>
  </si>
  <si>
    <t>Atliekų tvarkymas (mažinimo, rūšiavimo ir perdirbimo skatinimo priemonės)</t>
  </si>
  <si>
    <t>Vandentvarka (esamų geriamo vandens ir nuotekų tinklų modernizavimas)</t>
  </si>
  <si>
    <t>Vandentvarka (naujų tinklų įrengimas)</t>
  </si>
  <si>
    <t>Lietaus nuotekų sistemų modernizavimas ir plėtra</t>
  </si>
  <si>
    <t>Viešojo transporto infrastruktūra</t>
  </si>
  <si>
    <t>Viešojo transporto priemonių įsigijimas</t>
  </si>
  <si>
    <t>Vietinės reikšmės keliai ir gatvės (rekonstrukcija)</t>
  </si>
  <si>
    <t>Valstybinės reikšmės keliai ir gatvės (rekonstrukcija)</t>
  </si>
  <si>
    <t>Intelektinės transporto sistemos</t>
  </si>
  <si>
    <t>Bendrojo lavinimo mokyklų modernizavimas</t>
  </si>
  <si>
    <t>Ikimokyklinio ar priešmokyklinio ugdymo įstaigų modernizavimas</t>
  </si>
  <si>
    <t>Neformaliojo švietimo įstaigų modernizavimas</t>
  </si>
  <si>
    <t>Socialinio būsto infrastruktūra (nauja statyba arba pritaikymas)</t>
  </si>
  <si>
    <t>Socialinio būsto įsigijimas</t>
  </si>
  <si>
    <t>Socialinių paslaugų infrastruktūra</t>
  </si>
  <si>
    <t>Kitos viešosios infrastruktūros modernizavimas (viešosios erdvės): rekreacinės teritorijos ir gamtinis karkasas</t>
  </si>
  <si>
    <t>Kitos viešosios infrastruktūros modernizavimas (viešosios erdvės): visuomeninės, komercinės ir bendro naudojimo paskirties teritorijos</t>
  </si>
  <si>
    <t>Kitos viešosios infrastruktūros modernizavimas (viešosios erdvės): gyvenamosios paskirties teritorijos</t>
  </si>
  <si>
    <t>Kitos viešosios infrastruktūros modernizavimas (viešosios erdvės): pramoninių, buvusių karinių, inžinerinių ir pan. objektų teritorijų pritaikymas ar konversija</t>
  </si>
  <si>
    <t>Kitos viešosios infrastruktūros modernizavimas (pastatai ir statiniai): sveikatinimo ir sporto objektai</t>
  </si>
  <si>
    <t>Kitos viešosios infrastruktūros modernizavimas (pastatai ir statiniai): kultūros objektai</t>
  </si>
  <si>
    <t>Kitos viešosios infrastruktūros modernizavimas (pastatai ir statiniai): bendruomenės, nevyriausybinių organizacijų veiklai pritaikomi pastatai</t>
  </si>
  <si>
    <t>Viešoji verslui skirta infrastruktūra (pramoniniai parkai, pramonės zonos ir pan.)</t>
  </si>
  <si>
    <t>Oro kokybės gerinimas (gatvių valymo technikos įsigijimas, technologijų diegimas)</t>
  </si>
  <si>
    <t>Kraštovaizdžio tvarkymas (kraštovaizdžio etalonai, pažeistos teritorijos ir pan.)</t>
  </si>
  <si>
    <t>Užterštų teritorijų išvalymas</t>
  </si>
  <si>
    <t>Viešoji turizmo infrastruktūra</t>
  </si>
  <si>
    <t>Kultūros paveldo objektų sutvarkymas ir pritaikymas</t>
  </si>
  <si>
    <t>Gamtos paveldo objektų sutvarkymas ir pritaikymas</t>
  </si>
  <si>
    <t>Sveikatos paslaugų plėtra (ne infrastruktūra)</t>
  </si>
  <si>
    <t>Viešojo valdymo tobulinimas</t>
  </si>
  <si>
    <t>Kita (nepriskirta kitoms grupėms)</t>
  </si>
  <si>
    <t>1.4.2.2.</t>
  </si>
  <si>
    <t>1.4.2.3.</t>
  </si>
  <si>
    <t>1.4.2.4.</t>
  </si>
  <si>
    <t>1.4.2.2.1</t>
  </si>
  <si>
    <t>Lėšų poreikis ir finansavimo šaltiniai (EUR)</t>
  </si>
  <si>
    <t>1.3.1.1.12</t>
  </si>
  <si>
    <t>2 lentelė. Projektams įgyvendinti reikalingų lėšų poreikis, finansavimo šaltiniai ir pagrindinių projektų įgyvendinimo etapų terminai</t>
  </si>
  <si>
    <t>Darnaus judumo priemonės miestuose (pėsčiųjų ir dviračių takų infrastruktūra, Park and Ride, Bike and Ride aikštelės, elektromobilių įkrovimo stotelių įrengimas ir kita)</t>
  </si>
  <si>
    <t>Sukurtos arba atnaujintos atviros erdvės miestų vietovėse, m2</t>
  </si>
  <si>
    <t>2.5.1.5.6</t>
  </si>
  <si>
    <t>Ežerėlio miesto atnaujinimas</t>
  </si>
  <si>
    <t>2.5.1.5.7</t>
  </si>
  <si>
    <t>Vilkijos miesto atnaujinimas</t>
  </si>
  <si>
    <r>
      <t>Naujos atviros erdvės (vietovėse nuo 1 iki 6 tūkst. gyv. išskyrus savivaldybių centrus) (m</t>
    </r>
    <r>
      <rPr>
        <vertAlign val="superscript"/>
        <sz val="10"/>
        <rFont val="Times New Roman"/>
        <family val="1"/>
        <charset val="186"/>
      </rPr>
      <t>2</t>
    </r>
    <r>
      <rPr>
        <sz val="10"/>
        <rFont val="Times New Roman"/>
        <family val="1"/>
        <charset val="186"/>
      </rPr>
      <t>)</t>
    </r>
  </si>
  <si>
    <t>Darnaus judumo priemonių diegimas Birštono mieste</t>
  </si>
  <si>
    <t>BSA</t>
  </si>
  <si>
    <t>1.3.1.3.11</t>
  </si>
  <si>
    <t>Birštono savivaldybė</t>
  </si>
  <si>
    <t>1.4.1.1.11</t>
  </si>
  <si>
    <t>Birštono savivaldybės kultūros paveldo objektų aktualizavimas</t>
  </si>
  <si>
    <t>1.4.1.1.12</t>
  </si>
  <si>
    <t>2.2.1.2.3</t>
  </si>
  <si>
    <t>"Modernių ir saugių mokymosi erdvių kūrimas Birštono savivaldybėje"</t>
  </si>
  <si>
    <t>2.2.1.4.1.</t>
  </si>
  <si>
    <t>"Ikimokyklinio ir priešmokyklinio ugdymo prieinamumo didinimas Birštono savivaldybėje"</t>
  </si>
  <si>
    <t>Socialinių paslaugų infrastruktūros plėtra Birštono savivaldybėje</t>
  </si>
  <si>
    <t>2.3.2.3.3</t>
  </si>
  <si>
    <t>Socialinio būsto fondo plėtra Birštono savivaldybėje</t>
  </si>
  <si>
    <t>2.4.2.1.10</t>
  </si>
  <si>
    <t>Pirminės asmens ir visuomenės sveikatos priežiūros veiklos efektyvumo didinimas Birštono savivaldybėje</t>
  </si>
  <si>
    <t>2.4.2.3.2</t>
  </si>
  <si>
    <t xml:space="preserve">Birštono PSPC modernizavimas vaikų bei vyresnio amžiaus gyventojų ligų profilaktikos, prevencijos ir ankstyvosios diagnostikos srityse </t>
  </si>
  <si>
    <t>3.2.1.1.2</t>
  </si>
  <si>
    <t>Darnaus judumo priemonės miestuose (pėsčiųjų ir dviračių takų infrastruktūra, Park and Ride, Bike and Ride aikštelės, elektromobilių įkrovimo stotelių įrengimas ir kita)</t>
  </si>
  <si>
    <t>Įdiegtos darnaus judumo priemonės vnt</t>
  </si>
  <si>
    <t xml:space="preserve">Įdiegtos saugų eismą gerinančios ir aplinkosaugos priemonės </t>
  </si>
  <si>
    <t xml:space="preserve">Sutvarkyti, įrengti ir pritaikyti lankymui gamtos ir kultūros paveldo objektai ir teritorijos </t>
  </si>
  <si>
    <t xml:space="preserve">Modernizuoti kultūros infrastruktūros objektai </t>
  </si>
  <si>
    <t>P.B.235</t>
  </si>
  <si>
    <t>Investicijas gavusios vaikų priežiūros arba švietimo infrastruktūros pajėgumas</t>
  </si>
  <si>
    <t>Pagal veiksmų programą ERPF lėšomis atnaujintos neformaliojo įstaigos</t>
  </si>
  <si>
    <t>Investicijas gavę socialinių paslaugų infrastruktūros objektai</t>
  </si>
  <si>
    <t xml:space="preserve">Naujai įrengti ar įsigyti socialiniai būstai (vnt) </t>
  </si>
  <si>
    <t>P.S.363</t>
  </si>
  <si>
    <t xml:space="preserve">Viešąsias sveikatos priežiūros paslaugas teikiančių įstaigų, kuriose pagerinta paslaugų teikimo </t>
  </si>
  <si>
    <t>Modernizuoti kultūros infrastruktūros objektai</t>
  </si>
  <si>
    <t>Pastatyti arba atnaujinti viešieji arba komerciniai pastatai miestų vietovėse</t>
  </si>
  <si>
    <t>P.S.339</t>
  </si>
  <si>
    <t>Įsigyti gatvių valymo įrenginiai (vnt)</t>
  </si>
  <si>
    <t>Modernizuoti centralizuoto šilumos tiekimo tinklai (km)</t>
  </si>
  <si>
    <t>Rekontruotas pastatas</t>
  </si>
  <si>
    <t>Įrengta sporto aikštelė</t>
  </si>
  <si>
    <t>Suremontuota sporto salė</t>
  </si>
  <si>
    <t>Atnaujinta sporto aikštelė</t>
  </si>
  <si>
    <t>Atnaujintas pastatas</t>
  </si>
  <si>
    <t>Naujos atviros erdvės (vietovėse nuo 1 iki 6 tūkst. gyv. išskyrus savivaldybių centrus) (m2)</t>
  </si>
  <si>
    <t>P.S.318</t>
  </si>
  <si>
    <t>Šilumos vartotojai, kuriems šiluma tiekiama patikimiau ir pagerėjo tiekimo kokybė.</t>
  </si>
  <si>
    <t>Šilumos vartotojai, kuriems šiluma tiekiama patikimiau ir pagerėjo tiekimo kokybė</t>
  </si>
  <si>
    <t>1</t>
  </si>
  <si>
    <t>Sukurtos arba atnaujintos atviros erdvės miestų vietovėse (m2)</t>
  </si>
  <si>
    <t>7.2.</t>
  </si>
  <si>
    <t>Teritorijų, kuriose įgyvendintos kraštovaizdžio formavimo priemonės plotas</t>
  </si>
  <si>
    <t>Išsaugoti, sutvarkyti ar atkurti įvairaus teritorinio lygmens kraštovaizdžio arealai</t>
  </si>
  <si>
    <t>2016.06</t>
  </si>
  <si>
    <t>Birštono miesto darnaus judumo plano parengimas</t>
  </si>
  <si>
    <t xml:space="preserve">Buvusios Aviacijos gamyklos teritorijos konversija </t>
  </si>
  <si>
    <t xml:space="preserve">Teritorijos, apribotos Nemuno upės kairiojo kranto ir H. ir O. Minkovskių g., kompleksinis vystymas </t>
  </si>
  <si>
    <t>Kauno kino centro „Romuva“ (kultūros paveldo objekto) aktualizavimas, jį įveiklinant, optimizuojant ir keliant paslaugų kokybę</t>
  </si>
  <si>
    <t>Kauno kino centras "Romuva"</t>
  </si>
  <si>
    <t>Kauno kultūros centras "Tautos namai"</t>
  </si>
  <si>
    <t>Apžvalgos aikštelės Aleksote rekonstravimas</t>
  </si>
  <si>
    <t>Kompleksiškas Kauko laiptų prie Aukštaičių gatvės zonos sutvarkymas</t>
  </si>
  <si>
    <t>Kompleksiškas Ąžuolyno parke esančios infrastuktūros sutvarkymas, pritaikant ją visuomenės poreikiams</t>
  </si>
  <si>
    <t>Nemuno salos išvystymas į multifunkcinį sveikatinimo ir kultūros kompleksą pritaikant jį visuomenės poreikiams</t>
  </si>
  <si>
    <t xml:space="preserve">Žaliakalnio bendrojo ugdymo įstaigų modernizavimas didinant paslaugų efektyvumą </t>
  </si>
  <si>
    <t xml:space="preserve">Žaliakalnio švietimo įstaigų modernizavimas plėtojant vaikų ir jaunimo neformalaus ugdymo galimybes </t>
  </si>
  <si>
    <t xml:space="preserve">Susietos teritorijos (centro) įstaigų modernizavimas plėtojant vaikų ir jaunimo neformalaus ugdymo galimybes </t>
  </si>
  <si>
    <t>VšĮ Kauno centro poliklinika</t>
  </si>
  <si>
    <t>VšĮ Kauno Kalniečių poliklinika</t>
  </si>
  <si>
    <t>UAB "Kauno vandenys"</t>
  </si>
  <si>
    <t>Įrengti Žaliakalnio NVO multifunkcinio centro įrengimas (Savanorių pr. 241A), pritaikant pastatą visuomenės poreikiams, siekiant aktyvinti bendruomenių socialinę, kultūrinę veiklą bei skatinti verslumą</t>
  </si>
  <si>
    <t>Teritorijos, apribotos Nemuno upės kairiojo kranto ir H. ir O. Minkovskių g., kompleksinis vystymas</t>
  </si>
  <si>
    <t>VšĮ "Soboro projektai"</t>
  </si>
  <si>
    <t>1.3.1.1.13</t>
  </si>
  <si>
    <t>2.6.1.2.11</t>
  </si>
  <si>
    <t>2.6.1.2.12</t>
  </si>
  <si>
    <t>UAB "Birštono vandentiekis"</t>
  </si>
  <si>
    <t>07.1.1-CPVA-R-905</t>
  </si>
  <si>
    <t>Socialinio būsto fondo plėtra Kaišiadorių rajono savivaldybėje</t>
  </si>
  <si>
    <t>08.1.2-CPVA-R-408</t>
  </si>
  <si>
    <t>2016.02</t>
  </si>
  <si>
    <t xml:space="preserve">Vandentiekio ir nuotekų tinklų rekonstrukcija ir plėtra Kaišiadorių rajono savivaldybėje </t>
  </si>
  <si>
    <t>UAB "Kaišiadorių vandenys"</t>
  </si>
  <si>
    <t>2.2.1.1.5</t>
  </si>
  <si>
    <t>Energijos vartojimo efektyvumo didinimas pastate Draugystės g.14, Girkalnio mstl., Raseinių r. sav. (Girkalnio darželyje, bibliotekoje) ir modernizavimas</t>
  </si>
  <si>
    <t>Raseinių rajono Šiluvos gimnazijos pastato Šiluvoje, Jurgučio a. 6, rekonstrvimas</t>
  </si>
  <si>
    <t>Raseinių r. Ariogalos gimnazijos sporto stadiono atnaujinimas</t>
  </si>
  <si>
    <t>Raseinių Viktoro Petkaus pagrindinės mokyklos pastato patalpų remontas</t>
  </si>
  <si>
    <t>Raseinių meno mokyklos pastato, esančio Vytauto Didžiojo g.15, patalpų remontas</t>
  </si>
  <si>
    <t>2.3.1.10.2</t>
  </si>
  <si>
    <t>2.3.1.10.1</t>
  </si>
  <si>
    <t>2.3.2.3.4</t>
  </si>
  <si>
    <t>VšĮ Raseinių ligoninės infrastruktūros sterilizacinės įrangos atnaujinimas</t>
  </si>
  <si>
    <t>Raseinių rajono Mituvos upelio baseino ir kitų melioracijos griovių bei juose esančių statinių rekonstravimas</t>
  </si>
  <si>
    <t xml:space="preserve">Viduklės katilinės modernizavimas pastatant 1.2 Mwgalios biokuro katilą, </t>
  </si>
  <si>
    <t>Raseinių rajono Viduklės Simono Stanevičiaus gimnazijos katilinės modernizavimas, pakeičiant  krosninį kurą biokuru</t>
  </si>
  <si>
    <t>Raseinių Viktoro Petkaus psgrindinės mokyklos katilinės modernizavimas pakeičiant krosninį kurą biokuru</t>
  </si>
  <si>
    <t xml:space="preserve">RR Viduklės Simono Stanevičiaus gimnazija  </t>
  </si>
  <si>
    <t>RR Viktoro Petkaus pagrindinė mokykla</t>
  </si>
  <si>
    <t>3.1.3.2.4.</t>
  </si>
  <si>
    <t>Kondensacinio ekonomaizerio įrengimas Ariogalos katilinėje</t>
  </si>
  <si>
    <t>kita (nepriskirta kitoms grupėms)</t>
  </si>
  <si>
    <t>Ikimokyklinio ir priešmokyklinio ugdymo prieinamumo didinimas Raseinių rajone (Ariogalos lopšelyje -darželyje)</t>
  </si>
  <si>
    <t>Suremontuotas stadionas</t>
  </si>
  <si>
    <t>Atnaujintos patalpos</t>
  </si>
  <si>
    <t>Rekonstruotų vandens tiekimo ir nuotekų surinkimo tinklų ilgis (km)</t>
  </si>
  <si>
    <t>2.3.2.3.5</t>
  </si>
  <si>
    <t>Raseinių m. autobusų stoties ir keleivių vežimo transporto infrastruktūros (automobilių stovėjimo ir autobusų sustojimo aikštelių, privažiuojamųjų kelių, pėsčiųjų takų) statyba Vilniaus g. 87, Raseiniai, ir modernizavimas</t>
  </si>
  <si>
    <t>Garliavos miesto viešųjų erdvių kompleksiškas sutvarkymas ir pritaikymas bendruomenei ir verslui</t>
  </si>
  <si>
    <t>05.3.2-APVA-R-014</t>
  </si>
  <si>
    <t>06.2.1-TID-R-511</t>
  </si>
  <si>
    <t>04.5.1-TID-R-514</t>
  </si>
  <si>
    <t>04.5.1-TID-R-516</t>
  </si>
  <si>
    <t>2.5.1.6.</t>
  </si>
  <si>
    <t>09.1.3-CPVA-R-705</t>
  </si>
  <si>
    <t>09.1.3-CPVA-R-724</t>
  </si>
  <si>
    <t>08.2.1-CPVA-R-908</t>
  </si>
  <si>
    <t>3.1.3.2</t>
  </si>
  <si>
    <t>2.3.2.3.6</t>
  </si>
  <si>
    <t>Socialinio fondo būsto plėtra Kėdainiuose</t>
  </si>
  <si>
    <t>2.6.1.2.13</t>
  </si>
  <si>
    <t>2.3.2.3.7</t>
  </si>
  <si>
    <t>Produkto vertinimo kriterijus (II)
(pavadinimas)</t>
  </si>
  <si>
    <t>1.4.2.2.2</t>
  </si>
  <si>
    <t>Produkto vertinimo kriterijus (III
(pavadinimas)</t>
  </si>
  <si>
    <t>Produkto vertinimo kriterijus (IV)
(pavadinimas)</t>
  </si>
  <si>
    <t xml:space="preserve">Sukurtos arba atnaujintos atviros erdvės miestų vietovėse m2 </t>
  </si>
  <si>
    <t xml:space="preserve">Pastatyti arba atnaujinti viešieji arba komerciniai pastatai miestų vietovėse m2 </t>
  </si>
  <si>
    <t>Sukurtos arba atnaujintos atviros erdvės miestų vietovėse m2</t>
  </si>
  <si>
    <t>Pastatyti arba atnaujinti viešieji arba komerciniai pastatai miestų vietovėse m2</t>
  </si>
  <si>
    <r>
      <rPr>
        <sz val="9"/>
        <rFont val="Times New Roman"/>
        <family val="1"/>
        <charset val="186"/>
      </rPr>
      <t>Raseinių rajono kultūros centro Raseiniuose, Vytauto Didžiojo g. 10, rekonstravimas</t>
    </r>
    <r>
      <rPr>
        <b/>
        <sz val="9"/>
        <rFont val="Times New Roman"/>
        <family val="1"/>
        <charset val="186"/>
      </rPr>
      <t xml:space="preserve"> </t>
    </r>
  </si>
  <si>
    <r>
      <t>Darnaus judumo priemonės miestuose (pėsčiųjų ir dviračių takų infrastruktūra, </t>
    </r>
    <r>
      <rPr>
        <i/>
        <sz val="9"/>
        <rFont val="Times New Roman"/>
        <family val="1"/>
        <charset val="186"/>
      </rPr>
      <t>Park and Ride</t>
    </r>
    <r>
      <rPr>
        <sz val="9"/>
        <rFont val="Times New Roman"/>
        <family val="1"/>
        <charset val="186"/>
      </rPr>
      <t>, </t>
    </r>
    <r>
      <rPr>
        <i/>
        <sz val="9"/>
        <rFont val="Times New Roman"/>
        <family val="1"/>
        <charset val="186"/>
      </rPr>
      <t>Bike and Ride</t>
    </r>
    <r>
      <rPr>
        <sz val="9"/>
        <rFont val="Times New Roman"/>
        <family val="1"/>
        <charset val="186"/>
      </rPr>
      <t> aikštelės, elektromobilių įkrovimo stotelių įrengimas ir kita)</t>
    </r>
  </si>
  <si>
    <r>
      <t xml:space="preserve">4 lentelė. Projektams </t>
    </r>
    <r>
      <rPr>
        <b/>
        <sz val="11"/>
        <rFont val="Times New Roman"/>
        <family val="1"/>
        <charset val="186"/>
      </rPr>
      <t>priskirti produkto vertinimo kriterijai.</t>
    </r>
  </si>
  <si>
    <r>
      <rPr>
        <sz val="10"/>
        <rFont val="Times New Roman"/>
        <family val="1"/>
        <charset val="186"/>
      </rPr>
      <t>Raseinių rajono kultūros centro Raseiniuose, Vytauto Didžiojo g. 10, rekonstravimas</t>
    </r>
    <r>
      <rPr>
        <b/>
        <sz val="10"/>
        <rFont val="Times New Roman"/>
        <family val="1"/>
        <charset val="186"/>
      </rPr>
      <t xml:space="preserve"> </t>
    </r>
  </si>
  <si>
    <t>Socialinio būsto plėtra Jonavos rajono savivaldybėje</t>
  </si>
  <si>
    <t>Vandens tiekimo ir nuotekų tvarkymo infrastruktūros plėtra ir rekonstrukcija Raseinių rajono savivaldybėje</t>
  </si>
  <si>
    <t>2.5.1.4.2</t>
  </si>
  <si>
    <t>Kėdainių miesto paviršinių nuotekų tinklų rekonstrukcija ir plėtra</t>
  </si>
  <si>
    <t>UAB "Kėdainių vandenys"</t>
  </si>
  <si>
    <t>Vandentiekio ir buitinių nuotekų infrastruktūros plėtra Šėtos miestelyje ir Kunionių kaime bei Kėdainių miesto vandentiekio (D100, D400) rekonstrukcija, Kėdainių miesto buitinių nuotekų tinklų (D1000, D800, D600) ir diukerių per Nevėžį ir Smilgą rekonstrukcija</t>
  </si>
  <si>
    <t xml:space="preserve">UAB "Kėdainių vandenys" </t>
  </si>
  <si>
    <t>Lietaus nuotėkio plotas, iš kurio surenkama paviršiniam vandeniui tvarkyti, įrengta ir (ar)rekonstruota infrastruktūras, ha</t>
  </si>
  <si>
    <t>07.1.1-CPVA-R-903</t>
  </si>
  <si>
    <t>3.1.2.1.1.</t>
  </si>
  <si>
    <t>Vandens tiekimo ir nuotekų tvarkymo rekonstrukcija ir plėtra Jonavos mieste ir Jonavos rajone</t>
  </si>
  <si>
    <t>Geriamojo vandens tiekimo, nuotekų tvarkymo infrastruktūros plėtra ir rekonstrukcija Kaune</t>
  </si>
  <si>
    <t>1.3.1.4.3</t>
  </si>
  <si>
    <t>Viešojo transporto priemonių plėtra Raseinių rajono savivaldybėje</t>
  </si>
  <si>
    <t>Raseinių m. Žemaičių g. rekonstravimas</t>
  </si>
  <si>
    <t>1.3.1.1.14</t>
  </si>
  <si>
    <t>1.3.1.1.15</t>
  </si>
  <si>
    <t>Raseinių m. V. Kudirkos g. rekonstravimas</t>
  </si>
  <si>
    <t>Pėsčiųjų ir dviračių takų statyba Raseinių m. Žvyryno g., Stonų g., Žibuoklių g., Vaižganto g. ir Maironio g. dalyse</t>
  </si>
  <si>
    <t>Raseinių miesto Aguonų g. rekonstravimas</t>
  </si>
  <si>
    <t>Socialinės priežiūros paslaugų plėtra Raseinių rajono savivaldybėje</t>
  </si>
  <si>
    <t>2.5.1.5.8</t>
  </si>
  <si>
    <t>Gudienos kaimo gyvenamosios vietovės atnaujinimas</t>
  </si>
  <si>
    <t>Kaišiadorių rajonas</t>
  </si>
  <si>
    <t>Rumšiškių miestelio bendruomeninės ir viešosios infrastruktūros gerinimas</t>
  </si>
  <si>
    <t>2.3.1.6.1.</t>
  </si>
  <si>
    <t>08.1.1-CPVA-R-407</t>
  </si>
  <si>
    <t>R.N.404</t>
  </si>
  <si>
    <t>Investicijas gavusiose įstaigose esančios vietos socialinių paslaugų gavėjams</t>
  </si>
  <si>
    <t>Žiežmarių sinagogos išsaugojimas ir pritaikymas visuomenės poreikiams</t>
  </si>
  <si>
    <t>05.4.1-CPVA-R-302</t>
  </si>
  <si>
    <t>Vandens tiekimo ir nuotekų tvarkymo infrastruktūros atnaujinimas ir plėtra Kauno rajone (2014-2020 m. I etapas)</t>
  </si>
  <si>
    <t>UAB „Giraitės vandenys“</t>
  </si>
  <si>
    <t xml:space="preserve">Rez. </t>
  </si>
  <si>
    <t>Pažėrų k. vandens gerinimo įrenginių statyba</t>
  </si>
  <si>
    <t>Lapių k. vandens gerinimo įrenginių statyba</t>
  </si>
  <si>
    <t>Voškonių k. vandens gerinimo įrenginių statyba Eigirgalos k.</t>
  </si>
  <si>
    <t xml:space="preserve">Vilkijos m. nuotekų tvarkymo infrastruktūros renovavimas ir plėtra </t>
  </si>
  <si>
    <t>Ilgakiemio k. nuotekų valymo įrenginių rekonstrukcija-išplėtimas</t>
  </si>
  <si>
    <t>Žiegždrių k. nuotekų valymo įrenginių rekonstrukcija</t>
  </si>
  <si>
    <t>Girionių k. nuotekų valymo įrenginių rekonstrukcija</t>
  </si>
  <si>
    <t>Bubių k. vandens tiekimo ir nuotekų tinklų plėtra</t>
  </si>
  <si>
    <t>Vandentvarka (esamų geriamojo vandens ir nuotekų tinklų modernizavimas)</t>
  </si>
  <si>
    <t>Gyventojai, kuriems teikiamos vandens tiekimo paslaugos naujai pastatytais geriamojo vandens tiekimo tinklais (skaičius)</t>
  </si>
  <si>
    <t>Gyventojai, kuriems teikiamos  paslaugos naujai pastatytais nuotekų surinkimo tinklais</t>
  </si>
  <si>
    <t>Gyventojai, kuriems teikiamos  nuotekų valymo paslaugos naujai pastatytais ir (arba) rekonstruotais nuotekų valymo įrenginiais</t>
  </si>
  <si>
    <t>Rekonstruotų vandens tiekimo ir nuotekų surinkimo tinklų ilgis, km</t>
  </si>
  <si>
    <t>UAB "Kauno vandenys“</t>
  </si>
  <si>
    <t>3.1.2.2.20</t>
  </si>
  <si>
    <t>UAB "Prienų vandenys"</t>
  </si>
  <si>
    <t>Vandens tiekimo ir nuotekų tvarkymo infrastruktūros plėtra ir rekonstrukcija Prienų rajone</t>
  </si>
  <si>
    <t>Gyventojai, kuriems teikiamos nuotekų valymo paslaugos naujai pastatytais ir (arba) rekonstruotais nuotekų valymo įrenginiais)</t>
  </si>
  <si>
    <t>Rez.</t>
  </si>
  <si>
    <t>Prienų rajono socialinio būsto fondo plėtra</t>
  </si>
  <si>
    <t>Kėdainių rajono savivaldybės pastato, esančio Didžiosios rinkos a. 4, Kėdainiuose rekonstravimas, įrengiant Mikalojaus Daukšos viešosios bibliotekos vaikų ir jaunimo skyrių</t>
  </si>
  <si>
    <t>Dviračių takų dešiniuoju Nevėžio upės krantu ties Tilto, Č. Milošo gatvėmis Kėdainių mieste įrengimas</t>
  </si>
  <si>
    <t>2017.10</t>
  </si>
  <si>
    <t>2016.11</t>
  </si>
  <si>
    <t>2017.04</t>
  </si>
  <si>
    <t>2017.03</t>
  </si>
  <si>
    <t>2016.12</t>
  </si>
  <si>
    <t>2017.05</t>
  </si>
  <si>
    <t>2017.06</t>
  </si>
  <si>
    <t>2017.11</t>
  </si>
  <si>
    <t>2018.03</t>
  </si>
  <si>
    <t>2018.01</t>
  </si>
  <si>
    <t>2018.05</t>
  </si>
  <si>
    <t>2018.09</t>
  </si>
  <si>
    <t>2017.01</t>
  </si>
  <si>
    <t>2016.08</t>
  </si>
  <si>
    <t>2017.12</t>
  </si>
  <si>
    <t>Paviršinių nuotekų tinklų rekonstrukcija ir plėtra Kaune</t>
  </si>
  <si>
    <t>Lietaus nuotėkio plotas, iš kurio surenkamam paviršiniam (lietaus) vandeniui tvarkyti, įrengta ir (ar) rekonstruota infrastruktūra (ha)</t>
  </si>
  <si>
    <t>2016.05</t>
  </si>
  <si>
    <t>Komunalinių atliekų tvarkymo infrastruktūros plėtra Kauno rajono savivaldybėje</t>
  </si>
  <si>
    <t>3.1.4.5.</t>
  </si>
  <si>
    <t>Priemonė: Kraštovaizdžio formavimas ir ekologinės būklės gerinimas gamtinio karkaso teritorijose</t>
  </si>
  <si>
    <t>3.1.4.5.1.</t>
  </si>
  <si>
    <t>05.6.1-AVPA-V-020</t>
  </si>
  <si>
    <t>Pastato, esančio Batniavoje, rekonstravimas, pritaikant jį socialiniams būstams</t>
  </si>
  <si>
    <t>Paviršinių (lietaus) nuotekų infrastruktūros plėtra, rekonstrukcija ir inventorizacija Jonavos mieste</t>
  </si>
  <si>
    <t>Esamų paviršinių nuotekų tvarkymo sistemų inventorizacija, proc.</t>
  </si>
  <si>
    <t>2016.09</t>
  </si>
  <si>
    <t>2017.02</t>
  </si>
  <si>
    <t>2017.09</t>
  </si>
  <si>
    <t>2017.07</t>
  </si>
  <si>
    <t>2018.07</t>
  </si>
  <si>
    <t>2018.10</t>
  </si>
  <si>
    <t>2018.06</t>
  </si>
  <si>
    <t>2018.12</t>
  </si>
  <si>
    <t>2019.03</t>
  </si>
  <si>
    <t>05.4.1.-LVPA-R-821</t>
  </si>
  <si>
    <t>2016.07</t>
  </si>
  <si>
    <t>2.6.1.2.14</t>
  </si>
  <si>
    <t>Berteškių kaimo bendruomenės namų aplinkos sutvarkymas ir pritaikymas gyventojų poreikiams</t>
  </si>
  <si>
    <t>Katauskių kaimo viešosios erdvės sutvarkymas ir pritaikymas gyventojų poreikiams</t>
  </si>
  <si>
    <t>Raseinių m. Turgaus g. rekonstravimas</t>
  </si>
  <si>
    <t>Raseinių m. Algirdo g. rekonstravimas</t>
  </si>
  <si>
    <t>1.3.1.1.16</t>
  </si>
  <si>
    <t>1.3.1.1.17</t>
  </si>
  <si>
    <t>Raseinių m. Algirdos g. rekonstravimas</t>
  </si>
  <si>
    <t>Berteškių kaimo vandens kokybės gerinimas</t>
  </si>
  <si>
    <t>UAB „Raseinių vandenys“</t>
  </si>
  <si>
    <t>Girkalnio miestelio tvenkinio išvalymas ir poilsio zonos įrengimas</t>
  </si>
  <si>
    <t>Viešosios erdvės Užkalnių kaime sutvarkymas ir pritaikymas gyventojų poilsiui ir sportui</t>
  </si>
  <si>
    <t>2.6.1.2.15</t>
  </si>
  <si>
    <t>2.6.1.2.16</t>
  </si>
  <si>
    <t>2.6.1.2.17</t>
  </si>
  <si>
    <t>2.6.1.2.18</t>
  </si>
  <si>
    <t>Berteškių kaimos vandens kokybės gerinimas</t>
  </si>
  <si>
    <t>Kalnųjų miestelio viešosios erdvės atnaujinimas ir pritaikymas visuomenės poreikiams</t>
  </si>
  <si>
    <t>Viešosios poilsio zonos įrengimas Norgėlų kaime</t>
  </si>
  <si>
    <t>Poilsio zonos įrengimas prie Žaiginio tvenkinio</t>
  </si>
  <si>
    <t>Gėluvos kaimo viešosios erdvės sutvarkymas ir pritaikymas gyventojų poreikiams</t>
  </si>
  <si>
    <t>Butkiškės kaimo viešosios erdvės sutvarkymas ir pritaikymas gyventojų poreikiams</t>
  </si>
  <si>
    <t>Kaulakių kaimo viešosios infrastruktūros sutvarkymas ir pritaikymas gyventojų poreikiams</t>
  </si>
  <si>
    <t>2.6.1.2.19</t>
  </si>
  <si>
    <t>2.6.1.2.20</t>
  </si>
  <si>
    <t>2.6.1.2.21</t>
  </si>
  <si>
    <t>2.6.1.2.22</t>
  </si>
  <si>
    <t>2.6.1.2.23</t>
  </si>
  <si>
    <t>2.6.1.2.24</t>
  </si>
  <si>
    <t>Nemuno pakrančių kraštovaizdžio sutvarkymas</t>
  </si>
  <si>
    <t>2.6.1.2.25</t>
  </si>
  <si>
    <t>2.6.1.2.26</t>
  </si>
  <si>
    <t>2.6.1.2.27</t>
  </si>
  <si>
    <t>05.2.1-APVA-R-008</t>
  </si>
  <si>
    <t>3.2.1.1.3</t>
  </si>
  <si>
    <t>05.5.1-APVA-R-019</t>
  </si>
  <si>
    <t>R.S.342</t>
  </si>
  <si>
    <t>Sugaištas kelionės automobilių keliais (išskyrus TEN-T kelius) laikas (mln. val)</t>
  </si>
  <si>
    <t>Pastatyti arba atnaujinti viešieji arba komerciniai pastatai miestų vietovėse (kv.m.)</t>
  </si>
  <si>
    <t>Lietuvos raudonojo kryžiaus draugija</t>
  </si>
  <si>
    <t>Komunalinių atliekų tvarkymo infrastruktūros atnaujinimas ir plėtra Raseinių rajono savivaldybėje</t>
  </si>
  <si>
    <t xml:space="preserve">Teritorijų, kuriuose įgyvendintos kraštovaizdžio formavimo priemonės, plotas </t>
  </si>
  <si>
    <t>Bendras rekultivuotos žemės plotas (ha)</t>
  </si>
  <si>
    <t>P.N.096</t>
  </si>
  <si>
    <t>Išvalytos ir sutvarkytos praeityje užterštos teritorijos (vnt.)</t>
  </si>
  <si>
    <t>Pasandravio istorinio draustinio – poeto Maironio tėviškės ir gimtinės pritaikymas kultūrinėms ir edukacinėms reikmėms</t>
  </si>
  <si>
    <t>Raseinių krašto istorijos muziejus</t>
  </si>
  <si>
    <t xml:space="preserve">Numatomo apsilankymų remiamuose kultūros ir gamtos paveldo objektuose bei turistų traukos vietose skaičiaus padidėjimas  (apsilankymai per metus)“ </t>
  </si>
  <si>
    <t xml:space="preserve">P.S. 335 </t>
  </si>
  <si>
    <t>Kauno miesto savivaldybė</t>
  </si>
  <si>
    <t>07.1.1-CPVA-R-904</t>
  </si>
  <si>
    <t>04.5.1-TID-V-513</t>
  </si>
  <si>
    <t>Pėsčiųjų ir dviračių takas Veiverių g. nuo Vytauto Didžiojo tilto iki Kauno miesto ribos</t>
  </si>
  <si>
    <t>VšĮ"Soboro projektai"</t>
  </si>
  <si>
    <t>07.1.1-CPVA-R-305</t>
  </si>
  <si>
    <t>2017.08</t>
  </si>
  <si>
    <t>1.4.2.2.3</t>
  </si>
  <si>
    <t>Kauno miesto ir rajono savivaldybes jungiančių turizmo trasų ir turizmo maršrutų informacinės infrastruktūros plėtra</t>
  </si>
  <si>
    <t>Kauno miesto savivaldybė, Kauno rajono savivaldybė</t>
  </si>
  <si>
    <t>09.1.3-CPVA-R-725</t>
  </si>
  <si>
    <t>Energetiškai efektyvių būstų įrengimas ar įsigijimas pagal socialinio būsto fondo plėtros programą</t>
  </si>
  <si>
    <t>08.4.2-ESFA-R-630</t>
  </si>
  <si>
    <t>08.1.3-CPVA-R-609</t>
  </si>
  <si>
    <t>07.1.1-CPVA-V-304</t>
  </si>
  <si>
    <t>Komunalinių atliekų konteinerių aikštelių įrengimas Kauno mieste</t>
  </si>
  <si>
    <t>3.1.1.1.6</t>
  </si>
  <si>
    <t>Aplinkos oro kokybės gerinimas Kauno mieste</t>
  </si>
  <si>
    <t>05.6.1-APVA-V-021</t>
  </si>
  <si>
    <t xml:space="preserve"> 2016.06</t>
  </si>
  <si>
    <t xml:space="preserve"> 2016.10</t>
  </si>
  <si>
    <t xml:space="preserve"> 2016.12</t>
  </si>
  <si>
    <t>04.5.1-TID-V-517</t>
  </si>
  <si>
    <t>3.1.4.5.2.</t>
  </si>
  <si>
    <t>Kauno miesto savivaldybės Nemuno ir Nevėžio santakos kraštovaizdžio draustinio kraštovaizdžio formavimas ir ekologinės būklės gerinimas</t>
  </si>
  <si>
    <t xml:space="preserve">Kauno miesto ir rajono savivaldybes jungiančių turizmo trasų ir turizmo maršrutų informacinės infrastruktūros plėtra </t>
  </si>
  <si>
    <t>Sugaištas kelionės automobilių keliais (išskyrus TEN-T kelius) laikas</t>
  </si>
  <si>
    <t>P.N.097</t>
  </si>
  <si>
    <t>Parengti aplinkos oro kokybės valdymo priemonių planai</t>
  </si>
  <si>
    <t>P.N.098</t>
  </si>
  <si>
    <t>Įvykdytos visuomenės informavimo apie aplinkos oro kokybės gerinimą kampanijos</t>
  </si>
  <si>
    <t>Birštono savivaldybės vietinių kelių eismo saugos gerinimas</t>
  </si>
  <si>
    <t>Kraštovaizdžio ir gamtinio karkaso sprendinių keitimas Birštono kurorto ir savivaldybės bendruosiuose planuose</t>
  </si>
  <si>
    <t>Įdiegtos saugų eismą gerinančios ir aplinkosaugos priemonės (vnt.)</t>
  </si>
  <si>
    <t>Kraštovaizdžio formavimas ir ekologinės būklės gerinimas Taurostos parke Jonavoje</t>
  </si>
  <si>
    <t>Teritorijų, kuriose įgyvendintos kraštovaizdžio formavimo priemonės plotas, ha</t>
  </si>
  <si>
    <t>Prienų rajono savivaldybė</t>
  </si>
  <si>
    <t>3.1.1.1.7</t>
  </si>
  <si>
    <t>Komunalinių atliekų tvarkymo infrastruktūros plėtra Kaišiadorių rajono savivaldybėje</t>
  </si>
  <si>
    <t>Kraštovaizdžio ir gamtinio karkaso sprendinių koregavimas arba keitimas Kaišiadorių rajono savivaldybės ir jos dalių bendruosiuose planuose</t>
  </si>
  <si>
    <t>3.1.4.2.5</t>
  </si>
  <si>
    <t>Kėdainių rajono savivaldybė</t>
  </si>
  <si>
    <t>Buvusio pesticidų sandėlio teritorijos Kauno r.sav., Taurakiemio sen., Margininkų k., sutvarkymas</t>
  </si>
  <si>
    <t>RRSA</t>
  </si>
  <si>
    <t>1.3.1.1.18</t>
  </si>
  <si>
    <t>87.668,28</t>
  </si>
  <si>
    <t>496.786,89</t>
  </si>
  <si>
    <t>R.N.909</t>
  </si>
  <si>
    <t>Kauno rajono savivaldybė</t>
  </si>
  <si>
    <t>Birštono, Kaišiadorių rajono,  Prienų rajono savivaldybės</t>
  </si>
  <si>
    <t>05.4.1-LVPA-R-821</t>
  </si>
  <si>
    <t>3.1.1.1.4.</t>
  </si>
  <si>
    <t>3.1.1.1.5</t>
  </si>
  <si>
    <t>3.1.1.1.4</t>
  </si>
  <si>
    <t>Komunalinių atliekų tvarkymo infrastruktūros atnaujinimas ir plėtra Kauno regione (Prienų raj. Ir Birštono savivaldybėse)</t>
  </si>
  <si>
    <t>ARATC</t>
  </si>
  <si>
    <t>Jonavos rajono savivaldybė</t>
  </si>
  <si>
    <t>Raseinių rajono savivaldybė</t>
  </si>
  <si>
    <t>Kaišiadorių rajono savivaldybė</t>
  </si>
  <si>
    <t xml:space="preserve">Bešeimininkių apleistų pastatų likvidavimas Kėdainių rajone   </t>
  </si>
  <si>
    <t>Jonavos, Kėdainių ir Raseinių rajonų savivaldybes jungiančių turizmo trasų ir turizmo maršrutų informacinės infrastruktūros plėtra</t>
  </si>
  <si>
    <t>Kėdainių rajono savivaldybė, Raseinių rajono savivaldybė, Jonavos rajno savivaldybė</t>
  </si>
  <si>
    <t xml:space="preserve">Įrengti ženklinimo infrastruktūros objektai </t>
  </si>
  <si>
    <t>Sugaištas kelionės automobilių keliais (išskyrus TEN-T kelius) laikas mln. val.</t>
  </si>
  <si>
    <t>Įdiegtos saugų eismą gerinančios ir aplinkosaugos priemonės vnt.</t>
  </si>
  <si>
    <t xml:space="preserve">3.1.1.1.7. </t>
  </si>
  <si>
    <t>3.1.3.2.6</t>
  </si>
  <si>
    <t>Buvusios naftos bazės teritorijos Kaišiadorių r. sav., Žiežmarių apyl. sen. , Pakertų k., ir buvusio pesticidų sandėlio teritorijos Kaišiadorių r. sav., Nemaitonių sen., Varkalių k., sutvarkymas"</t>
  </si>
  <si>
    <t>1.3.1.1.19</t>
  </si>
  <si>
    <t>Garliavos miesto Kęstučio, Dariaus ir Girėno, Ąžuolų g. rekonstrukcija</t>
  </si>
  <si>
    <t>Naujos gatvės nuo J.Šimkaus g. iki Vyčio kryžiaus g.  Įrengimas</t>
  </si>
  <si>
    <t>Vietinės reikšmės keliai ir gatvės (statyba)</t>
  </si>
  <si>
    <t>P.N.508</t>
  </si>
  <si>
    <t>Bendras naujai nutiestų kelių ilgis (km)</t>
  </si>
  <si>
    <t>2.3.1.7.4</t>
  </si>
  <si>
    <t>Socialinių paslaugų infrastruktūros plėtra Kauno rajone</t>
  </si>
  <si>
    <t>VšĮ Rokų socialinės gerovės centras</t>
  </si>
  <si>
    <t>Kauno miesto gyventojų sveikatos gerinimas ir sveikatos netolygumų mažinimas</t>
  </si>
  <si>
    <t>Kėdainių rajono, Raseinių rajono, Jonavos rajno savivaldybė</t>
  </si>
  <si>
    <t>Kauno miesto, Kauno rajono savivaldybė</t>
  </si>
  <si>
    <t>VISAS planas</t>
  </si>
  <si>
    <t>Kauno miesto, Kauno rajono savivaldybės</t>
  </si>
  <si>
    <t>Kėdainių rajono, Raseinių rajono, Jonavos rajono savivaldybės</t>
  </si>
  <si>
    <t>Bešeimininkių apleistų pastatų likvidavimas Kėdainių rajone</t>
  </si>
  <si>
    <t xml:space="preserve">Komunalinių atliekų tvarkymo  infrastruktūros atnaujinimas ir plėtra Kėdainių rajono savivaldybėje  </t>
  </si>
  <si>
    <t>Užterštos naftos bazės teritorijos Raseinių r. sav., Viduklės geležinkelio stoties teritorijoje, sutvarkymas</t>
  </si>
  <si>
    <t>2.2.2.2.21</t>
  </si>
  <si>
    <t>2.2.2.2.22</t>
  </si>
  <si>
    <t>Prienų rajono savivaldybės teritorijos ir Prienų miesto bendrųjų planų koregavimas kraštovaizdžio ir gamtinio karkaso formavimo aspektais</t>
  </si>
  <si>
    <t xml:space="preserve"> 2017.01</t>
  </si>
  <si>
    <t xml:space="preserve"> 2016.11</t>
  </si>
  <si>
    <t>1.3.1.1.20</t>
  </si>
  <si>
    <t>Dešiniosios Nemuno pakrantės kraštovaizdžio sutvarkymas Prienų miesto teritorijoje</t>
  </si>
  <si>
    <t>3.1.4.5.3</t>
  </si>
  <si>
    <t>Geriamojo vandens tiekimo sistemos Vėžionių kaime įrengimas</t>
  </si>
  <si>
    <t>Pėsčiųjų ir dviračių takų plėtra Birštono savivaldybėje</t>
  </si>
  <si>
    <t>1.3.1.1.21</t>
  </si>
  <si>
    <t>Prienų miesto J. Vilutaičio-Keturakio gatvės atkarpos nuo Vytenio g. iki Kęstučio g. rekonstrukcija</t>
  </si>
  <si>
    <t>Dviračių ir pėsčiųjų takų įrengimas Kęstučio ir Paupio gatvėse Prienų mieste</t>
  </si>
  <si>
    <t>Prienų r. Stakliškių gimnazijos ikimokyklinio ugdymo skyriaus modernizavimas</t>
  </si>
  <si>
    <t>Veiksmų, kuriais remiamos investicijos į mažos apimties infrastruktūrą, skaičius</t>
  </si>
  <si>
    <t>Socialinių paslaugų infrastruktūros plėtra Prienų rajone</t>
  </si>
  <si>
    <t>Prienų miesto J. Vilkutaičio-Keturakio gatvės atkarpos nuo Vytenio g. iki Kęstučio g. rekonstrukcija</t>
  </si>
  <si>
    <t>2.3.1.6.1</t>
  </si>
  <si>
    <t>Kaišiadorių socialinių paslaugų centras</t>
  </si>
  <si>
    <t>2018.04</t>
  </si>
  <si>
    <t>Įrengtų naujų dviračių ir/ar pėsčiųjų takų ir/ar trasų ilgis (km)</t>
  </si>
  <si>
    <t>Raseinių rajono gyventojų sveikatos stiprinimas, gerinant sveikatos priežiūros prieinamumą</t>
  </si>
  <si>
    <t>VšĮ Raseinių pirminės sveikatos priežiūros centras</t>
  </si>
  <si>
    <t>Betygalos miestelio viešosios infrastruktūros sutvarkymas</t>
  </si>
  <si>
    <t>Šiluvos miestelio viešosios infrastruktūros sutvarkymas</t>
  </si>
  <si>
    <t>2019.05</t>
  </si>
  <si>
    <t>04.5.1-TID-R-518</t>
  </si>
  <si>
    <t>Jonavos vaikų mokyklos-darželio „Bitutė“ atnaujinimas</t>
  </si>
  <si>
    <t>05.1.1-APVA-R-007</t>
  </si>
  <si>
    <t>Socialinių paslaugų kokybės gerinimas ir paslaugų plėtra Kaišiadorių rajono savivaldybėje</t>
  </si>
  <si>
    <t>Bendras naujai nutiestų kelių ilgis</t>
  </si>
  <si>
    <t xml:space="preserve">P.B.209 </t>
  </si>
  <si>
    <t>Eismo saugos ir aplinkos apsaugos priemonių diegimas Krašto gatvėje, Neveronių seniūnijoje, Kauno rajono savivaldybėje</t>
  </si>
  <si>
    <t>Kaišiadorių miesto V.Kudirkos, Maironio ir J.Basanavičiaus gatvių rekonstravimas</t>
  </si>
  <si>
    <t>1.3.1.1.22</t>
  </si>
  <si>
    <t>Eismo saugos priemonės diegimas Kaišiadorių rajono savivaldybėje prie kelio Nr. 1808</t>
  </si>
  <si>
    <t>1.3.1.1.23</t>
  </si>
  <si>
    <t>Eismo saugos priemonės diegimas Kaišiadorių miesto Ąžuolyno gatvėje</t>
  </si>
  <si>
    <t>Pėsčiųjų ir dviračių tako rekonstrukcija Paukštininkų g. Kaišiadorių mieste</t>
  </si>
  <si>
    <t>2.3.1.9.1.</t>
  </si>
  <si>
    <t>Socialinės rizikos asmenų integracijos į visuomenę paslaugų infrastruktūros plėtra</t>
  </si>
  <si>
    <t>VšĮ "Sugrįžimas"</t>
  </si>
  <si>
    <t>Jonavos rajono savivaldybės kultūros centro didžiosios salės atnaujinimas</t>
  </si>
  <si>
    <t>2.3.1.7.5</t>
  </si>
  <si>
    <t>Josvainių socialinio ir ugdymo centro atnaujinimas bei savarankiško gyvenimo namų jame įkūrimas</t>
  </si>
  <si>
    <t>Pėsčiųjų ir dviračių takų tiesimas Pramonės g. Kėdainių mieste</t>
  </si>
  <si>
    <t>2018.11</t>
  </si>
  <si>
    <t>2019.02</t>
  </si>
  <si>
    <t>2019.12</t>
  </si>
  <si>
    <t>1.4.1.1.13</t>
  </si>
  <si>
    <t>Kėdainių Sinagogos (Smilgos g.5A, Kėdainiai) kompleksiškas sutvarkymas, pritaikant kultūrinėms nbei kitoms reikmėms</t>
  </si>
  <si>
    <t>Kėdainių miesto J. Basanavičiaus, Birutės, Dotnuvos ir Kauno gatvių rekonstrukcija</t>
  </si>
  <si>
    <t>Paslaugų ir asmenų aptarnavimo kokybės gerinimas Kauno, Jonavos, Prienų, Kaišiadorių rajonų ir Birštono savivaldybėse</t>
  </si>
  <si>
    <t>Kauno rajono savivaldybė, Prienų rajono savivaldybė, Jonavos rajono savivaldybė, Kaišiadorių rajono savivaldybė, Birštono savivaldybė</t>
  </si>
  <si>
    <t>2018.02</t>
  </si>
  <si>
    <t>Dviračių - pėsčiųjų tako nuo Sodų iki Liepų g. rekonstravimas Garliavos mieste</t>
  </si>
  <si>
    <t>3.1.4.2.6</t>
  </si>
  <si>
    <t>Atvirais kasiniais pažeistų žemių sutvarkymas Kėdainių rajone</t>
  </si>
  <si>
    <t>P.N.094</t>
  </si>
  <si>
    <t>Rekultivuotų atvirais kasiniais pažeistų žemių skaičius</t>
  </si>
  <si>
    <t>3.1.4.5.4</t>
  </si>
  <si>
    <t>Prienų miesto Birutės gatvės rekonstrukcija</t>
  </si>
  <si>
    <t>P.N.028</t>
  </si>
  <si>
    <t>2014.04</t>
  </si>
  <si>
    <t>2013.12</t>
  </si>
  <si>
    <t>2014.05</t>
  </si>
  <si>
    <t>Pėsčiųjų ir dviračių takų plėtra Birštono mieste</t>
  </si>
  <si>
    <t>3.1.2.1.2.</t>
  </si>
  <si>
    <t>Žiežmarių nuotekų valyklos rekonstrukcija</t>
  </si>
  <si>
    <t>Vandens tiekimo ir nuotekų tvarkymo infrastruktūros plėtra ir rekonstravimas Birštono savivaldybėje</t>
  </si>
  <si>
    <t>3.1.2.2.21</t>
  </si>
  <si>
    <t>Vandens gerinimo įrenginių rekonstrukcijos Kaišiadorių mieste projektavimas ir statybos darbai</t>
  </si>
  <si>
    <t>3.1.2.2.22</t>
  </si>
  <si>
    <t>Vandens tiekimo ir nuotekų tvarkymo infrastruktūros plėtra Pravieniškių I kaime, Kaišiadorių r. sav.</t>
  </si>
  <si>
    <t>3.1.2.2.23</t>
  </si>
  <si>
    <t>Nuotekų valymo įrenginių statyba Pravieniškių I kaime, Kaišiadorių r. sav.</t>
  </si>
  <si>
    <t>Alytaus atliekų tvarkymo regionas</t>
  </si>
  <si>
    <t>Visuomenės aplinkosauginį švietimą skatinančios infrastruktūros atnaujinimas Lietuvos zoologijos sode</t>
  </si>
  <si>
    <t>05.4.1-APVA-V-017</t>
  </si>
  <si>
    <t xml:space="preserve">Nacionalinio M.K Čiurlionio dailės muziejaus padalinio M.Žilinsko dailės galerijos modernizavimas </t>
  </si>
  <si>
    <t>Kauno valstybinio lėlių teatro pastato atnaujinimas</t>
  </si>
  <si>
    <t>2020.01</t>
  </si>
  <si>
    <t>2020.02</t>
  </si>
  <si>
    <t>2019.07</t>
  </si>
  <si>
    <t>2019.10</t>
  </si>
  <si>
    <t>Vandens tiekimo ir nuotekų tvarkymo infrastruktūros plėtra Raseinių rajone (Šiluvoje)</t>
  </si>
  <si>
    <t>3.1.2.2.24</t>
  </si>
  <si>
    <t>Vandens tiekimo ir nuotekų tvarkymo infrastruktūros plėtra Raseinių rajone (Betygaloje, Girkalnyje, Viduklėje)</t>
  </si>
  <si>
    <t>2012.12</t>
  </si>
  <si>
    <t>2013.10</t>
  </si>
  <si>
    <t>2015.07</t>
  </si>
  <si>
    <t>Kėdainių miesto A. Kanapinsko, P. Lukšio, Mindaugo, Pavasario ir Žemaitės gatvių rekonstrukcija</t>
  </si>
  <si>
    <t>14</t>
  </si>
  <si>
    <t>P.S.319</t>
  </si>
  <si>
    <t>04.3.2-LVPA-K-102</t>
  </si>
  <si>
    <t>Kodas (V)</t>
  </si>
  <si>
    <t>Produkto vertinimo kriterijus (V)
(pavadinimas)</t>
  </si>
  <si>
    <t>Siekiama reikšmė (V)</t>
  </si>
  <si>
    <t>Kauno apskrities viešoji biblioteka</t>
  </si>
  <si>
    <t>2014.01</t>
  </si>
  <si>
    <t>2018</t>
  </si>
  <si>
    <t>2019.01</t>
  </si>
  <si>
    <t>2019.04</t>
  </si>
  <si>
    <t>2019.06</t>
  </si>
  <si>
    <t>Nemuno dešiniosios pakrantės kompleksiškas sutvarkymas pritaikant bendruomenės ir verslo poreikiams</t>
  </si>
  <si>
    <t>Stakliškių kultūros ir laisvalaikio centro kapitalinis remontas</t>
  </si>
  <si>
    <t>Gyventojų, kurie naudojasi geresnėmis paslaugomis / infrastruktūra, skaičius</t>
  </si>
  <si>
    <t>Regioninio planavimo būdu įgyvendintų mažos apimties infrastruktūros projektų skaičius</t>
  </si>
  <si>
    <t>Veiverių kultūros ir laisvalaikio centro Skriaudžiuose kapitalinis remontas</t>
  </si>
  <si>
    <t xml:space="preserve">P.S.335 </t>
  </si>
  <si>
    <t>P.N.817</t>
  </si>
  <si>
    <t>Švietimo ir kitų švietimo teikėjų įstaigos, kuriose pagal veiksmų programą ERPF lėšomis sukurta ar atnaujinta ne mažiau nei viena edukacinė erdvė</t>
  </si>
  <si>
    <t>Švietimo ir kitų švietimo teikėjų įstaigos, kuriose pagal veiksmų programą ERPF lėšomis sukurta ar atnaujinta ne mažiau nei viena edukacinė erdvė vnt.</t>
  </si>
  <si>
    <t xml:space="preserve">Švietimo ir kitų švietimo teikėjų įstaigos, kuriose pagal veiksmų programą ERPF lėšomis sukurta ar atnaujinta ne mažiau nei viena edukacinė erdvė </t>
  </si>
  <si>
    <t>10.1.3-ESFA-R-920</t>
  </si>
  <si>
    <t>Naujos atviros erdvės vietovėse nuo 1 iki 6 tūkst. gyv. (išskyrus savivaldybių centrus)(kv.m)</t>
  </si>
  <si>
    <t>Atnaujinti ir (ar) pritaikyti naujai paskirčiai pastatai ir statiniai kaimo vietovėse (kv.m)</t>
  </si>
  <si>
    <t>2013.07</t>
  </si>
  <si>
    <t>05.3.2-APVA-V-013</t>
  </si>
  <si>
    <t>P.B.222</t>
  </si>
  <si>
    <t>Kauno valstybinio lėlių teatro modernizavimas</t>
  </si>
  <si>
    <t xml:space="preserve">Pagerinti VšĮ Jonavos PSPC teikiamų vaikų ligų, vyresnio amžiaus ligų  ir sveiko senėjimo srityse Jonavos rajono savivaldybės gyventojų ligų profilaktikos, prevencijos ir ankstyvosios diagnostikos paslaugų kokybę ir prieinamumą
</t>
  </si>
  <si>
    <t>Gyventojai, kuriems teikiamosvandens tiekimo paslaugos naujai pastatytais geriamojo vandens tiekimo tinklais</t>
  </si>
  <si>
    <t>Kauno apskrities viešosios bibliotekos modernizavimas</t>
  </si>
  <si>
    <t>P.S.322</t>
  </si>
  <si>
    <t>Rekonstruotų dviračių ir / ar pėsčiųjų takų ir / ar trasų ilgis (km)</t>
  </si>
  <si>
    <t>3.1.4.5.5</t>
  </si>
  <si>
    <t>Išsaugotų, sutvarkytų ar atkurtų įvairaus teritorinio lygmens kraštovaizdžio arealų skaičius</t>
  </si>
  <si>
    <t>Neformaliojo ugdymosi galimybių didinimas modernizuojant Raseinių kūno kultūros ir sporto centrą</t>
  </si>
  <si>
    <t>2.2.4.1.7</t>
  </si>
  <si>
    <t>Kėdainių dailės mokyklos infrastruktūros tobulinimas (Smilgos g. 5A, Kėdainiai)</t>
  </si>
  <si>
    <t>2.2.4.1.8</t>
  </si>
  <si>
    <t>Neformaliojo švietimo infrastruktūros tobulinimas Kaišiadorių rajone</t>
  </si>
  <si>
    <t>2018.08</t>
  </si>
  <si>
    <t>2020</t>
  </si>
  <si>
    <t xml:space="preserve">Pastato esančio Aleksote, Sodininkų g.2, konversija į daugiafunkcinį centrą </t>
  </si>
  <si>
    <t>Šeštokų 1-osios g. ir Alyvų 1-osios g. Kaune statyba</t>
  </si>
  <si>
    <t>Pastato Aleksote Kumpio g.1 modernizavimas didinant ikimokyklinio ugdymo paslaugų prieinamumą</t>
  </si>
  <si>
    <t>2.2.4.1.9</t>
  </si>
  <si>
    <t>Neformaliojo švietimo infrastruktūros tobulinimas Kauno rajono savivaldybėje</t>
  </si>
  <si>
    <t>Raseinių miesto bendrojo ugdymo įstaigų efektyvumo didinimas</t>
  </si>
  <si>
    <t xml:space="preserve">Raseinių miesto bendrojo ugdymo įstaigų efektyvumo didinimas </t>
  </si>
  <si>
    <t>2.2.4.1.10</t>
  </si>
  <si>
    <t>Neformaliojo vaikų švietimo infrastruktūros gerinimas Prienų mieste</t>
  </si>
  <si>
    <t>2.2.4.1.11</t>
  </si>
  <si>
    <t>Neformalaus švietimo infrastruktūros tobulinimas Birštono savivaldybėje</t>
  </si>
  <si>
    <t>2.2.1.2.4</t>
  </si>
  <si>
    <t>2.2.1.2.5</t>
  </si>
  <si>
    <t>Kauno Žaliakalnio lopšelio-darželio modernizavimas didinant paslaugų prieinamumą</t>
  </si>
  <si>
    <t>Modernių ir saugių mokymosi erdvių kūrimas Birštono savivaldybėje</t>
  </si>
  <si>
    <t>Kauno moksleivių techninės kūrybos centras</t>
  </si>
  <si>
    <t>Žiemos sporto mokykla "Baltų Ainiai"</t>
  </si>
  <si>
    <t>2.2.3.1.3</t>
  </si>
  <si>
    <t>Paslaugų ir asmenų aptarnavimo kokybės gerinimas Kauno miesto savivaldybėje</t>
  </si>
  <si>
    <t>Neformaliojo švietimo infrastruktūros tobulinimas Jonavoje</t>
  </si>
  <si>
    <t>Pastato dalies, esančios V.Koncevičiaus g. 3, Pelėdnagiuose, atnaujinimas, didinant jos funkcionalumą ir miestelio viešųjų erdvių sutvarkymas</t>
  </si>
  <si>
    <t>Komunalinių atliekų tvarkymo infrastruktūros atnaujinimas ir plėtra Kauno regione (Prienų raj. ir Birštono savivaldybėse)</t>
  </si>
  <si>
    <t>2.2.2.2.23</t>
  </si>
  <si>
    <t>Prienų r. Veiverių Tomo Žilinsko gimnazijos atnaujinimas</t>
  </si>
  <si>
    <t>P.N.722</t>
  </si>
  <si>
    <t>Investicijas gavusios vaikų priežiūros arba švietimo infrastruktūros pajėgumas, mokinių skaičius (vnt.)</t>
  </si>
  <si>
    <t>2.2.2.2.24</t>
  </si>
  <si>
    <t>2.2.2.2.25</t>
  </si>
  <si>
    <t>Ugdymo kokybės gerinimas Birštono gimnazijoje</t>
  </si>
  <si>
    <t>2019.11</t>
  </si>
  <si>
    <t>2.6.1.2.28</t>
  </si>
  <si>
    <t>Pastato, esančio Parko g. 6, Vilainių k. Kėdainių rajone, atnaujinimas, didinant jo funkcionalumą ir šalia esančių prieigų sutvarkymas</t>
  </si>
  <si>
    <t>2.2.1.1.6</t>
  </si>
  <si>
    <t>Lietuvos sporto universiteto Kėdainių „Aušros“ progimnazijos modernių ir saugių erdvių kūrimas</t>
  </si>
  <si>
    <t>2.2.3.1.4</t>
  </si>
  <si>
    <t>Paslaugų ir asmenų aptarnavimo kokybės gerinimas Kėdainių rajono savivaldybėje</t>
  </si>
  <si>
    <t>Aleksoto bendrojo ugdymo įstaigos modernizavimas didinant paslaugų efektyvumą</t>
  </si>
  <si>
    <t>Kauno r. Piliuonos gimnazijos modernizavimas</t>
  </si>
  <si>
    <t>2.2.1.1.7</t>
  </si>
  <si>
    <t>Kaišiadorių Vaclovo Giržado progimnazijos patalpų atnaujinimas</t>
  </si>
  <si>
    <t>Gričiupio parko kraštovaizdžio formavimas ir tvarkymas</t>
  </si>
  <si>
    <t>A. Kačanausko muzikos mokykla</t>
  </si>
  <si>
    <t>Marvelės upelio slėnio sutvarkymas, panaudojant teritorijos gamtinio karkaso ypatumus, siekiant netradicinių erdvių pritaikymo kultūros ir kt. reikmėms</t>
  </si>
  <si>
    <t>Daugiafunkcio S.Dariaus ir S.Girėno sveikatinimo, kultūros ir užimtumo centro įkūrimas pritaikant S.Dariaus ir S.Girėno stadiono infrastruktūrą</t>
  </si>
  <si>
    <t>2.6.1.2.29</t>
  </si>
  <si>
    <t>Vietinės reikšmės kelio BR-27 rekonstravimas</t>
  </si>
  <si>
    <t>2.6.1.2.30</t>
  </si>
  <si>
    <t>Vandens tiekimo infrastruktūros plėtra Birštono savivaldybės kaimiškose teritorijose</t>
  </si>
  <si>
    <t>2.6.1.2.31</t>
  </si>
  <si>
    <t>Apšvietimo inžinerinių tinklų atnaujinimas arba plėtra Kėdainių rajono Dotnuvos seniūnijoje</t>
  </si>
  <si>
    <t>2.6.1.2.32</t>
  </si>
  <si>
    <t>Apšvietimo inžinerinių tinklų atnaujinimas arba plėtra Kėdainių rajono Pelėdnagių seniūnijoje</t>
  </si>
  <si>
    <t>2.6.1.2.33</t>
  </si>
  <si>
    <t>Apšvietimo inžinerinių tinklų atnaujinimas arba plėtra Kėdainių rajono Truskavos ir Josvainių seniūnijose</t>
  </si>
  <si>
    <t>2.6.1.2.34</t>
  </si>
  <si>
    <t>Apšvietimo inžinerinių tinklų atnaujinimas arba plėtra Kėdainių rajono Pernaravos, Gudžiūnų, Vilainių, Krakių ir Surviliškio seniūnijose</t>
  </si>
  <si>
    <t>2.6.1.2.35</t>
  </si>
  <si>
    <t>Apšvietimo inžinerinių tinklų atnaujinimas arba plėtra Šėtos seniūnijoje</t>
  </si>
  <si>
    <t>2.6.1.2.36</t>
  </si>
  <si>
    <t>Atvirų viešųjų erdvių sutvarkymas arba sukūrimas Kėdainių rajono Surviliškio seniūnijoje, pritaikant jas kaimo bendruomenės poreikiams bei laisvalaikiui</t>
  </si>
  <si>
    <t>2.6.1.2.37</t>
  </si>
  <si>
    <t>Atvirų viešųjų erdvių sutvarkymas arba sukūrimas Kėdainių rajono Šėtos miestelyje, pritaikant jas kaimo bendruomenės poreikiams bei laisvalaikiui</t>
  </si>
  <si>
    <t>2.6.1.2.38</t>
  </si>
  <si>
    <t>Atvirų viešųjų erdvių sutvarkymas arba sukūrimas Kėdainių rajono Gudžiūnų seniūnijoje, pritaikant jas kaimo bendruomenės poreikiams bei laisvalaikiui</t>
  </si>
  <si>
    <t>2.6.1.2.39</t>
  </si>
  <si>
    <t>Atvirų viešųjų erdvių sutvarkymas arba sukūrimas Kėdainių rajono Dotnuvos seniūnijoje, pritaikant jas kaimo bendruomenės poreikiams bei laisvalaikiui</t>
  </si>
  <si>
    <t>2.6.1.2.40</t>
  </si>
  <si>
    <t>Atvirų viešųjų erdvių sutvarkymas arba sukūrimas Kėdainių rajono Josvainių ir Krakių seniūnijose, pritaikant jas kaimo bendruomenės poreikiams bei laisvalaikiui</t>
  </si>
  <si>
    <t>2.6.1.2.41</t>
  </si>
  <si>
    <t>Atvirų viešųjų erdvių sutvarkymas arba sukūrimas Kėdainių rajono Pernaravos, Pelėdnagių, Vilainių ir Truskavos seniūnijose, pritaikant jas kaimo bendruomenės poreikiams bei laisvalaikiui</t>
  </si>
  <si>
    <t>2.6.1.2.42</t>
  </si>
  <si>
    <t>Kėdainių rajono Krakių miestelio kultūros centro kapitalinis remontas, pritaikant jį kaimo bendruomenės poreikiams</t>
  </si>
  <si>
    <t>Kėdainių rajono Dotnuvos seniūnijos Akademijos miestelio visuomeninės paskirties pastato atnaujinimas (modernizavimas), pritaikant jį kaimo bendruomenės poreikiams</t>
  </si>
  <si>
    <t>2.6.1.2.43</t>
  </si>
  <si>
    <t>2.6.1.2.44</t>
  </si>
  <si>
    <t>Kėdainių rajono Truskavos seniūnijos pastato išplėtimas, pritaikant jį kaimo bendruomenės poreikiams bei kultūrinei veiklai</t>
  </si>
  <si>
    <t>2.6.1.2.45</t>
  </si>
  <si>
    <t>Kėdainių rajono Krakių seniūnijos Ažytėnų kaimo visuomeninės paskirties pastato atnaujinimas (modernizavimas), pritaikant jį kaimo bendruomenės poreikiams</t>
  </si>
  <si>
    <t>2.6.1.2.46</t>
  </si>
  <si>
    <t>Geriamojo vandens geležies šalinimo sistemų nauja statyba ir (arba) rekonstrukcija, artezinio gręžinio įrengimas Kasčiukiškių kaime</t>
  </si>
  <si>
    <t>UAB „Kaišiadorių vandenys“</t>
  </si>
  <si>
    <t>2.6.1.2.47</t>
  </si>
  <si>
    <t>Geriamojo vandens geležies šalinimo sistemų nauja statyba ir (arba) rekonstrukcija, artezinio gręžinio įrengimas Neprėkštos kaime</t>
  </si>
  <si>
    <t>2.6.1.2.48</t>
  </si>
  <si>
    <t>Geriamojo vandens geležies šalinimo sistemų nauja statyba ir (arba) rekonstrukcija, artezinio gręžinio įrengimas Nemaitonių kaime</t>
  </si>
  <si>
    <t>2.6.1.2.49</t>
  </si>
  <si>
    <t>Geriamojo vandens geležies šalinimo sistemų nauja statyba ir (arba) rekonstrukcija, artezinio gręžinio įrengimas Vilūnų kaime</t>
  </si>
  <si>
    <t>2.6.1.2.50</t>
  </si>
  <si>
    <t>Geriamojo vandens geležies šalinimo sistemų nauja statyba ir (arba) rekonstrukcija, artezinio gręžinio įrengimas Tauckūnų kaime</t>
  </si>
  <si>
    <t>2.6.1.2.51</t>
  </si>
  <si>
    <t>Geriamojo vandens geležies šalinimo sistemų nauja statyba ir (arba) rekonstrukcija, artezinio gręžinio įrengimas Mikalaučiškių kaime</t>
  </si>
  <si>
    <t>2.6.1.2.52</t>
  </si>
  <si>
    <t>Geriamojo vandens geležies šalinimo sistemų nauja statyba ir (arba) rekonstrukcija, artezinio gręžinio įrengimas Guronių (Žaslių gel. stotis) kaime</t>
  </si>
  <si>
    <t>2.6.1.2.53</t>
  </si>
  <si>
    <t>Žaslių pagrindinės mokyklos dienos centro sporto aikštyno atnaujinimas</t>
  </si>
  <si>
    <t>2.6.1.2.54</t>
  </si>
  <si>
    <t>Kaišiadorių r. Pravieniškių lopšelio-darželio „Ąžuoliukas“ gražios ir saugios lauko aplinkos sukūrimas</t>
  </si>
  <si>
    <t>Šveicarijos pagrindinės mokyklos pritaikymas bendruomenės poreikiams</t>
  </si>
  <si>
    <t>Bukonių kultūros centro pastato atnaujinimas ir pritaikymas bendruomenės poreikiams</t>
  </si>
  <si>
    <t>Užusalių pagrindinės mokyklos atnaujinimas ir pritaikymas bendruomenės poreikiams</t>
  </si>
  <si>
    <t>2.6.1.2.55</t>
  </si>
  <si>
    <t>2.6.1.2.56</t>
  </si>
  <si>
    <t>2.6.1.2.57</t>
  </si>
  <si>
    <t>2.6.1.2.58</t>
  </si>
  <si>
    <t>2.6.1.2.59</t>
  </si>
  <si>
    <t>2.6.1.2.60</t>
  </si>
  <si>
    <t>2.6.1.2.61</t>
  </si>
  <si>
    <t>2.6.1.2.62</t>
  </si>
  <si>
    <t>Kauno r. Pabiržio kaimo viešosios infrastruktūros sutvarkymas ir pritaikymas aktyvaus laisvalaikio ir
kultūrinei veiklai</t>
  </si>
  <si>
    <t>Kauno r. Kačerginės miestelio viešosios infrastruktūros</t>
  </si>
  <si>
    <t>Kauno r. Ilgakiemio kaimo viešosios infrastruktūros sutvarkymas ir pritaikymas kaimo bendruomenės
poreikiams</t>
  </si>
  <si>
    <t>Kauno r. Piliuonos miestelio viešosios infrastruktūros sutvarkymas ir pritaikymas aktyvaus laisvalaikio
ir kultūrinei veiklai</t>
  </si>
  <si>
    <t>Kauno r. Pyplių piliakalnio ir jo prieigų sutvarkymas ir pritaikymas lankymui</t>
  </si>
  <si>
    <t>Kauno r. Zapyškio senojo miesto teritorijos atgaivinimas ir pritaikymas bendruomenės poreikiams</t>
  </si>
  <si>
    <t>Kauno r. Linksmakalnio kaimo viešosios infrastruktūros sutvarkymas ir pritaikymas aktyvaus laisvalaikio
ir kultūrinei veiklai</t>
  </si>
  <si>
    <t>Kauno r. Voškonių kaimo viešosios infrastruktūros sutvarkymas ir pritaikymas kaimo bendruomenės
poreikiams</t>
  </si>
  <si>
    <t>Kauno rajonas</t>
  </si>
  <si>
    <t>Pėsčiųjų ir dviračių takai (ne miesto vietovėse)</t>
  </si>
  <si>
    <t>Kompleksinis Prienų miesto viešųjų erdvių sutvarkymas, pritaikant jas bendruomenės ir verslo poreikiams</t>
  </si>
  <si>
    <t>04.5.1-TID-R-503</t>
  </si>
  <si>
    <t>Viešojo valdymo institucijos, pagal programą  ESF lėšomis įgyvendinusios paslaugų ir (ar) aptarnavimo kokybei gerinti skirtas priemones, skaičius</t>
  </si>
  <si>
    <t>R.S. 342</t>
  </si>
  <si>
    <t>P.S. 318</t>
  </si>
  <si>
    <t>Namų ūkių, priskirtų geresnei energijos vartojimo efektyvumo klasei, skaičius</t>
  </si>
  <si>
    <t>P.B.231</t>
  </si>
  <si>
    <t>Papildomi atsinaujinančių išteklių energijos gamybos pajėgumai</t>
  </si>
  <si>
    <t>P.B.230</t>
  </si>
  <si>
    <t>Papildomi gyventojai, kuriems teikiamos pagerintos nuotekų tvarkymo paslaugos (asm.)</t>
  </si>
  <si>
    <t>P.B.219</t>
  </si>
  <si>
    <t>Tikslinių grupių asmenys, kurie dalyvavo informavimo, švietimo ir mokymo renginiuose bei sveikatos raštingumą didinančiose veiklose</t>
  </si>
  <si>
    <t>P.S.372</t>
  </si>
  <si>
    <t>Metinis pirminės energijos suvartojimo viešuosiuose pastatuose sumažėjimas (kWh/per metus)</t>
  </si>
  <si>
    <t>P.B.232</t>
  </si>
  <si>
    <t>Teritorijų, kuriose įgyvendintos kraštovaizdžio formavimo priemonės, plotas, ha</t>
  </si>
  <si>
    <t>Tikslinės populiacijos dalis, dalyvavusi vaikų krūminių dantų dengimo silantinėmis medžiagomis programoje, proc</t>
  </si>
  <si>
    <t>R.N.655</t>
  </si>
  <si>
    <t>Atnaujinti ir pritaikyti naujai paskirčiai pastatai ir statiniai kaimo vietovėse (vietovėse nuo 1 iki 6 tūkst. gyv. išskyrus savivaldybių centrus) (m2)</t>
  </si>
  <si>
    <r>
      <t>Naujos atviros erdvės (vietovėse nuo 1 iki 6 tūkst. gyv. išskyrus savivaldybių centrus) (m</t>
    </r>
    <r>
      <rPr>
        <vertAlign val="superscript"/>
        <sz val="10"/>
        <color theme="3" tint="-0.249977111117893"/>
        <rFont val="Times New Roman"/>
        <family val="1"/>
      </rPr>
      <t>2</t>
    </r>
    <r>
      <rPr>
        <sz val="10"/>
        <color theme="3" tint="-0.249977111117893"/>
        <rFont val="Times New Roman"/>
        <family val="1"/>
      </rPr>
      <t>)</t>
    </r>
  </si>
  <si>
    <t>Išsaugoti, sutvarkyti ar atkurti įvairaus teritorinio lygmens kraštovaizdžio arealai (skaičius)</t>
  </si>
  <si>
    <t>Lietaus nuotėkio plotas, iš kurio surenkamam paviršiniam (lietaus) vandeniui tvarkyti, įrengta ir (ar) rekonstruota infrastruktūra, ha</t>
  </si>
  <si>
    <t>Rekonstruotų dviračių ir / ar pėsčiųjų takų ir / ar trasų ilgis, km</t>
  </si>
  <si>
    <t>Viešojo valdymo institucijos, veiksmų programos lėšomis įgyvendinusios paslaugų ir aptarnavimo kokybės gerinimo priemones, Skč.</t>
  </si>
  <si>
    <t>P.N.915</t>
  </si>
  <si>
    <t>Apmokytų sveikatos ir kitų specialistų skaičius</t>
  </si>
  <si>
    <t>P.N.602</t>
  </si>
  <si>
    <t>Įgyvendintos visuomenės informavimo apie aplinką priemonės Skč.</t>
  </si>
  <si>
    <t>P.N.071</t>
  </si>
  <si>
    <t>Nuotekų valymo įrenginių rekonstrukcija ir (ar) nauja statyba</t>
  </si>
  <si>
    <t>P.N.011</t>
  </si>
  <si>
    <t>1.1.1.1</t>
  </si>
  <si>
    <t>Jonava</t>
  </si>
  <si>
    <t>Raseiniai</t>
  </si>
  <si>
    <t>Kaunas</t>
  </si>
  <si>
    <t>Kaisiadorys</t>
  </si>
  <si>
    <t>Birstonas</t>
  </si>
  <si>
    <t>Kauno r.</t>
  </si>
  <si>
    <t>Kėdainiai</t>
  </si>
  <si>
    <t>Prienai</t>
  </si>
  <si>
    <r>
      <t xml:space="preserve">Siekiama reikšmė </t>
    </r>
    <r>
      <rPr>
        <i/>
        <sz val="12"/>
        <color theme="1"/>
        <rFont val="Times New Roman"/>
        <family val="1"/>
        <charset val="186"/>
      </rPr>
      <t>(projektams priskirtų kriterijų reikšmių suma)</t>
    </r>
  </si>
  <si>
    <t>Produkto vertinimo kriterijus (pavadinimas)</t>
  </si>
  <si>
    <t>Kodas</t>
  </si>
  <si>
    <r>
      <t>5 lentelė.</t>
    </r>
    <r>
      <rPr>
        <b/>
        <sz val="11"/>
        <color theme="1"/>
        <rFont val="Times New Roman"/>
        <family val="1"/>
        <charset val="186"/>
      </rPr>
      <t xml:space="preserve"> </t>
    </r>
    <r>
      <rPr>
        <b/>
        <sz val="12"/>
        <color theme="1"/>
        <rFont val="Times New Roman"/>
        <family val="1"/>
        <charset val="186"/>
      </rPr>
      <t>Numatomų sukurti produktų (siektinų produkto vertinimo kriterijų reikšmių) suvestinė.</t>
    </r>
  </si>
  <si>
    <t>05.6.1-APVA-R-020</t>
  </si>
  <si>
    <t>05.6.1-APVA-R-021</t>
  </si>
  <si>
    <t>Veiksmų programos įgyvendinimo plano priemonės pavadinimas</t>
  </si>
  <si>
    <t>Veiksmų programos įgyvendinimo plano priemonė (Nr.)</t>
  </si>
  <si>
    <t>Iš viso</t>
  </si>
  <si>
    <t>Metai:</t>
  </si>
  <si>
    <t>6 lentelė. Lėšų paskirstymas pagal Veiksmų programos įgyvendinimo plano priemones (tūkst. Eur) (numatomos sudaryti projektų finansavimo sutartys, pamečiui).</t>
  </si>
  <si>
    <t>7 lentelė. Lėšų paskirstymas pagal Veiksmų programos įgyvendinimo plano priemones (tūkst. Eur) (numatomos sudaryti projektų finansavimo sutartys, kaupiamuoju būdu).</t>
  </si>
  <si>
    <t>1 433 998,83</t>
  </si>
  <si>
    <t>Socialinių paslaugų plėtra (ne infrastruktūra)</t>
  </si>
  <si>
    <t>Kompleksinių paveldo objektų sutvarkymas ir pritaikymas</t>
  </si>
  <si>
    <t>Viešosios turizmo paslaugos</t>
  </si>
  <si>
    <t>Natura 2000 teritorijų tvarkymas ir pritaikymas</t>
  </si>
  <si>
    <t>Viešoji tyrimų ir inovacijų infrastruktūra</t>
  </si>
  <si>
    <t>289 620</t>
  </si>
  <si>
    <t>1 976 209</t>
  </si>
  <si>
    <t>695 090</t>
  </si>
  <si>
    <t>579 242</t>
  </si>
  <si>
    <t>1 013 672</t>
  </si>
  <si>
    <t>311 000</t>
  </si>
  <si>
    <t>Profesinio ar suaugusiųjų mokymo įstaigų modernizavimas</t>
  </si>
  <si>
    <t>Aukštojo mokslo įstaigų modernizavimas</t>
  </si>
  <si>
    <t>673 700</t>
  </si>
  <si>
    <r>
      <t>Darnaus judumo priemonės miestuose (pėsčiųjų ir dviračių takų infrastruktūra, </t>
    </r>
    <r>
      <rPr>
        <i/>
        <sz val="12"/>
        <color theme="1"/>
        <rFont val="Times New Roman"/>
        <family val="1"/>
      </rPr>
      <t>Park and Ride</t>
    </r>
    <r>
      <rPr>
        <sz val="12"/>
        <color theme="1"/>
        <rFont val="Times New Roman"/>
        <family val="1"/>
      </rPr>
      <t>, </t>
    </r>
    <r>
      <rPr>
        <i/>
        <sz val="12"/>
        <color theme="1"/>
        <rFont val="Times New Roman"/>
        <family val="1"/>
      </rPr>
      <t>Bike and Ride</t>
    </r>
    <r>
      <rPr>
        <sz val="12"/>
        <color theme="1"/>
        <rFont val="Times New Roman"/>
        <family val="1"/>
      </rPr>
      <t> aikštelės, elektromobilių įkrovimo stotelių įrengimas ir kita)</t>
    </r>
  </si>
  <si>
    <t>Regioninė ir vietinė vandens transporto infrastruktūra</t>
  </si>
  <si>
    <t>Oro uostų ir aerodromų infrastruktūra</t>
  </si>
  <si>
    <t>Daugiarūšio transporto plėtra</t>
  </si>
  <si>
    <t>Valstybinės reikšmės keliai ir gatvės (statyba)</t>
  </si>
  <si>
    <t>Gyvenamųjų namų energinio efektyvumo didinimas</t>
  </si>
  <si>
    <t>Viešosios infrastruktūros (išskyrus pastatus) energinio efektyvumo didinimas</t>
  </si>
  <si>
    <t>Atsinaujinančių energijos šaltinių diegimas</t>
  </si>
  <si>
    <t>Projektų, kuriems veiklų grupė priskirta kaip pagrindinė, lėšų poreikis (iš viso)</t>
  </si>
  <si>
    <t>Projektų, kuriems veiklų grupė priskirta kaip pagrindinė, skaičius</t>
  </si>
  <si>
    <t>Projektų, kuriems priskirta veiklų grupė skaičius</t>
  </si>
  <si>
    <t>Pavadinimas</t>
  </si>
  <si>
    <t>8 lentelė. Veiklų grupių suvestinė.</t>
  </si>
  <si>
    <t>Aleksoto gatvių rekonstravimas (Kalvarijos g., Vyčio Kryžiaus g., K. Sprangausko g., J. Petruičio g., J. Čapliko g., Pabrėžos g., Vilties g.)</t>
  </si>
  <si>
    <t>Kauno mokyklos-darželio „Rūtelė“ modernizavimas didinant paslaugų prieinamumą</t>
  </si>
  <si>
    <t>Radvilėnų plento (nuo A. Baranausko g. iki Zoologijos sodo pabaigos) rekonstravimas</t>
  </si>
  <si>
    <t>Šviesoforinės įrangos įrengimas Eivenių g. ir Sukilėlių pr. sankryžoje</t>
  </si>
  <si>
    <t>Darnaus judumo Kauno mieste plano parengimas</t>
  </si>
  <si>
    <t xml:space="preserve">Dviračių ir pėsčiųjų tako Savanorių prospekte įrengimas </t>
  </si>
  <si>
    <t>VšĮ „Girstučio“ kultūros ir sporto centro (Kovo 11-osios g. 26 Kaune) kultūrinei veiklai naudojamos dalies rekonstravimas</t>
  </si>
  <si>
    <t>Teritorijos prie daugiafunkcio  S.Dariaus ir S.Girėno  sveikatinimo, kultūros ir užimtumo centro, Lietuvos Sporto Universiteto ir Sporto halės sutvarkymas</t>
  </si>
  <si>
    <t>Kauno lopšelio-darželio „Svirnelis“ modernizavimas didinant paslaugų prieinamumą</t>
  </si>
  <si>
    <t>Kauno kartų namų (Sąjungos a. 13A) infrastruktūros modernizavimas ir pritaikymas senyvo amžiaus asmenims</t>
  </si>
  <si>
    <t>Birštono, Kaišiadorių rajono ir Prienų rajono savivaldybes jungiančių turizmo trasų ir turizmo maršrutų informacinės infrastruktūros plėtra</t>
  </si>
  <si>
    <t>VšĮ „Girstučio kultūros centras“</t>
  </si>
  <si>
    <t>Aktuali redakcija 2017-08-30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</si>
</sst>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0_ ;\-#,##0.00\ "/>
  </numFmts>
  <fonts count="60"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9"/>
      <name val="Times New Roman"/>
      <family val="1"/>
      <charset val="186"/>
    </font>
    <font>
      <b/>
      <sz val="10"/>
      <name val="Times New Roman"/>
      <family val="1"/>
      <charset val="186"/>
    </font>
    <font>
      <sz val="8"/>
      <name val="Calibri"/>
      <family val="2"/>
    </font>
    <font>
      <sz val="11"/>
      <color theme="1"/>
      <name val="Calibri"/>
      <family val="2"/>
      <scheme val="minor"/>
    </font>
    <font>
      <sz val="9"/>
      <name val="Times New Roman"/>
      <family val="1"/>
      <charset val="186"/>
    </font>
    <font>
      <sz val="10"/>
      <name val="Times New Roman"/>
      <family val="1"/>
      <charset val="186"/>
    </font>
    <font>
      <b/>
      <sz val="11"/>
      <color indexed="8"/>
      <name val="Calibri"/>
      <family val="2"/>
    </font>
    <font>
      <b/>
      <sz val="9"/>
      <color indexed="81"/>
      <name val="Tahoma"/>
      <family val="2"/>
      <charset val="186"/>
    </font>
    <font>
      <sz val="9"/>
      <color indexed="81"/>
      <name val="Tahoma"/>
      <family val="2"/>
      <charset val="186"/>
    </font>
    <font>
      <sz val="10"/>
      <name val="Arial"/>
      <family val="2"/>
    </font>
    <font>
      <vertAlign val="superscript"/>
      <sz val="10"/>
      <name val="Times New Roman"/>
      <family val="1"/>
      <charset val="186"/>
    </font>
    <font>
      <sz val="11"/>
      <name val="Calibri"/>
      <family val="2"/>
      <scheme val="minor"/>
    </font>
    <font>
      <sz val="12"/>
      <name val="Times New Roman"/>
      <family val="1"/>
      <charset val="186"/>
    </font>
    <font>
      <b/>
      <sz val="12"/>
      <name val="Times New Roman"/>
      <family val="1"/>
      <charset val="186"/>
    </font>
    <font>
      <sz val="11"/>
      <name val="Times New Roman"/>
      <family val="1"/>
      <charset val="186"/>
    </font>
    <font>
      <b/>
      <sz val="8"/>
      <name val="Times New Roman"/>
      <family val="1"/>
      <charset val="186"/>
    </font>
    <font>
      <i/>
      <sz val="9"/>
      <name val="Times New Roman"/>
      <family val="1"/>
      <charset val="186"/>
    </font>
    <font>
      <sz val="9"/>
      <name val="Times New Roman"/>
      <family val="1"/>
    </font>
    <font>
      <sz val="9"/>
      <name val="Calibri"/>
      <family val="2"/>
      <scheme val="minor"/>
    </font>
    <font>
      <b/>
      <sz val="11"/>
      <name val="Times New Roman"/>
      <family val="1"/>
      <charset val="186"/>
    </font>
    <font>
      <sz val="7"/>
      <name val="Times New Roman"/>
      <family val="1"/>
      <charset val="186"/>
    </font>
    <font>
      <sz val="8"/>
      <name val="Times New Roman"/>
      <family val="1"/>
      <charset val="186"/>
    </font>
    <font>
      <sz val="10"/>
      <name val="Calibri"/>
      <family val="2"/>
      <scheme val="minor"/>
    </font>
    <font>
      <b/>
      <sz val="11"/>
      <name val="Calibri"/>
      <family val="2"/>
      <charset val="186"/>
      <scheme val="minor"/>
    </font>
    <font>
      <b/>
      <sz val="10"/>
      <color rgb="FFFF0000"/>
      <name val="Times New Roman"/>
      <family val="1"/>
      <charset val="186"/>
    </font>
    <font>
      <b/>
      <sz val="9"/>
      <color rgb="FFFF0000"/>
      <name val="Times New Roman"/>
      <family val="1"/>
      <charset val="186"/>
    </font>
    <font>
      <i/>
      <sz val="11"/>
      <color theme="1"/>
      <name val="Times New Roman"/>
      <family val="1"/>
      <charset val="186"/>
    </font>
    <font>
      <b/>
      <strike/>
      <sz val="10"/>
      <color rgb="FFFF0000"/>
      <name val="Times New Roman"/>
      <family val="1"/>
      <charset val="186"/>
    </font>
    <font>
      <strike/>
      <sz val="10"/>
      <name val="Times New Roman"/>
      <family val="1"/>
      <charset val="186"/>
    </font>
    <font>
      <strike/>
      <sz val="9"/>
      <name val="Times New Roman"/>
      <family val="1"/>
      <charset val="186"/>
    </font>
    <font>
      <b/>
      <sz val="12"/>
      <color theme="1"/>
      <name val="Times New Roman"/>
      <family val="1"/>
      <charset val="186"/>
    </font>
    <font>
      <sz val="10"/>
      <color theme="3" tint="-0.249977111117893"/>
      <name val="Times New Roman"/>
      <family val="1"/>
    </font>
    <font>
      <sz val="10"/>
      <color theme="1"/>
      <name val="Times New Roman"/>
      <family val="1"/>
      <charset val="186"/>
    </font>
    <font>
      <sz val="10"/>
      <color theme="3" tint="-0.249977111117893"/>
      <name val="Times New Roman"/>
      <family val="1"/>
      <charset val="186"/>
    </font>
    <font>
      <sz val="12"/>
      <color theme="1"/>
      <name val="Times New Roman"/>
      <family val="1"/>
      <charset val="186"/>
    </font>
    <font>
      <sz val="11"/>
      <color theme="1"/>
      <name val="Times New Roman"/>
      <family val="1"/>
      <charset val="186"/>
    </font>
    <font>
      <sz val="9"/>
      <color theme="1"/>
      <name val="Times New Roman"/>
      <family val="1"/>
    </font>
    <font>
      <vertAlign val="superscript"/>
      <sz val="10"/>
      <color theme="3" tint="-0.249977111117893"/>
      <name val="Times New Roman"/>
      <family val="1"/>
    </font>
    <font>
      <i/>
      <sz val="12"/>
      <color theme="1"/>
      <name val="Times New Roman"/>
      <family val="1"/>
      <charset val="186"/>
    </font>
    <font>
      <sz val="7"/>
      <color theme="1"/>
      <name val="Times New Roman"/>
      <family val="1"/>
      <charset val="186"/>
    </font>
    <font>
      <b/>
      <sz val="11"/>
      <color theme="1"/>
      <name val="Times New Roman"/>
      <family val="1"/>
      <charset val="186"/>
    </font>
    <font>
      <b/>
      <sz val="10"/>
      <color theme="1"/>
      <name val="Times New Roman"/>
      <family val="1"/>
      <charset val="186"/>
    </font>
    <font>
      <sz val="12"/>
      <color theme="1"/>
      <name val="Times New Roman"/>
      <family val="1"/>
    </font>
    <font>
      <sz val="9"/>
      <color rgb="FF000000"/>
      <name val="Times New Roman"/>
      <family val="1"/>
      <charset val="186"/>
    </font>
    <font>
      <sz val="12"/>
      <color indexed="8"/>
      <name val="Times New Roman"/>
      <family val="1"/>
    </font>
    <font>
      <sz val="9"/>
      <color theme="1"/>
      <name val="Times New Roman"/>
      <family val="1"/>
      <charset val="186"/>
    </font>
    <font>
      <i/>
      <sz val="12"/>
      <color theme="1"/>
      <name val="Times New Roman"/>
      <family val="1"/>
    </font>
    <font>
      <sz val="11"/>
      <color theme="1"/>
      <name val="Times New Roman"/>
      <family val="1"/>
    </font>
    <font>
      <b/>
      <sz val="13.5"/>
      <color rgb="FF000000"/>
      <name val="Times New Roman"/>
      <family val="1"/>
    </font>
    <font>
      <b/>
      <strike/>
      <sz val="9"/>
      <color rgb="FFFF0000"/>
      <name val="Times New Roman"/>
      <family val="1"/>
      <charset val="186"/>
    </font>
    <font>
      <strike/>
      <sz val="9"/>
      <color rgb="FFFF0000"/>
      <name val="Times New Roman"/>
      <family val="1"/>
      <charset val="186"/>
    </font>
  </fonts>
  <fills count="13">
    <fill>
      <patternFill patternType="none"/>
    </fill>
    <fill>
      <patternFill patternType="gray125"/>
    </fill>
    <fill>
      <patternFill patternType="solid">
        <fgColor indexed="29"/>
        <bgColor indexed="64"/>
      </patternFill>
    </fill>
    <fill>
      <patternFill patternType="solid">
        <fgColor indexed="47"/>
        <bgColor indexed="64"/>
      </patternFill>
    </fill>
    <fill>
      <patternFill patternType="solid">
        <fgColor indexed="22"/>
        <bgColor indexed="64"/>
      </patternFill>
    </fill>
    <fill>
      <patternFill patternType="solid">
        <fgColor theme="0" tint="-0.249977111117893"/>
        <bgColor indexed="64"/>
      </patternFill>
    </fill>
    <fill>
      <patternFill patternType="solid">
        <fgColor theme="8"/>
        <bgColor indexed="64"/>
      </patternFill>
    </fill>
    <fill>
      <patternFill patternType="solid">
        <fgColor rgb="FFFF7C80"/>
        <bgColor indexed="64"/>
      </patternFill>
    </fill>
    <fill>
      <patternFill patternType="solid">
        <fgColor rgb="FFFFCC99"/>
        <bgColor indexed="64"/>
      </patternFill>
    </fill>
    <fill>
      <patternFill patternType="solid">
        <fgColor theme="0"/>
        <bgColor indexed="64"/>
      </patternFill>
    </fill>
    <fill>
      <patternFill patternType="solid">
        <fgColor rgb="FF0070C0"/>
        <bgColor indexed="64"/>
      </patternFill>
    </fill>
    <fill>
      <patternFill patternType="solid">
        <fgColor theme="3" tint="0.59999389629810485"/>
        <bgColor indexed="64"/>
      </patternFill>
    </fill>
    <fill>
      <patternFill patternType="solid">
        <fgColor rgb="FFFFFF00"/>
        <bgColor indexed="64"/>
      </patternFill>
    </fill>
  </fills>
  <borders count="15">
    <border>
      <left/>
      <right/>
      <top/>
      <bottom/>
      <diagonal/>
    </border>
    <border>
      <left/>
      <right/>
      <top style="thin">
        <color indexed="62"/>
      </top>
      <bottom style="double">
        <color indexed="62"/>
      </bottom>
      <diagonal/>
    </border>
    <border>
      <left style="thin">
        <color auto="1"/>
      </left>
      <right style="thin">
        <color auto="1"/>
      </right>
      <top style="thin">
        <color auto="1"/>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8">
    <xf numFmtId="0" fontId="0" fillId="0" borderId="0"/>
    <xf numFmtId="43" fontId="12" fillId="0" borderId="0" applyFont="0" applyFill="0" applyBorder="0" applyAlignment="0" applyProtection="0"/>
    <xf numFmtId="0" fontId="8" fillId="0" borderId="0"/>
    <xf numFmtId="0" fontId="15" fillId="0" borderId="1" applyNumberFormat="0" applyFill="0" applyAlignment="0" applyProtection="0"/>
    <xf numFmtId="0" fontId="18" fillId="0" borderId="0"/>
    <xf numFmtId="0" fontId="7" fillId="0" borderId="0"/>
    <xf numFmtId="43" fontId="12" fillId="0" borderId="0" applyFont="0" applyFill="0" applyBorder="0" applyAlignment="0" applyProtection="0"/>
    <xf numFmtId="0" fontId="6" fillId="0" borderId="0"/>
    <xf numFmtId="0" fontId="6" fillId="0" borderId="0"/>
    <xf numFmtId="43" fontId="12" fillId="0" borderId="0" applyFont="0" applyFill="0" applyBorder="0" applyAlignment="0" applyProtection="0"/>
    <xf numFmtId="0" fontId="5" fillId="0" borderId="0"/>
    <xf numFmtId="0" fontId="5" fillId="0" borderId="0"/>
    <xf numFmtId="43" fontId="12" fillId="0" borderId="0" applyFont="0" applyFill="0" applyBorder="0" applyAlignment="0" applyProtection="0"/>
    <xf numFmtId="0" fontId="5" fillId="0" borderId="0"/>
    <xf numFmtId="0" fontId="5" fillId="0" borderId="0"/>
    <xf numFmtId="0" fontId="4" fillId="0" borderId="0"/>
    <xf numFmtId="43" fontId="12" fillId="0" borderId="0" applyFont="0" applyFill="0" applyBorder="0" applyAlignment="0" applyProtection="0"/>
    <xf numFmtId="0" fontId="4" fillId="0" borderId="0"/>
    <xf numFmtId="43" fontId="12" fillId="0" borderId="0" applyFont="0" applyFill="0" applyBorder="0" applyAlignment="0" applyProtection="0"/>
    <xf numFmtId="0" fontId="3" fillId="0" borderId="0"/>
    <xf numFmtId="0" fontId="3" fillId="0" borderId="0"/>
    <xf numFmtId="43" fontId="12" fillId="0" borderId="0" applyFont="0" applyFill="0" applyBorder="0" applyAlignment="0" applyProtection="0"/>
    <xf numFmtId="0" fontId="3" fillId="0" borderId="0"/>
    <xf numFmtId="0" fontId="3" fillId="0" borderId="0"/>
    <xf numFmtId="43" fontId="12" fillId="0" borderId="0" applyFont="0" applyFill="0" applyBorder="0" applyAlignment="0" applyProtection="0"/>
    <xf numFmtId="0" fontId="2" fillId="0" borderId="0"/>
    <xf numFmtId="0" fontId="2" fillId="0" borderId="0"/>
    <xf numFmtId="0" fontId="1" fillId="0" borderId="0"/>
  </cellStyleXfs>
  <cellXfs count="634">
    <xf numFmtId="0" fontId="0" fillId="0" borderId="0" xfId="0"/>
    <xf numFmtId="49" fontId="0" fillId="0" borderId="0" xfId="0" applyNumberFormat="1" applyAlignment="1">
      <alignment horizontal="left" vertical="top" wrapText="1"/>
    </xf>
    <xf numFmtId="49" fontId="0" fillId="0" borderId="0" xfId="0" applyNumberFormat="1" applyAlignment="1">
      <alignment horizontal="right" vertical="top"/>
    </xf>
    <xf numFmtId="49" fontId="21" fillId="0" borderId="0" xfId="0" applyNumberFormat="1" applyFont="1" applyAlignment="1">
      <alignment horizontal="left" vertical="top" wrapText="1"/>
    </xf>
    <xf numFmtId="49" fontId="20" fillId="0" borderId="0" xfId="0" applyNumberFormat="1" applyFont="1" applyAlignment="1">
      <alignment horizontal="right" vertical="top"/>
    </xf>
    <xf numFmtId="0" fontId="20" fillId="0" borderId="0" xfId="0" applyFont="1" applyBorder="1" applyAlignment="1">
      <alignment horizontal="left" vertical="top" wrapText="1"/>
    </xf>
    <xf numFmtId="0" fontId="20" fillId="0" borderId="0" xfId="0" applyFont="1" applyBorder="1" applyAlignment="1">
      <alignment horizontal="right" vertical="top"/>
    </xf>
    <xf numFmtId="49" fontId="20" fillId="0" borderId="0" xfId="0" applyNumberFormat="1" applyFont="1" applyBorder="1" applyAlignment="1">
      <alignment horizontal="left" vertical="top" wrapText="1"/>
    </xf>
    <xf numFmtId="49" fontId="21" fillId="0" borderId="0" xfId="0" applyNumberFormat="1" applyFont="1" applyBorder="1" applyAlignment="1">
      <alignment horizontal="left" vertical="top" wrapText="1"/>
    </xf>
    <xf numFmtId="49" fontId="20" fillId="0" borderId="0" xfId="0" applyNumberFormat="1" applyFont="1" applyAlignment="1">
      <alignment wrapText="1"/>
    </xf>
    <xf numFmtId="49" fontId="13" fillId="0" borderId="0" xfId="0" applyNumberFormat="1" applyFont="1" applyFill="1" applyBorder="1" applyAlignment="1">
      <alignment horizontal="left" vertical="top" wrapText="1"/>
    </xf>
    <xf numFmtId="49" fontId="13" fillId="0" borderId="0" xfId="0" applyNumberFormat="1" applyFont="1" applyFill="1" applyBorder="1" applyAlignment="1">
      <alignment horizontal="center" vertical="top" wrapText="1"/>
    </xf>
    <xf numFmtId="0" fontId="13" fillId="0" borderId="0" xfId="0" applyFont="1" applyFill="1" applyBorder="1" applyAlignment="1">
      <alignment horizontal="center" vertical="top"/>
    </xf>
    <xf numFmtId="0" fontId="13" fillId="0" borderId="0" xfId="0" applyFont="1" applyFill="1" applyBorder="1" applyAlignment="1">
      <alignment horizontal="left" vertical="top"/>
    </xf>
    <xf numFmtId="0" fontId="20" fillId="0" borderId="0" xfId="0" applyFont="1" applyAlignment="1">
      <alignment wrapText="1"/>
    </xf>
    <xf numFmtId="0" fontId="20" fillId="0" borderId="0" xfId="0" applyFont="1" applyAlignment="1">
      <alignment horizontal="left" vertical="top"/>
    </xf>
    <xf numFmtId="0" fontId="20" fillId="0" borderId="0" xfId="0" applyFont="1" applyAlignment="1">
      <alignment horizontal="center"/>
    </xf>
    <xf numFmtId="0" fontId="20" fillId="0" borderId="0" xfId="0" applyFont="1" applyBorder="1" applyAlignment="1">
      <alignment horizontal="center"/>
    </xf>
    <xf numFmtId="0" fontId="20" fillId="0" borderId="0" xfId="0" applyFont="1" applyBorder="1" applyAlignment="1">
      <alignment horizontal="left"/>
    </xf>
    <xf numFmtId="0" fontId="20" fillId="0" borderId="0" xfId="0" applyFont="1" applyAlignment="1">
      <alignment horizontal="left"/>
    </xf>
    <xf numFmtId="0" fontId="20" fillId="0" borderId="0" xfId="0" applyFont="1"/>
    <xf numFmtId="0" fontId="14" fillId="0" borderId="0" xfId="0" applyFont="1" applyFill="1" applyBorder="1" applyAlignment="1">
      <alignment horizontal="left" vertical="top"/>
    </xf>
    <xf numFmtId="0" fontId="14" fillId="0" borderId="0" xfId="0" applyFont="1" applyFill="1" applyBorder="1" applyAlignment="1">
      <alignment horizontal="center" vertical="top"/>
    </xf>
    <xf numFmtId="49" fontId="20" fillId="0" borderId="0" xfId="0" applyNumberFormat="1" applyFont="1" applyAlignment="1">
      <alignment vertical="top" wrapText="1"/>
    </xf>
    <xf numFmtId="0" fontId="20" fillId="0" borderId="0" xfId="0" applyFont="1" applyAlignment="1">
      <alignment vertical="top"/>
    </xf>
    <xf numFmtId="0" fontId="20" fillId="0" borderId="3" xfId="0" applyFont="1" applyBorder="1" applyAlignment="1">
      <alignment vertical="top"/>
    </xf>
    <xf numFmtId="0" fontId="20" fillId="0" borderId="0" xfId="0" applyFont="1" applyBorder="1" applyAlignment="1">
      <alignment vertical="top"/>
    </xf>
    <xf numFmtId="49" fontId="13" fillId="0" borderId="4" xfId="0" applyNumberFormat="1" applyFont="1" applyBorder="1" applyAlignment="1">
      <alignment horizontal="center" vertical="top" wrapText="1"/>
    </xf>
    <xf numFmtId="49" fontId="14" fillId="0" borderId="4" xfId="0" applyNumberFormat="1" applyFont="1" applyFill="1" applyBorder="1" applyAlignment="1">
      <alignment horizontal="center" vertical="top" wrapText="1"/>
    </xf>
    <xf numFmtId="49" fontId="14" fillId="0" borderId="4" xfId="0" applyNumberFormat="1" applyFont="1" applyFill="1" applyBorder="1" applyAlignment="1">
      <alignment horizontal="center" vertical="top"/>
    </xf>
    <xf numFmtId="49" fontId="13" fillId="0" borderId="4" xfId="0" applyNumberFormat="1" applyFont="1" applyFill="1" applyBorder="1" applyAlignment="1">
      <alignment horizontal="center" vertical="top" wrapText="1"/>
    </xf>
    <xf numFmtId="0" fontId="13" fillId="0" borderId="4" xfId="0" applyFont="1" applyFill="1" applyBorder="1" applyAlignment="1">
      <alignment horizontal="center" vertical="top" wrapText="1"/>
    </xf>
    <xf numFmtId="0" fontId="13" fillId="0" borderId="4" xfId="0" applyFont="1" applyFill="1" applyBorder="1" applyAlignment="1">
      <alignment horizontal="center" vertical="center" wrapText="1"/>
    </xf>
    <xf numFmtId="0" fontId="13" fillId="0" borderId="4" xfId="2" applyFont="1" applyFill="1" applyBorder="1" applyAlignment="1">
      <alignment horizontal="center" vertical="center" wrapText="1"/>
    </xf>
    <xf numFmtId="0" fontId="13" fillId="0" borderId="4" xfId="2" applyFont="1" applyFill="1" applyBorder="1" applyAlignment="1">
      <alignment horizontal="center" vertical="top" wrapText="1"/>
    </xf>
    <xf numFmtId="0" fontId="14" fillId="0" borderId="4" xfId="2" applyFont="1" applyFill="1" applyBorder="1" applyAlignment="1">
      <alignment horizontal="center" vertical="top" wrapText="1"/>
    </xf>
    <xf numFmtId="49" fontId="13" fillId="0" borderId="4" xfId="0" applyNumberFormat="1" applyFont="1" applyFill="1" applyBorder="1" applyAlignment="1">
      <alignment horizontal="center" vertical="center" wrapText="1"/>
    </xf>
    <xf numFmtId="0" fontId="13" fillId="0" borderId="4" xfId="2" applyFont="1" applyBorder="1" applyAlignment="1">
      <alignment horizontal="center" vertical="top" wrapText="1"/>
    </xf>
    <xf numFmtId="0" fontId="13" fillId="0" borderId="4" xfId="2" applyFont="1" applyBorder="1" applyAlignment="1">
      <alignment horizontal="center" vertical="center" wrapText="1"/>
    </xf>
    <xf numFmtId="0" fontId="13" fillId="0" borderId="4" xfId="2" applyFont="1" applyFill="1" applyBorder="1" applyAlignment="1">
      <alignment horizontal="center" vertical="top"/>
    </xf>
    <xf numFmtId="0" fontId="13" fillId="0" borderId="4" xfId="2" applyFont="1" applyFill="1" applyBorder="1" applyAlignment="1">
      <alignment horizontal="center" vertical="center"/>
    </xf>
    <xf numFmtId="0" fontId="13" fillId="0" borderId="4" xfId="2" applyFont="1" applyFill="1" applyBorder="1" applyAlignment="1">
      <alignment horizontal="left" vertical="top" wrapText="1"/>
    </xf>
    <xf numFmtId="0" fontId="13" fillId="0" borderId="4" xfId="2" applyFont="1" applyBorder="1" applyAlignment="1">
      <alignment horizontal="center" vertical="center"/>
    </xf>
    <xf numFmtId="49" fontId="13" fillId="0" borderId="4" xfId="0" applyNumberFormat="1" applyFont="1" applyFill="1" applyBorder="1" applyAlignment="1">
      <alignment horizontal="center" vertical="center"/>
    </xf>
    <xf numFmtId="49" fontId="14" fillId="0" borderId="4" xfId="0" applyNumberFormat="1" applyFont="1" applyFill="1" applyBorder="1" applyAlignment="1">
      <alignment horizontal="left" vertical="top" wrapText="1"/>
    </xf>
    <xf numFmtId="0" fontId="14" fillId="0" borderId="4" xfId="0" applyFont="1" applyFill="1" applyBorder="1" applyAlignment="1">
      <alignment horizontal="left" vertical="top" wrapText="1"/>
    </xf>
    <xf numFmtId="0" fontId="14" fillId="0" borderId="4" xfId="0" applyFont="1" applyFill="1" applyBorder="1" applyAlignment="1">
      <alignment horizontal="center" vertical="top" wrapText="1"/>
    </xf>
    <xf numFmtId="0" fontId="14" fillId="0" borderId="4" xfId="8" applyFont="1" applyFill="1" applyBorder="1" applyAlignment="1">
      <alignment horizontal="center" vertical="top" wrapText="1"/>
    </xf>
    <xf numFmtId="0" fontId="20" fillId="0" borderId="4" xfId="0" applyFont="1" applyBorder="1" applyAlignment="1">
      <alignment horizontal="center"/>
    </xf>
    <xf numFmtId="0" fontId="20" fillId="0" borderId="4" xfId="0" applyFont="1" applyBorder="1" applyAlignment="1">
      <alignment horizontal="left"/>
    </xf>
    <xf numFmtId="0" fontId="13" fillId="0" borderId="4" xfId="0" applyFont="1" applyFill="1" applyBorder="1" applyAlignment="1">
      <alignment horizontal="center" vertical="center"/>
    </xf>
    <xf numFmtId="0" fontId="13" fillId="0" borderId="4" xfId="0" applyFont="1" applyFill="1" applyBorder="1" applyAlignment="1">
      <alignment horizontal="left" vertical="top" wrapText="1"/>
    </xf>
    <xf numFmtId="0" fontId="13" fillId="0" borderId="4" xfId="0" applyFont="1" applyFill="1" applyBorder="1" applyAlignment="1">
      <alignment horizontal="center" vertical="top"/>
    </xf>
    <xf numFmtId="0" fontId="13" fillId="0" borderId="4" xfId="0" applyFont="1" applyFill="1" applyBorder="1" applyAlignment="1">
      <alignment horizontal="left" vertical="top"/>
    </xf>
    <xf numFmtId="0" fontId="14" fillId="0" borderId="4" xfId="8" applyFont="1" applyFill="1" applyBorder="1" applyAlignment="1">
      <alignment horizontal="left" vertical="top" wrapText="1"/>
    </xf>
    <xf numFmtId="0" fontId="14" fillId="0" borderId="4" xfId="0" applyFont="1" applyFill="1" applyBorder="1" applyAlignment="1">
      <alignment horizontal="center" vertical="top"/>
    </xf>
    <xf numFmtId="0" fontId="14" fillId="0" borderId="4" xfId="0" applyFont="1" applyFill="1" applyBorder="1" applyAlignment="1">
      <alignment horizontal="left" vertical="top"/>
    </xf>
    <xf numFmtId="49" fontId="13" fillId="0" borderId="4" xfId="0" applyNumberFormat="1" applyFont="1" applyFill="1" applyBorder="1" applyAlignment="1">
      <alignment horizontal="center" vertical="top"/>
    </xf>
    <xf numFmtId="0" fontId="13" fillId="0" borderId="4" xfId="0" applyFont="1" applyBorder="1" applyAlignment="1">
      <alignment horizontal="center" vertical="top" wrapText="1"/>
    </xf>
    <xf numFmtId="49" fontId="14" fillId="0" borderId="4" xfId="0" applyNumberFormat="1" applyFont="1" applyFill="1" applyBorder="1" applyAlignment="1">
      <alignment horizontal="right" vertical="top" wrapText="1"/>
    </xf>
    <xf numFmtId="0" fontId="13" fillId="0" borderId="4" xfId="7" applyFont="1" applyFill="1" applyBorder="1" applyAlignment="1">
      <alignment horizontal="center" vertical="top" wrapText="1"/>
    </xf>
    <xf numFmtId="49" fontId="9" fillId="0" borderId="4" xfId="0" applyNumberFormat="1" applyFont="1" applyFill="1" applyBorder="1" applyAlignment="1">
      <alignment horizontal="center" vertical="top" wrapText="1"/>
    </xf>
    <xf numFmtId="0" fontId="14" fillId="0" borderId="4" xfId="2" applyFont="1" applyFill="1" applyBorder="1" applyAlignment="1">
      <alignment horizontal="left" vertical="top" wrapText="1"/>
    </xf>
    <xf numFmtId="0" fontId="14" fillId="0" borderId="4" xfId="2" applyFont="1" applyFill="1" applyBorder="1" applyAlignment="1">
      <alignment horizontal="center" vertical="top"/>
    </xf>
    <xf numFmtId="49" fontId="10" fillId="0" borderId="4" xfId="0" applyNumberFormat="1" applyFont="1" applyFill="1" applyBorder="1" applyAlignment="1">
      <alignment horizontal="center" vertical="top" wrapText="1"/>
    </xf>
    <xf numFmtId="49" fontId="10" fillId="0" borderId="4" xfId="0" applyNumberFormat="1" applyFont="1" applyFill="1" applyBorder="1" applyAlignment="1">
      <alignment horizontal="left" vertical="top" wrapText="1"/>
    </xf>
    <xf numFmtId="0" fontId="10" fillId="0" borderId="4" xfId="0" applyFont="1" applyFill="1" applyBorder="1" applyAlignment="1">
      <alignment horizontal="left" vertical="top" wrapText="1"/>
    </xf>
    <xf numFmtId="0" fontId="14" fillId="0" borderId="4" xfId="5" applyFont="1" applyFill="1" applyBorder="1" applyAlignment="1">
      <alignment horizontal="left" vertical="top" wrapText="1"/>
    </xf>
    <xf numFmtId="0" fontId="14" fillId="0" borderId="4" xfId="0" applyFont="1" applyBorder="1" applyAlignment="1">
      <alignment vertical="top" wrapText="1"/>
    </xf>
    <xf numFmtId="49" fontId="14" fillId="0" borderId="4" xfId="0" applyNumberFormat="1" applyFont="1" applyBorder="1" applyAlignment="1">
      <alignment horizontal="center" vertical="top" wrapText="1"/>
    </xf>
    <xf numFmtId="49" fontId="14" fillId="0" borderId="4" xfId="0" applyNumberFormat="1" applyFont="1" applyBorder="1" applyAlignment="1">
      <alignment horizontal="left" vertical="top" wrapText="1"/>
    </xf>
    <xf numFmtId="4" fontId="14" fillId="0" borderId="4" xfId="0" applyNumberFormat="1" applyFont="1" applyFill="1" applyBorder="1" applyAlignment="1">
      <alignment horizontal="center" vertical="top"/>
    </xf>
    <xf numFmtId="49" fontId="14" fillId="0" borderId="4" xfId="0" applyNumberFormat="1" applyFont="1" applyBorder="1" applyAlignment="1">
      <alignment horizontal="center" vertical="center"/>
    </xf>
    <xf numFmtId="49" fontId="14" fillId="0" borderId="4" xfId="0" applyNumberFormat="1" applyFont="1" applyBorder="1" applyAlignment="1">
      <alignment horizontal="center" vertical="center" wrapText="1"/>
    </xf>
    <xf numFmtId="0" fontId="13" fillId="0" borderId="4" xfId="0" applyFont="1" applyBorder="1" applyAlignment="1">
      <alignment horizontal="left" vertical="top" wrapText="1"/>
    </xf>
    <xf numFmtId="49" fontId="14" fillId="0" borderId="4" xfId="0" applyNumberFormat="1" applyFont="1" applyFill="1" applyBorder="1" applyAlignment="1">
      <alignment horizontal="center" vertical="center"/>
    </xf>
    <xf numFmtId="0" fontId="13" fillId="9" borderId="4" xfId="0" applyFont="1" applyFill="1" applyBorder="1" applyAlignment="1">
      <alignment horizontal="left" vertical="top" wrapText="1"/>
    </xf>
    <xf numFmtId="0" fontId="13" fillId="9" borderId="4" xfId="0" applyFont="1" applyFill="1" applyBorder="1" applyAlignment="1">
      <alignment horizontal="center" vertical="top" wrapText="1"/>
    </xf>
    <xf numFmtId="0" fontId="13" fillId="9" borderId="4" xfId="0" applyFont="1" applyFill="1" applyBorder="1" applyAlignment="1">
      <alignment horizontal="center" vertical="center" wrapText="1"/>
    </xf>
    <xf numFmtId="0" fontId="20" fillId="0" borderId="4" xfId="0" applyFont="1" applyFill="1" applyBorder="1" applyAlignment="1">
      <alignment horizontal="center"/>
    </xf>
    <xf numFmtId="0" fontId="20" fillId="0" borderId="4" xfId="0" applyFont="1" applyFill="1" applyBorder="1" applyAlignment="1">
      <alignment horizontal="left"/>
    </xf>
    <xf numFmtId="0" fontId="20" fillId="0" borderId="4" xfId="0" applyFont="1" applyFill="1" applyBorder="1"/>
    <xf numFmtId="0" fontId="13" fillId="9" borderId="4" xfId="2" applyFont="1" applyFill="1" applyBorder="1" applyAlignment="1">
      <alignment horizontal="center" vertical="top" wrapText="1"/>
    </xf>
    <xf numFmtId="3" fontId="14" fillId="0" borderId="4" xfId="0" applyNumberFormat="1" applyFont="1" applyFill="1" applyBorder="1" applyAlignment="1">
      <alignment horizontal="center" vertical="top"/>
    </xf>
    <xf numFmtId="0" fontId="14" fillId="0" borderId="4" xfId="7" applyFont="1" applyFill="1" applyBorder="1" applyAlignment="1">
      <alignment horizontal="center" vertical="top" wrapText="1"/>
    </xf>
    <xf numFmtId="0" fontId="10" fillId="0" borderId="4" xfId="0" applyFont="1" applyFill="1" applyBorder="1" applyAlignment="1">
      <alignment horizontal="center" vertical="top" wrapText="1"/>
    </xf>
    <xf numFmtId="0" fontId="13" fillId="9" borderId="4" xfId="2" applyFont="1" applyFill="1" applyBorder="1" applyAlignment="1">
      <alignment horizontal="center" vertical="center" wrapText="1"/>
    </xf>
    <xf numFmtId="0" fontId="14" fillId="9" borderId="4" xfId="0" applyFont="1" applyFill="1" applyBorder="1" applyAlignment="1">
      <alignment horizontal="left" vertical="top" wrapText="1"/>
    </xf>
    <xf numFmtId="0" fontId="14" fillId="0" borderId="4" xfId="0" applyFont="1" applyBorder="1" applyAlignment="1">
      <alignment horizontal="left" vertical="top" wrapText="1"/>
    </xf>
    <xf numFmtId="0" fontId="14" fillId="0" borderId="4" xfId="0" applyFont="1" applyBorder="1" applyAlignment="1">
      <alignment horizontal="center" vertical="top" wrapText="1"/>
    </xf>
    <xf numFmtId="0" fontId="14" fillId="0" borderId="4" xfId="0" applyFont="1" applyBorder="1" applyAlignment="1">
      <alignment horizontal="center" vertical="top"/>
    </xf>
    <xf numFmtId="0" fontId="10" fillId="0" borderId="4" xfId="2" applyFont="1" applyFill="1" applyBorder="1" applyAlignment="1">
      <alignment horizontal="left" vertical="top" wrapText="1"/>
    </xf>
    <xf numFmtId="0" fontId="14" fillId="0" borderId="4" xfId="7" applyFont="1" applyFill="1" applyBorder="1" applyAlignment="1">
      <alignment horizontal="center" vertical="top"/>
    </xf>
    <xf numFmtId="0" fontId="13" fillId="0" borderId="4" xfId="2" applyFont="1" applyBorder="1" applyAlignment="1">
      <alignment horizontal="left" vertical="top" wrapText="1"/>
    </xf>
    <xf numFmtId="0" fontId="13" fillId="0" borderId="4" xfId="2" applyFont="1" applyBorder="1" applyAlignment="1">
      <alignment horizontal="center" vertical="top"/>
    </xf>
    <xf numFmtId="49" fontId="14" fillId="0" borderId="4" xfId="0" applyNumberFormat="1" applyFont="1" applyBorder="1" applyAlignment="1">
      <alignment vertical="top" wrapText="1"/>
    </xf>
    <xf numFmtId="49" fontId="14" fillId="0" borderId="4" xfId="0" applyNumberFormat="1" applyFont="1" applyBorder="1" applyAlignment="1">
      <alignment horizontal="center" vertical="top"/>
    </xf>
    <xf numFmtId="0" fontId="30" fillId="0" borderId="4" xfId="0" applyFont="1" applyFill="1" applyBorder="1" applyAlignment="1">
      <alignment horizontal="center" vertical="top" wrapText="1"/>
    </xf>
    <xf numFmtId="0" fontId="13" fillId="0" borderId="4" xfId="0" applyFont="1" applyBorder="1" applyAlignment="1">
      <alignment horizontal="center" vertical="top"/>
    </xf>
    <xf numFmtId="1" fontId="13" fillId="0" borderId="4" xfId="0" applyNumberFormat="1" applyFont="1" applyBorder="1" applyAlignment="1">
      <alignment horizontal="center" vertical="top"/>
    </xf>
    <xf numFmtId="3" fontId="14" fillId="0" borderId="4" xfId="0" applyNumberFormat="1" applyFont="1" applyFill="1" applyBorder="1" applyAlignment="1">
      <alignment horizontal="left" vertical="top"/>
    </xf>
    <xf numFmtId="49" fontId="14" fillId="0" borderId="4" xfId="4" applyNumberFormat="1" applyFont="1" applyFill="1" applyBorder="1" applyAlignment="1">
      <alignment horizontal="left" vertical="top" wrapText="1"/>
    </xf>
    <xf numFmtId="0" fontId="9" fillId="0" borderId="4" xfId="0" applyFont="1" applyFill="1" applyBorder="1" applyAlignment="1">
      <alignment horizontal="left" vertical="top" wrapText="1"/>
    </xf>
    <xf numFmtId="0" fontId="14" fillId="0" borderId="4" xfId="3" applyFont="1" applyFill="1" applyBorder="1" applyAlignment="1">
      <alignment horizontal="left" vertical="top"/>
    </xf>
    <xf numFmtId="0" fontId="14" fillId="0" borderId="4" xfId="0" applyNumberFormat="1" applyFont="1" applyFill="1" applyBorder="1" applyAlignment="1">
      <alignment horizontal="left" vertical="top" wrapText="1"/>
    </xf>
    <xf numFmtId="0" fontId="14" fillId="0" borderId="4" xfId="2" applyFont="1" applyFill="1" applyBorder="1" applyAlignment="1">
      <alignment horizontal="left" vertical="top"/>
    </xf>
    <xf numFmtId="49" fontId="13" fillId="0" borderId="4" xfId="0" applyNumberFormat="1" applyFont="1" applyBorder="1" applyAlignment="1">
      <alignment horizontal="left" vertical="top" wrapText="1"/>
    </xf>
    <xf numFmtId="49" fontId="13" fillId="0" borderId="4" xfId="4" applyNumberFormat="1" applyFont="1" applyFill="1" applyBorder="1" applyAlignment="1">
      <alignment horizontal="left" vertical="top" wrapText="1"/>
    </xf>
    <xf numFmtId="49" fontId="9" fillId="0" borderId="4" xfId="0" applyNumberFormat="1" applyFont="1" applyBorder="1" applyAlignment="1">
      <alignment horizontal="center" vertical="center" wrapText="1"/>
    </xf>
    <xf numFmtId="49" fontId="9" fillId="0" borderId="4" xfId="0" applyNumberFormat="1" applyFont="1" applyBorder="1" applyAlignment="1">
      <alignment horizontal="right" vertical="top" wrapText="1"/>
    </xf>
    <xf numFmtId="49" fontId="24" fillId="0" borderId="4" xfId="0" applyNumberFormat="1" applyFont="1" applyBorder="1" applyAlignment="1">
      <alignment horizontal="center" vertical="center" wrapText="1"/>
    </xf>
    <xf numFmtId="49" fontId="22" fillId="6" borderId="4" xfId="0" applyNumberFormat="1" applyFont="1" applyFill="1" applyBorder="1" applyAlignment="1">
      <alignment horizontal="left" vertical="top" wrapText="1"/>
    </xf>
    <xf numFmtId="49" fontId="9" fillId="7" borderId="4" xfId="0" applyNumberFormat="1" applyFont="1" applyFill="1" applyBorder="1" applyAlignment="1">
      <alignment horizontal="left" vertical="top" wrapText="1"/>
    </xf>
    <xf numFmtId="0" fontId="9" fillId="8" borderId="4" xfId="0" applyFont="1" applyFill="1" applyBorder="1" applyAlignment="1">
      <alignment horizontal="left" vertical="top" wrapText="1"/>
    </xf>
    <xf numFmtId="0" fontId="9" fillId="5" borderId="4" xfId="0" applyFont="1" applyFill="1" applyBorder="1" applyAlignment="1">
      <alignment horizontal="left" vertical="top" wrapText="1"/>
    </xf>
    <xf numFmtId="49" fontId="9" fillId="2" borderId="4" xfId="0" applyNumberFormat="1" applyFont="1" applyFill="1" applyBorder="1" applyAlignment="1">
      <alignment horizontal="left" vertical="top" wrapText="1"/>
    </xf>
    <xf numFmtId="49" fontId="13" fillId="2" borderId="4" xfId="0" applyNumberFormat="1" applyFont="1" applyFill="1" applyBorder="1" applyAlignment="1">
      <alignment horizontal="center" vertical="center" wrapText="1"/>
    </xf>
    <xf numFmtId="49" fontId="9" fillId="3" borderId="4" xfId="0" applyNumberFormat="1" applyFont="1" applyFill="1" applyBorder="1" applyAlignment="1">
      <alignment horizontal="left" vertical="top" wrapText="1"/>
    </xf>
    <xf numFmtId="49" fontId="13" fillId="3" borderId="4" xfId="0" applyNumberFormat="1" applyFont="1" applyFill="1" applyBorder="1" applyAlignment="1">
      <alignment horizontal="center" vertical="center" wrapText="1"/>
    </xf>
    <xf numFmtId="49" fontId="9" fillId="4" borderId="4" xfId="0" applyNumberFormat="1" applyFont="1" applyFill="1" applyBorder="1" applyAlignment="1">
      <alignment horizontal="left" vertical="top" wrapText="1"/>
    </xf>
    <xf numFmtId="49" fontId="13" fillId="4" borderId="4" xfId="0" applyNumberFormat="1" applyFont="1" applyFill="1" applyBorder="1" applyAlignment="1">
      <alignment horizontal="center" vertical="center" wrapText="1"/>
    </xf>
    <xf numFmtId="49" fontId="14" fillId="0" borderId="4" xfId="0" applyNumberFormat="1" applyFont="1" applyBorder="1" applyAlignment="1">
      <alignment horizontal="right" vertical="top" wrapText="1"/>
    </xf>
    <xf numFmtId="49" fontId="14" fillId="0" borderId="4" xfId="0" applyNumberFormat="1" applyFont="1" applyBorder="1" applyAlignment="1">
      <alignment horizontal="right" vertical="top"/>
    </xf>
    <xf numFmtId="0" fontId="14" fillId="0" borderId="4" xfId="0" applyNumberFormat="1" applyFont="1" applyFill="1" applyBorder="1" applyAlignment="1">
      <alignment horizontal="right" vertical="top" wrapText="1"/>
    </xf>
    <xf numFmtId="17" fontId="14" fillId="0" borderId="4" xfId="0" applyNumberFormat="1" applyFont="1" applyFill="1" applyBorder="1" applyAlignment="1">
      <alignment horizontal="right" vertical="top" wrapText="1"/>
    </xf>
    <xf numFmtId="0" fontId="14" fillId="0" borderId="4" xfId="0" applyFont="1" applyFill="1" applyBorder="1" applyAlignment="1">
      <alignment horizontal="right" vertical="top" wrapText="1"/>
    </xf>
    <xf numFmtId="49" fontId="10" fillId="4" borderId="4" xfId="0" applyNumberFormat="1" applyFont="1" applyFill="1" applyBorder="1" applyAlignment="1">
      <alignment horizontal="left" vertical="top" wrapText="1"/>
    </xf>
    <xf numFmtId="4" fontId="14" fillId="5" borderId="4" xfId="0" applyNumberFormat="1" applyFont="1" applyFill="1" applyBorder="1" applyAlignment="1">
      <alignment horizontal="right" vertical="top" wrapText="1"/>
    </xf>
    <xf numFmtId="4" fontId="14" fillId="0" borderId="4" xfId="0" applyNumberFormat="1" applyFont="1" applyBorder="1" applyAlignment="1">
      <alignment horizontal="right" vertical="top"/>
    </xf>
    <xf numFmtId="4" fontId="14" fillId="0" borderId="4" xfId="0" applyNumberFormat="1" applyFont="1" applyBorder="1" applyAlignment="1">
      <alignment horizontal="right" vertical="top" wrapText="1"/>
    </xf>
    <xf numFmtId="0" fontId="14" fillId="0" borderId="4" xfId="0" applyFont="1" applyFill="1" applyBorder="1" applyAlignment="1">
      <alignment horizontal="center" vertical="center" wrapText="1"/>
    </xf>
    <xf numFmtId="4" fontId="14" fillId="0" borderId="4" xfId="0" applyNumberFormat="1" applyFont="1" applyFill="1" applyBorder="1" applyAlignment="1">
      <alignment horizontal="right" vertical="top"/>
    </xf>
    <xf numFmtId="4" fontId="14" fillId="0" borderId="4" xfId="0" applyNumberFormat="1" applyFont="1" applyFill="1" applyBorder="1" applyAlignment="1">
      <alignment horizontal="right" vertical="top" wrapText="1"/>
    </xf>
    <xf numFmtId="49" fontId="10" fillId="7" borderId="4" xfId="0" applyNumberFormat="1" applyFont="1" applyFill="1" applyBorder="1" applyAlignment="1">
      <alignment horizontal="left" vertical="top" wrapText="1"/>
    </xf>
    <xf numFmtId="49" fontId="13" fillId="7" borderId="4" xfId="0" applyNumberFormat="1" applyFont="1" applyFill="1" applyBorder="1" applyAlignment="1">
      <alignment horizontal="center" vertical="center" wrapText="1"/>
    </xf>
    <xf numFmtId="49" fontId="10" fillId="3" borderId="4" xfId="0" applyNumberFormat="1" applyFont="1" applyFill="1" applyBorder="1" applyAlignment="1">
      <alignment horizontal="left" vertical="top" wrapText="1"/>
    </xf>
    <xf numFmtId="0" fontId="14" fillId="0" borderId="4" xfId="0" applyNumberFormat="1" applyFont="1" applyBorder="1" applyAlignment="1">
      <alignment horizontal="right" vertical="top"/>
    </xf>
    <xf numFmtId="49" fontId="14" fillId="0" borderId="4" xfId="0" applyNumberFormat="1" applyFont="1" applyFill="1" applyBorder="1" applyAlignment="1">
      <alignment horizontal="right" vertical="top"/>
    </xf>
    <xf numFmtId="0" fontId="14" fillId="0" borderId="4" xfId="0" applyNumberFormat="1" applyFont="1" applyFill="1" applyBorder="1" applyAlignment="1">
      <alignment horizontal="right" vertical="top"/>
    </xf>
    <xf numFmtId="0" fontId="14" fillId="0" borderId="4" xfId="0" applyNumberFormat="1" applyFont="1" applyBorder="1" applyAlignment="1">
      <alignment horizontal="right" vertical="top" wrapText="1"/>
    </xf>
    <xf numFmtId="0" fontId="14" fillId="0" borderId="4" xfId="0" applyFont="1" applyBorder="1" applyAlignment="1">
      <alignment horizontal="right" vertical="top" wrapText="1"/>
    </xf>
    <xf numFmtId="0" fontId="14" fillId="0" borderId="4" xfId="0" applyFont="1" applyBorder="1" applyAlignment="1">
      <alignment horizontal="right" vertical="top"/>
    </xf>
    <xf numFmtId="0" fontId="14" fillId="9" borderId="4" xfId="0" applyFont="1" applyFill="1" applyBorder="1" applyAlignment="1">
      <alignment horizontal="center" vertical="top" wrapText="1"/>
    </xf>
    <xf numFmtId="0" fontId="14" fillId="9" borderId="4" xfId="0" applyFont="1" applyFill="1" applyBorder="1" applyAlignment="1">
      <alignment horizontal="right" vertical="top" wrapText="1"/>
    </xf>
    <xf numFmtId="0" fontId="14" fillId="0" borderId="4" xfId="0" applyFont="1" applyFill="1" applyBorder="1" applyAlignment="1">
      <alignment horizontal="right" vertical="top"/>
    </xf>
    <xf numFmtId="49" fontId="14" fillId="7" borderId="4" xfId="0" applyNumberFormat="1" applyFont="1" applyFill="1" applyBorder="1" applyAlignment="1">
      <alignment horizontal="right" vertical="top" wrapText="1"/>
    </xf>
    <xf numFmtId="49" fontId="14" fillId="8" borderId="4" xfId="0" applyNumberFormat="1" applyFont="1" applyFill="1" applyBorder="1" applyAlignment="1">
      <alignment horizontal="right" vertical="top" wrapText="1"/>
    </xf>
    <xf numFmtId="49" fontId="14" fillId="5" borderId="4" xfId="0" applyNumberFormat="1" applyFont="1" applyFill="1" applyBorder="1" applyAlignment="1">
      <alignment horizontal="right" vertical="top" wrapText="1"/>
    </xf>
    <xf numFmtId="49" fontId="9" fillId="8" borderId="4" xfId="0" applyNumberFormat="1" applyFont="1" applyFill="1" applyBorder="1" applyAlignment="1">
      <alignment horizontal="left" vertical="top" wrapText="1"/>
    </xf>
    <xf numFmtId="49" fontId="21" fillId="6" borderId="4" xfId="0" applyNumberFormat="1" applyFont="1" applyFill="1" applyBorder="1" applyAlignment="1">
      <alignment horizontal="center" vertical="center" wrapText="1"/>
    </xf>
    <xf numFmtId="49" fontId="13" fillId="5" borderId="4" xfId="0" applyNumberFormat="1" applyFont="1" applyFill="1" applyBorder="1" applyAlignment="1">
      <alignment horizontal="center" vertical="center" wrapText="1"/>
    </xf>
    <xf numFmtId="49" fontId="13" fillId="8" borderId="4" xfId="0" applyNumberFormat="1" applyFont="1" applyFill="1" applyBorder="1" applyAlignment="1">
      <alignment horizontal="center" vertical="center" wrapText="1"/>
    </xf>
    <xf numFmtId="49" fontId="9" fillId="5" borderId="4" xfId="0" applyNumberFormat="1" applyFont="1" applyFill="1" applyBorder="1" applyAlignment="1">
      <alignment horizontal="center" vertical="center" wrapText="1"/>
    </xf>
    <xf numFmtId="49" fontId="9" fillId="8" borderId="4" xfId="0" applyNumberFormat="1"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4" xfId="2" applyFont="1" applyBorder="1" applyAlignment="1">
      <alignment horizontal="center" vertical="top"/>
    </xf>
    <xf numFmtId="0" fontId="14" fillId="0" borderId="4" xfId="2" applyFont="1" applyBorder="1" applyAlignment="1">
      <alignment horizontal="center" vertical="center"/>
    </xf>
    <xf numFmtId="0" fontId="14" fillId="0" borderId="4" xfId="2" applyFont="1" applyBorder="1" applyAlignment="1">
      <alignment horizontal="center" vertical="top" wrapText="1"/>
    </xf>
    <xf numFmtId="4" fontId="14" fillId="0" borderId="4" xfId="2" applyNumberFormat="1" applyFont="1" applyFill="1" applyBorder="1" applyAlignment="1">
      <alignment horizontal="right" vertical="top"/>
    </xf>
    <xf numFmtId="4" fontId="14" fillId="0" borderId="4" xfId="2" applyNumberFormat="1" applyFont="1" applyBorder="1" applyAlignment="1">
      <alignment horizontal="right" vertical="top"/>
    </xf>
    <xf numFmtId="0" fontId="14" fillId="0" borderId="4" xfId="2" applyFont="1" applyBorder="1" applyAlignment="1">
      <alignment horizontal="right" vertical="top" wrapText="1"/>
    </xf>
    <xf numFmtId="0" fontId="14" fillId="9" borderId="4" xfId="2" applyFont="1" applyFill="1" applyBorder="1" applyAlignment="1">
      <alignment horizontal="right" vertical="top" wrapText="1"/>
    </xf>
    <xf numFmtId="0" fontId="13" fillId="0" borderId="4" xfId="0" applyFont="1" applyBorder="1" applyAlignment="1">
      <alignment horizontal="center" vertical="center" wrapText="1"/>
    </xf>
    <xf numFmtId="0" fontId="14" fillId="9" borderId="4" xfId="17" applyFont="1" applyFill="1" applyBorder="1" applyAlignment="1">
      <alignment horizontal="center" vertical="top" wrapText="1"/>
    </xf>
    <xf numFmtId="4" fontId="14" fillId="9" borderId="4" xfId="17" applyNumberFormat="1" applyFont="1" applyFill="1" applyBorder="1" applyAlignment="1">
      <alignment horizontal="right" vertical="top"/>
    </xf>
    <xf numFmtId="0" fontId="14" fillId="0" borderId="4" xfId="2" applyFont="1" applyFill="1" applyBorder="1" applyAlignment="1">
      <alignment horizontal="right" vertical="top" wrapText="1"/>
    </xf>
    <xf numFmtId="49" fontId="10" fillId="7" borderId="4" xfId="0" applyNumberFormat="1" applyFont="1" applyFill="1" applyBorder="1" applyAlignment="1">
      <alignment horizontal="right" vertical="top" wrapText="1"/>
    </xf>
    <xf numFmtId="49" fontId="10" fillId="8" borderId="4" xfId="0" applyNumberFormat="1" applyFont="1" applyFill="1" applyBorder="1" applyAlignment="1">
      <alignment horizontal="left" vertical="top" wrapText="1"/>
    </xf>
    <xf numFmtId="4" fontId="14" fillId="0" borderId="4" xfId="2" applyNumberFormat="1" applyFont="1" applyFill="1" applyBorder="1" applyAlignment="1">
      <alignment horizontal="right" vertical="top" wrapText="1"/>
    </xf>
    <xf numFmtId="0" fontId="14" fillId="0" borderId="4" xfId="2" applyNumberFormat="1" applyFont="1" applyBorder="1" applyAlignment="1">
      <alignment horizontal="right" vertical="top" wrapText="1"/>
    </xf>
    <xf numFmtId="0" fontId="14" fillId="0" borderId="4" xfId="2" applyFont="1" applyBorder="1" applyAlignment="1">
      <alignment horizontal="right" vertical="top"/>
    </xf>
    <xf numFmtId="0" fontId="14" fillId="0" borderId="4" xfId="2" applyFont="1" applyFill="1" applyBorder="1" applyAlignment="1">
      <alignment horizontal="center" vertical="center"/>
    </xf>
    <xf numFmtId="0" fontId="14" fillId="0" borderId="4" xfId="2" applyFont="1" applyFill="1" applyBorder="1" applyAlignment="1">
      <alignment horizontal="right" vertical="top"/>
    </xf>
    <xf numFmtId="0" fontId="9" fillId="0" borderId="4" xfId="2" applyFont="1" applyFill="1" applyBorder="1" applyAlignment="1">
      <alignment horizontal="left" vertical="top" wrapText="1"/>
    </xf>
    <xf numFmtId="0" fontId="9" fillId="11" borderId="4" xfId="0" applyFont="1" applyFill="1" applyBorder="1" applyAlignment="1">
      <alignment horizontal="left" vertical="top" wrapText="1"/>
    </xf>
    <xf numFmtId="0" fontId="13" fillId="11" borderId="4" xfId="0" applyFont="1" applyFill="1" applyBorder="1" applyAlignment="1">
      <alignment horizontal="center" vertical="center" wrapText="1"/>
    </xf>
    <xf numFmtId="0" fontId="14" fillId="11" borderId="4" xfId="0" applyFont="1" applyFill="1" applyBorder="1" applyAlignment="1">
      <alignment horizontal="right" vertical="top" wrapText="1"/>
    </xf>
    <xf numFmtId="0" fontId="14" fillId="9" borderId="4" xfId="0" applyFont="1" applyFill="1" applyBorder="1" applyAlignment="1">
      <alignment horizontal="center" vertical="center" wrapText="1"/>
    </xf>
    <xf numFmtId="0" fontId="14" fillId="0" borderId="4" xfId="2" applyFont="1" applyFill="1" applyBorder="1" applyAlignment="1">
      <alignment horizontal="center" vertical="center" wrapText="1"/>
    </xf>
    <xf numFmtId="49" fontId="10" fillId="8" borderId="4" xfId="0" applyNumberFormat="1" applyFont="1" applyFill="1" applyBorder="1" applyAlignment="1">
      <alignment horizontal="right" vertical="top" wrapText="1"/>
    </xf>
    <xf numFmtId="49" fontId="10" fillId="5" borderId="4" xfId="0" applyNumberFormat="1" applyFont="1" applyFill="1" applyBorder="1" applyAlignment="1">
      <alignment horizontal="right" vertical="top" wrapText="1"/>
    </xf>
    <xf numFmtId="0" fontId="14" fillId="0" borderId="4" xfId="2" applyNumberFormat="1" applyFont="1" applyFill="1" applyBorder="1" applyAlignment="1">
      <alignment horizontal="right" vertical="top" wrapText="1"/>
    </xf>
    <xf numFmtId="4" fontId="14" fillId="0" borderId="4" xfId="1" applyNumberFormat="1" applyFont="1" applyFill="1" applyBorder="1" applyAlignment="1">
      <alignment horizontal="right" vertical="top" wrapText="1"/>
    </xf>
    <xf numFmtId="0" fontId="9" fillId="0" borderId="4" xfId="0" applyFont="1" applyFill="1" applyBorder="1" applyAlignment="1">
      <alignment horizontal="center" vertical="top" wrapText="1"/>
    </xf>
    <xf numFmtId="49" fontId="13" fillId="0" borderId="4" xfId="0" applyNumberFormat="1" applyFont="1" applyFill="1" applyBorder="1" applyAlignment="1">
      <alignment horizontal="left" vertical="top" wrapText="1"/>
    </xf>
    <xf numFmtId="0" fontId="13" fillId="0" borderId="4" xfId="5" applyFont="1" applyFill="1" applyBorder="1" applyAlignment="1">
      <alignment horizontal="left" vertical="top" wrapText="1"/>
    </xf>
    <xf numFmtId="0" fontId="13" fillId="0" borderId="4" xfId="5" applyFont="1" applyFill="1" applyBorder="1" applyAlignment="1">
      <alignment horizontal="center" vertical="top" wrapText="1"/>
    </xf>
    <xf numFmtId="4" fontId="13" fillId="0" borderId="4" xfId="0" applyNumberFormat="1" applyFont="1" applyFill="1" applyBorder="1" applyAlignment="1">
      <alignment horizontal="center" vertical="top"/>
    </xf>
    <xf numFmtId="0" fontId="31" fillId="0" borderId="4" xfId="0" applyFont="1" applyBorder="1" applyAlignment="1">
      <alignment horizontal="center" vertical="top"/>
    </xf>
    <xf numFmtId="4" fontId="13" fillId="0" borderId="4" xfId="0" applyNumberFormat="1" applyFont="1" applyFill="1" applyBorder="1" applyAlignment="1">
      <alignment horizontal="left" vertical="top"/>
    </xf>
    <xf numFmtId="0" fontId="26" fillId="0" borderId="4" xfId="0" applyFont="1" applyFill="1" applyBorder="1" applyAlignment="1">
      <alignment horizontal="center" vertical="top" wrapText="1"/>
    </xf>
    <xf numFmtId="0" fontId="26" fillId="0" borderId="4" xfId="0" applyFont="1" applyFill="1" applyBorder="1" applyAlignment="1">
      <alignment horizontal="left" vertical="top" wrapText="1"/>
    </xf>
    <xf numFmtId="0" fontId="27" fillId="0" borderId="4" xfId="0" applyFont="1" applyFill="1" applyBorder="1" applyAlignment="1">
      <alignment horizontal="center"/>
    </xf>
    <xf numFmtId="0" fontId="27" fillId="0" borderId="4" xfId="0" applyFont="1" applyFill="1" applyBorder="1" applyAlignment="1">
      <alignment horizontal="left"/>
    </xf>
    <xf numFmtId="0" fontId="13" fillId="0" borderId="4" xfId="3" applyFont="1" applyFill="1" applyBorder="1" applyAlignment="1">
      <alignment horizontal="left" vertical="top"/>
    </xf>
    <xf numFmtId="0" fontId="13" fillId="0" borderId="4" xfId="0" applyNumberFormat="1" applyFont="1" applyFill="1" applyBorder="1" applyAlignment="1">
      <alignment horizontal="left" vertical="top" wrapText="1"/>
    </xf>
    <xf numFmtId="0" fontId="13" fillId="0" borderId="4" xfId="2" applyFont="1" applyFill="1" applyBorder="1" applyAlignment="1">
      <alignment horizontal="left" vertical="top"/>
    </xf>
    <xf numFmtId="0" fontId="13" fillId="0" borderId="4" xfId="7" applyFont="1" applyFill="1" applyBorder="1" applyAlignment="1">
      <alignment horizontal="center" vertical="top"/>
    </xf>
    <xf numFmtId="4" fontId="14" fillId="0" borderId="4" xfId="0" applyNumberFormat="1" applyFont="1" applyBorder="1" applyAlignment="1">
      <alignment horizontal="left" vertical="top"/>
    </xf>
    <xf numFmtId="0" fontId="13" fillId="0" borderId="4" xfId="0" applyNumberFormat="1" applyFont="1" applyFill="1" applyBorder="1" applyAlignment="1">
      <alignment horizontal="center" vertical="top" wrapText="1"/>
    </xf>
    <xf numFmtId="2" fontId="14" fillId="0" borderId="4" xfId="0" applyNumberFormat="1" applyFont="1" applyBorder="1" applyAlignment="1">
      <alignment horizontal="left" vertical="top"/>
    </xf>
    <xf numFmtId="49" fontId="9" fillId="0" borderId="2" xfId="0" applyNumberFormat="1" applyFont="1" applyBorder="1" applyAlignment="1">
      <alignment horizontal="center" vertical="center" wrapText="1"/>
    </xf>
    <xf numFmtId="49" fontId="9" fillId="0" borderId="2" xfId="0" applyNumberFormat="1" applyFont="1" applyBorder="1" applyAlignment="1">
      <alignment horizontal="left" vertical="top" wrapText="1"/>
    </xf>
    <xf numFmtId="49" fontId="9" fillId="0" borderId="2" xfId="0" applyNumberFormat="1" applyFont="1" applyBorder="1" applyAlignment="1">
      <alignment horizontal="right" vertical="top" wrapText="1"/>
    </xf>
    <xf numFmtId="49" fontId="14" fillId="0" borderId="0" xfId="0" applyNumberFormat="1" applyFont="1" applyBorder="1" applyAlignment="1">
      <alignment horizontal="left" vertical="top" wrapText="1"/>
    </xf>
    <xf numFmtId="49" fontId="20" fillId="0" borderId="0" xfId="0" applyNumberFormat="1" applyFont="1" applyFill="1" applyAlignment="1">
      <alignment wrapText="1"/>
    </xf>
    <xf numFmtId="0" fontId="20" fillId="0" borderId="0" xfId="0" applyFont="1" applyFill="1"/>
    <xf numFmtId="164" fontId="14" fillId="10" borderId="4" xfId="1" applyNumberFormat="1" applyFont="1" applyFill="1" applyBorder="1" applyAlignment="1">
      <alignment horizontal="right" vertical="top"/>
    </xf>
    <xf numFmtId="49" fontId="10" fillId="6" borderId="4" xfId="0" applyNumberFormat="1" applyFont="1" applyFill="1" applyBorder="1" applyAlignment="1">
      <alignment horizontal="right" vertical="top" wrapText="1"/>
    </xf>
    <xf numFmtId="164" fontId="14" fillId="7" borderId="4" xfId="1" applyNumberFormat="1" applyFont="1" applyFill="1" applyBorder="1" applyAlignment="1">
      <alignment horizontal="right" vertical="top"/>
    </xf>
    <xf numFmtId="164" fontId="14" fillId="8" borderId="4" xfId="1" applyNumberFormat="1" applyFont="1" applyFill="1" applyBorder="1" applyAlignment="1">
      <alignment horizontal="right" vertical="top"/>
    </xf>
    <xf numFmtId="4" fontId="10" fillId="8" borderId="4" xfId="0" applyNumberFormat="1" applyFont="1" applyFill="1" applyBorder="1" applyAlignment="1">
      <alignment horizontal="right" vertical="top" wrapText="1"/>
    </xf>
    <xf numFmtId="164" fontId="14" fillId="5" borderId="4" xfId="1" applyNumberFormat="1" applyFont="1" applyFill="1" applyBorder="1" applyAlignment="1">
      <alignment horizontal="right" vertical="top"/>
    </xf>
    <xf numFmtId="164" fontId="14" fillId="0" borderId="4" xfId="1" applyNumberFormat="1" applyFont="1" applyFill="1" applyBorder="1" applyAlignment="1">
      <alignment horizontal="right" vertical="top"/>
    </xf>
    <xf numFmtId="164" fontId="14" fillId="0" borderId="4" xfId="1" applyNumberFormat="1" applyFont="1" applyFill="1" applyBorder="1" applyAlignment="1">
      <alignment horizontal="right" vertical="top" wrapText="1"/>
    </xf>
    <xf numFmtId="49" fontId="14" fillId="2" borderId="4" xfId="0" applyNumberFormat="1" applyFont="1" applyFill="1" applyBorder="1" applyAlignment="1">
      <alignment horizontal="right" vertical="top" wrapText="1"/>
    </xf>
    <xf numFmtId="0" fontId="14" fillId="8" borderId="4" xfId="1" applyNumberFormat="1" applyFont="1" applyFill="1" applyBorder="1" applyAlignment="1">
      <alignment horizontal="right" vertical="top"/>
    </xf>
    <xf numFmtId="49" fontId="14" fillId="3" borderId="4" xfId="0" applyNumberFormat="1" applyFont="1" applyFill="1" applyBorder="1" applyAlignment="1">
      <alignment horizontal="right" vertical="top" wrapText="1"/>
    </xf>
    <xf numFmtId="49" fontId="14" fillId="4" borderId="4" xfId="0" applyNumberFormat="1" applyFont="1" applyFill="1" applyBorder="1" applyAlignment="1">
      <alignment horizontal="right" vertical="top" wrapText="1"/>
    </xf>
    <xf numFmtId="49" fontId="14" fillId="8" borderId="4" xfId="1" applyNumberFormat="1" applyFont="1" applyFill="1" applyBorder="1" applyAlignment="1">
      <alignment horizontal="right" vertical="top"/>
    </xf>
    <xf numFmtId="4" fontId="14" fillId="5" borderId="4" xfId="2" applyNumberFormat="1" applyFont="1" applyFill="1" applyBorder="1" applyAlignment="1">
      <alignment horizontal="right" vertical="top" wrapText="1"/>
    </xf>
    <xf numFmtId="0" fontId="14" fillId="0" borderId="4" xfId="7" applyFont="1" applyFill="1" applyBorder="1" applyAlignment="1">
      <alignment horizontal="right" vertical="top" wrapText="1"/>
    </xf>
    <xf numFmtId="49" fontId="14" fillId="6" borderId="4" xfId="0" applyNumberFormat="1" applyFont="1" applyFill="1" applyBorder="1" applyAlignment="1">
      <alignment horizontal="right" vertical="top" wrapText="1"/>
    </xf>
    <xf numFmtId="4" fontId="14" fillId="9" borderId="4" xfId="0" applyNumberFormat="1" applyFont="1" applyFill="1" applyBorder="1" applyAlignment="1">
      <alignment horizontal="right" vertical="top" wrapText="1"/>
    </xf>
    <xf numFmtId="164" fontId="14" fillId="0" borderId="4" xfId="1" applyNumberFormat="1" applyFont="1" applyBorder="1" applyAlignment="1">
      <alignment horizontal="right" vertical="top"/>
    </xf>
    <xf numFmtId="4" fontId="14" fillId="0" borderId="4" xfId="1" applyNumberFormat="1" applyFont="1" applyBorder="1" applyAlignment="1">
      <alignment horizontal="right" vertical="top"/>
    </xf>
    <xf numFmtId="0" fontId="14" fillId="8" borderId="4" xfId="0" applyNumberFormat="1" applyFont="1" applyFill="1" applyBorder="1" applyAlignment="1">
      <alignment horizontal="right" vertical="top" wrapText="1"/>
    </xf>
    <xf numFmtId="0" fontId="14" fillId="8" borderId="4" xfId="0" applyFont="1" applyFill="1" applyBorder="1" applyAlignment="1">
      <alignment horizontal="right" vertical="top" wrapText="1"/>
    </xf>
    <xf numFmtId="0" fontId="14" fillId="8" borderId="4" xfId="0" applyFont="1" applyFill="1" applyBorder="1" applyAlignment="1">
      <alignment horizontal="right" vertical="top"/>
    </xf>
    <xf numFmtId="4" fontId="14" fillId="5" borderId="4" xfId="1" applyNumberFormat="1" applyFont="1" applyFill="1" applyBorder="1" applyAlignment="1">
      <alignment horizontal="right" vertical="top"/>
    </xf>
    <xf numFmtId="4" fontId="14" fillId="0" borderId="4" xfId="1" applyNumberFormat="1" applyFont="1" applyFill="1" applyBorder="1" applyAlignment="1">
      <alignment horizontal="right" vertical="top"/>
    </xf>
    <xf numFmtId="0" fontId="31" fillId="0" borderId="4" xfId="0" applyNumberFormat="1" applyFont="1" applyBorder="1" applyAlignment="1">
      <alignment horizontal="right" vertical="top"/>
    </xf>
    <xf numFmtId="164" fontId="14" fillId="11" borderId="4" xfId="1" applyNumberFormat="1" applyFont="1" applyFill="1" applyBorder="1" applyAlignment="1">
      <alignment horizontal="right" vertical="top"/>
    </xf>
    <xf numFmtId="164" fontId="14" fillId="5" borderId="4" xfId="1" applyNumberFormat="1" applyFont="1" applyFill="1" applyBorder="1" applyAlignment="1">
      <alignment horizontal="right" vertical="top" wrapText="1"/>
    </xf>
    <xf numFmtId="49" fontId="14" fillId="0" borderId="4" xfId="2" applyNumberFormat="1" applyFont="1" applyFill="1" applyBorder="1" applyAlignment="1">
      <alignment horizontal="right" vertical="top" wrapText="1"/>
    </xf>
    <xf numFmtId="49" fontId="31" fillId="0" borderId="0" xfId="0" applyNumberFormat="1" applyFont="1" applyAlignment="1">
      <alignment horizontal="right" vertical="top"/>
    </xf>
    <xf numFmtId="0" fontId="20" fillId="0" borderId="0" xfId="0" applyFont="1" applyAlignment="1">
      <alignment horizontal="center" vertical="top"/>
    </xf>
    <xf numFmtId="0" fontId="20" fillId="0" borderId="0" xfId="0" applyFont="1" applyBorder="1" applyAlignment="1">
      <alignment horizontal="center" vertical="top"/>
    </xf>
    <xf numFmtId="0" fontId="10" fillId="0" borderId="4" xfId="0" applyNumberFormat="1" applyFont="1" applyFill="1" applyBorder="1" applyAlignment="1">
      <alignment horizontal="center" vertical="top" wrapText="1"/>
    </xf>
    <xf numFmtId="0" fontId="14" fillId="0" borderId="4" xfId="0" applyNumberFormat="1" applyFont="1" applyFill="1" applyBorder="1" applyAlignment="1">
      <alignment horizontal="center" vertical="top" wrapText="1"/>
    </xf>
    <xf numFmtId="0" fontId="14" fillId="0" borderId="4" xfId="0" applyNumberFormat="1" applyFont="1" applyFill="1" applyBorder="1" applyAlignment="1">
      <alignment horizontal="center" vertical="top"/>
    </xf>
    <xf numFmtId="0" fontId="14" fillId="0" borderId="4" xfId="8" applyNumberFormat="1" applyFont="1" applyFill="1" applyBorder="1" applyAlignment="1">
      <alignment horizontal="center" vertical="top" wrapText="1"/>
    </xf>
    <xf numFmtId="0" fontId="14" fillId="0" borderId="0" xfId="0" applyNumberFormat="1" applyFont="1" applyFill="1" applyBorder="1" applyAlignment="1">
      <alignment horizontal="center" vertical="top"/>
    </xf>
    <xf numFmtId="0" fontId="14" fillId="0" borderId="0" xfId="0" applyFont="1" applyAlignment="1">
      <alignment horizontal="center" vertical="top"/>
    </xf>
    <xf numFmtId="0" fontId="14" fillId="0" borderId="0" xfId="0" applyFont="1" applyAlignment="1">
      <alignment horizontal="center"/>
    </xf>
    <xf numFmtId="49" fontId="14" fillId="0" borderId="4" xfId="0" applyNumberFormat="1" applyFont="1" applyFill="1" applyBorder="1" applyAlignment="1">
      <alignment horizontal="left" vertical="top"/>
    </xf>
    <xf numFmtId="0" fontId="20" fillId="0" borderId="0" xfId="0" applyNumberFormat="1" applyFont="1" applyAlignment="1">
      <alignment horizontal="center" vertical="top"/>
    </xf>
    <xf numFmtId="0" fontId="20" fillId="0" borderId="4" xfId="0" applyNumberFormat="1" applyFont="1" applyFill="1" applyBorder="1" applyAlignment="1">
      <alignment horizontal="center" vertical="top"/>
    </xf>
    <xf numFmtId="49" fontId="13" fillId="0" borderId="4" xfId="0" applyNumberFormat="1" applyFont="1" applyFill="1" applyBorder="1" applyAlignment="1">
      <alignment horizontal="center" vertical="top" wrapText="1" shrinkToFit="1"/>
    </xf>
    <xf numFmtId="0" fontId="13" fillId="0" borderId="4" xfId="0" applyFont="1" applyBorder="1" applyAlignment="1">
      <alignment vertical="top" wrapText="1"/>
    </xf>
    <xf numFmtId="0" fontId="14" fillId="0" borderId="0" xfId="0" applyFont="1" applyFill="1" applyAlignment="1">
      <alignment vertical="top" wrapText="1"/>
    </xf>
    <xf numFmtId="49" fontId="14" fillId="0" borderId="4" xfId="7" applyNumberFormat="1" applyFont="1" applyFill="1" applyBorder="1" applyAlignment="1">
      <alignment horizontal="right" vertical="top" wrapText="1"/>
    </xf>
    <xf numFmtId="49" fontId="14" fillId="0" borderId="4" xfId="0" applyNumberFormat="1" applyFont="1" applyFill="1" applyBorder="1" applyAlignment="1">
      <alignment vertical="top" wrapText="1"/>
    </xf>
    <xf numFmtId="4" fontId="14" fillId="0" borderId="5" xfId="0" applyNumberFormat="1" applyFont="1" applyFill="1" applyBorder="1" applyAlignment="1">
      <alignment horizontal="right" vertical="top"/>
    </xf>
    <xf numFmtId="4" fontId="14" fillId="0" borderId="6" xfId="0" applyNumberFormat="1" applyFont="1" applyFill="1" applyBorder="1" applyAlignment="1">
      <alignment horizontal="right" vertical="top" wrapText="1"/>
    </xf>
    <xf numFmtId="2" fontId="14" fillId="0" borderId="4" xfId="0" applyNumberFormat="1" applyFont="1" applyFill="1" applyBorder="1" applyAlignment="1">
      <alignment horizontal="center" vertical="center"/>
    </xf>
    <xf numFmtId="2" fontId="14" fillId="0" borderId="4" xfId="0" applyNumberFormat="1" applyFont="1" applyFill="1" applyBorder="1" applyAlignment="1">
      <alignment horizontal="left" vertical="center" wrapText="1"/>
    </xf>
    <xf numFmtId="2" fontId="14" fillId="0" borderId="4" xfId="0" applyNumberFormat="1" applyFont="1" applyFill="1" applyBorder="1" applyAlignment="1">
      <alignment horizontal="center" vertical="center" wrapText="1"/>
    </xf>
    <xf numFmtId="49" fontId="13" fillId="0" borderId="4" xfId="2" applyNumberFormat="1" applyFont="1" applyFill="1" applyBorder="1" applyAlignment="1">
      <alignment horizontal="center" vertical="top" wrapText="1"/>
    </xf>
    <xf numFmtId="0" fontId="14" fillId="0" borderId="0" xfId="0" applyFont="1" applyAlignment="1">
      <alignment vertical="top" wrapText="1"/>
    </xf>
    <xf numFmtId="49" fontId="13" fillId="0" borderId="2" xfId="0" applyNumberFormat="1" applyFont="1" applyFill="1" applyBorder="1" applyAlignment="1">
      <alignment horizontal="center" vertical="top" wrapText="1"/>
    </xf>
    <xf numFmtId="2" fontId="13" fillId="0" borderId="4" xfId="0" applyNumberFormat="1" applyFont="1" applyFill="1" applyBorder="1" applyAlignment="1">
      <alignment horizontal="left" vertical="top" wrapText="1"/>
    </xf>
    <xf numFmtId="49" fontId="14" fillId="0" borderId="4" xfId="0" applyNumberFormat="1" applyFont="1" applyFill="1" applyBorder="1" applyAlignment="1">
      <alignment horizontal="center" vertical="top" wrapText="1" shrinkToFit="1"/>
    </xf>
    <xf numFmtId="49" fontId="14" fillId="0" borderId="2" xfId="0" applyNumberFormat="1" applyFont="1" applyFill="1" applyBorder="1" applyAlignment="1">
      <alignment horizontal="center" vertical="top" wrapText="1"/>
    </xf>
    <xf numFmtId="49" fontId="20" fillId="0" borderId="4" xfId="0" applyNumberFormat="1" applyFont="1" applyBorder="1" applyAlignment="1">
      <alignment horizontal="left" vertical="top" wrapText="1"/>
    </xf>
    <xf numFmtId="2" fontId="14" fillId="0" borderId="4" xfId="0" applyNumberFormat="1" applyFont="1" applyFill="1" applyBorder="1" applyAlignment="1">
      <alignment horizontal="left" vertical="top" wrapText="1"/>
    </xf>
    <xf numFmtId="0" fontId="23" fillId="0" borderId="4" xfId="0" applyFont="1" applyFill="1" applyBorder="1" applyAlignment="1">
      <alignment vertical="top" wrapText="1"/>
    </xf>
    <xf numFmtId="0" fontId="14" fillId="0" borderId="4" xfId="8" applyNumberFormat="1" applyFont="1" applyFill="1" applyBorder="1" applyAlignment="1">
      <alignment horizontal="left" vertical="top" wrapText="1"/>
    </xf>
    <xf numFmtId="49" fontId="14" fillId="0" borderId="4" xfId="2" applyNumberFormat="1" applyFont="1" applyFill="1" applyBorder="1" applyAlignment="1">
      <alignment horizontal="center" vertical="top" wrapText="1"/>
    </xf>
    <xf numFmtId="0" fontId="14" fillId="0" borderId="4" xfId="2" applyFont="1" applyFill="1" applyBorder="1" applyAlignment="1">
      <alignment vertical="top" wrapText="1"/>
    </xf>
    <xf numFmtId="49" fontId="0" fillId="0" borderId="0" xfId="0" applyNumberFormat="1" applyBorder="1"/>
    <xf numFmtId="49" fontId="0" fillId="0" borderId="0" xfId="0" applyNumberFormat="1" applyFill="1" applyBorder="1"/>
    <xf numFmtId="0" fontId="13" fillId="0" borderId="4" xfId="0" applyFont="1" applyFill="1" applyBorder="1" applyAlignment="1">
      <alignment vertical="top" wrapText="1"/>
    </xf>
    <xf numFmtId="0" fontId="14" fillId="0" borderId="0" xfId="0" applyFont="1" applyFill="1" applyAlignment="1">
      <alignment horizontal="center" vertical="top"/>
    </xf>
    <xf numFmtId="0" fontId="23" fillId="0" borderId="4" xfId="0" applyFont="1" applyFill="1" applyBorder="1" applyAlignment="1">
      <alignment wrapText="1"/>
    </xf>
    <xf numFmtId="0" fontId="14" fillId="0" borderId="4" xfId="0" applyFont="1" applyFill="1" applyBorder="1" applyAlignment="1">
      <alignment wrapText="1"/>
    </xf>
    <xf numFmtId="0" fontId="14" fillId="0" borderId="4" xfId="0" applyFont="1" applyFill="1" applyBorder="1" applyAlignment="1">
      <alignment vertical="top" wrapText="1"/>
    </xf>
    <xf numFmtId="49" fontId="14" fillId="0" borderId="4" xfId="0" applyNumberFormat="1" applyFont="1" applyFill="1" applyBorder="1" applyAlignment="1">
      <alignment horizontal="center" vertical="center" wrapText="1"/>
    </xf>
    <xf numFmtId="49" fontId="10" fillId="0" borderId="4" xfId="0" applyNumberFormat="1" applyFont="1" applyFill="1" applyBorder="1" applyAlignment="1">
      <alignment vertical="top" wrapText="1"/>
    </xf>
    <xf numFmtId="1" fontId="14" fillId="0" borderId="4" xfId="0" applyNumberFormat="1" applyFont="1" applyFill="1" applyBorder="1" applyAlignment="1">
      <alignment horizontal="right" vertical="top" wrapText="1"/>
    </xf>
    <xf numFmtId="17" fontId="14" fillId="9" borderId="4" xfId="0" applyNumberFormat="1" applyFont="1" applyFill="1" applyBorder="1" applyAlignment="1">
      <alignment horizontal="right" vertical="top" wrapText="1"/>
    </xf>
    <xf numFmtId="4" fontId="14" fillId="0" borderId="4" xfId="17" applyNumberFormat="1" applyFont="1" applyFill="1" applyBorder="1" applyAlignment="1">
      <alignment horizontal="right" vertical="top"/>
    </xf>
    <xf numFmtId="49" fontId="14" fillId="9" borderId="4" xfId="17" applyNumberFormat="1" applyFont="1" applyFill="1" applyBorder="1" applyAlignment="1">
      <alignment horizontal="right" vertical="top" wrapText="1"/>
    </xf>
    <xf numFmtId="49" fontId="20" fillId="0" borderId="0" xfId="0" applyNumberFormat="1" applyFont="1" applyAlignment="1">
      <alignment horizontal="left" vertical="top" wrapText="1"/>
    </xf>
    <xf numFmtId="0" fontId="13" fillId="0" borderId="4" xfId="2" applyFont="1" applyFill="1" applyBorder="1" applyAlignment="1">
      <alignment vertical="top" wrapText="1"/>
    </xf>
    <xf numFmtId="0" fontId="14" fillId="0" borderId="4" xfId="2" applyFont="1" applyFill="1" applyBorder="1" applyAlignment="1">
      <alignment vertical="top"/>
    </xf>
    <xf numFmtId="0" fontId="14" fillId="0" borderId="4" xfId="0" applyNumberFormat="1" applyFont="1" applyFill="1" applyBorder="1" applyAlignment="1">
      <alignment vertical="top"/>
    </xf>
    <xf numFmtId="49" fontId="20" fillId="0" borderId="0" xfId="0" applyNumberFormat="1" applyFont="1" applyAlignment="1">
      <alignment horizontal="left" vertical="top"/>
    </xf>
    <xf numFmtId="49" fontId="20" fillId="0" borderId="0" xfId="0" applyNumberFormat="1" applyFont="1" applyBorder="1" applyAlignment="1">
      <alignment horizontal="left" vertical="top"/>
    </xf>
    <xf numFmtId="49" fontId="9" fillId="0" borderId="4" xfId="0" applyNumberFormat="1" applyFont="1" applyBorder="1" applyAlignment="1">
      <alignment horizontal="left" vertical="top" wrapText="1"/>
    </xf>
    <xf numFmtId="49" fontId="13" fillId="7" borderId="4" xfId="0" applyNumberFormat="1" applyFont="1" applyFill="1" applyBorder="1" applyAlignment="1">
      <alignment horizontal="left" vertical="top" wrapText="1"/>
    </xf>
    <xf numFmtId="2" fontId="9" fillId="5" borderId="4" xfId="0" applyNumberFormat="1" applyFont="1" applyFill="1" applyBorder="1" applyAlignment="1">
      <alignment horizontal="left" vertical="top" wrapText="1"/>
    </xf>
    <xf numFmtId="0" fontId="13" fillId="9" borderId="4" xfId="0" applyNumberFormat="1" applyFont="1" applyFill="1" applyBorder="1" applyAlignment="1">
      <alignment horizontal="left" vertical="top" wrapText="1"/>
    </xf>
    <xf numFmtId="0" fontId="9" fillId="7" borderId="4" xfId="0" applyFont="1" applyFill="1" applyBorder="1" applyAlignment="1">
      <alignment horizontal="left" vertical="top" wrapText="1"/>
    </xf>
    <xf numFmtId="49" fontId="14" fillId="0" borderId="4" xfId="0" applyNumberFormat="1" applyFont="1" applyBorder="1" applyAlignment="1">
      <alignment horizontal="left" vertical="top"/>
    </xf>
    <xf numFmtId="2" fontId="14" fillId="0" borderId="4" xfId="0" applyNumberFormat="1" applyFont="1" applyFill="1" applyBorder="1" applyAlignment="1">
      <alignment horizontal="left" vertical="top"/>
    </xf>
    <xf numFmtId="49" fontId="9" fillId="7" borderId="4" xfId="0" applyNumberFormat="1" applyFont="1" applyFill="1" applyBorder="1" applyAlignment="1">
      <alignment horizontal="left" vertical="top"/>
    </xf>
    <xf numFmtId="49" fontId="23" fillId="0" borderId="0" xfId="0" applyNumberFormat="1" applyFont="1" applyBorder="1" applyAlignment="1">
      <alignment horizontal="left" vertical="top"/>
    </xf>
    <xf numFmtId="49" fontId="0" fillId="0" borderId="0" xfId="0" applyNumberFormat="1" applyAlignment="1">
      <alignment horizontal="left" vertical="top"/>
    </xf>
    <xf numFmtId="0" fontId="22" fillId="0" borderId="0" xfId="0" applyFont="1" applyAlignment="1">
      <alignment horizontal="left" vertical="top"/>
    </xf>
    <xf numFmtId="0" fontId="29" fillId="0" borderId="0" xfId="0" applyFont="1" applyAlignment="1">
      <alignment horizontal="left" vertical="top"/>
    </xf>
    <xf numFmtId="1" fontId="14" fillId="0" borderId="4" xfId="0" applyNumberFormat="1" applyFont="1" applyFill="1" applyBorder="1" applyAlignment="1">
      <alignment horizontal="right" vertical="top"/>
    </xf>
    <xf numFmtId="0" fontId="20" fillId="0" borderId="4" xfId="0" applyFont="1" applyFill="1" applyBorder="1" applyAlignment="1">
      <alignment horizontal="center" vertical="top"/>
    </xf>
    <xf numFmtId="49" fontId="20" fillId="0" borderId="4" xfId="0" applyNumberFormat="1" applyFont="1" applyBorder="1" applyAlignment="1">
      <alignment horizontal="center" vertical="top" wrapText="1"/>
    </xf>
    <xf numFmtId="49" fontId="22" fillId="0" borderId="0" xfId="0" applyNumberFormat="1" applyFont="1" applyAlignment="1">
      <alignment horizontal="center" vertical="center"/>
    </xf>
    <xf numFmtId="0" fontId="20" fillId="0" borderId="0" xfId="0" applyFont="1" applyBorder="1" applyAlignment="1">
      <alignment horizontal="center" vertical="center"/>
    </xf>
    <xf numFmtId="49" fontId="22" fillId="6" borderId="4" xfId="0" applyNumberFormat="1" applyFont="1" applyFill="1" applyBorder="1" applyAlignment="1">
      <alignment horizontal="center" vertical="center" wrapText="1"/>
    </xf>
    <xf numFmtId="49" fontId="9" fillId="7" borderId="4" xfId="0" applyNumberFormat="1" applyFont="1" applyFill="1" applyBorder="1" applyAlignment="1">
      <alignment horizontal="center" vertical="center" wrapText="1"/>
    </xf>
    <xf numFmtId="0" fontId="14" fillId="0" borderId="4" xfId="0" applyFont="1" applyFill="1" applyBorder="1" applyAlignment="1">
      <alignment horizontal="center" vertical="center"/>
    </xf>
    <xf numFmtId="49" fontId="14" fillId="3" borderId="4" xfId="0" applyNumberFormat="1" applyFont="1" applyFill="1" applyBorder="1" applyAlignment="1">
      <alignment horizontal="center" vertical="center"/>
    </xf>
    <xf numFmtId="49" fontId="14" fillId="4" borderId="4" xfId="0" applyNumberFormat="1" applyFont="1" applyFill="1" applyBorder="1" applyAlignment="1">
      <alignment horizontal="center" vertical="center"/>
    </xf>
    <xf numFmtId="0" fontId="14" fillId="0" borderId="4" xfId="0" applyFont="1" applyBorder="1" applyAlignment="1">
      <alignment horizontal="center" vertical="center"/>
    </xf>
    <xf numFmtId="49" fontId="14" fillId="7" borderId="4" xfId="0" applyNumberFormat="1" applyFont="1" applyFill="1" applyBorder="1" applyAlignment="1">
      <alignment horizontal="center" vertical="center" wrapText="1"/>
    </xf>
    <xf numFmtId="49" fontId="14" fillId="8" borderId="4" xfId="0" applyNumberFormat="1" applyFont="1" applyFill="1" applyBorder="1" applyAlignment="1">
      <alignment horizontal="center" vertical="center" wrapText="1"/>
    </xf>
    <xf numFmtId="49" fontId="14" fillId="5" borderId="4" xfId="0" applyNumberFormat="1" applyFont="1" applyFill="1" applyBorder="1" applyAlignment="1">
      <alignment horizontal="center" vertical="center" wrapText="1"/>
    </xf>
    <xf numFmtId="0" fontId="13" fillId="8" borderId="4" xfId="0" applyFont="1" applyFill="1" applyBorder="1" applyAlignment="1">
      <alignment horizontal="center" vertical="center" wrapText="1"/>
    </xf>
    <xf numFmtId="49" fontId="10" fillId="7" borderId="4" xfId="0" applyNumberFormat="1" applyFont="1" applyFill="1" applyBorder="1" applyAlignment="1">
      <alignment horizontal="center" vertical="center" wrapText="1"/>
    </xf>
    <xf numFmtId="0" fontId="14" fillId="0" borderId="4" xfId="7" applyFont="1" applyFill="1" applyBorder="1" applyAlignment="1">
      <alignment horizontal="center" vertical="center"/>
    </xf>
    <xf numFmtId="0" fontId="14" fillId="11" borderId="4" xfId="7" applyFont="1" applyFill="1" applyBorder="1" applyAlignment="1">
      <alignment horizontal="center" vertical="center"/>
    </xf>
    <xf numFmtId="49" fontId="10" fillId="8" borderId="4" xfId="0" applyNumberFormat="1" applyFont="1" applyFill="1" applyBorder="1" applyAlignment="1">
      <alignment horizontal="center" vertical="center" wrapText="1"/>
    </xf>
    <xf numFmtId="49" fontId="10" fillId="5" borderId="4" xfId="0" applyNumberFormat="1" applyFont="1" applyFill="1" applyBorder="1" applyAlignment="1">
      <alignment horizontal="center" vertical="center" wrapText="1"/>
    </xf>
    <xf numFmtId="0" fontId="13" fillId="0" borderId="4" xfId="0" applyFont="1" applyBorder="1" applyAlignment="1">
      <alignment horizontal="center" vertical="center"/>
    </xf>
    <xf numFmtId="49" fontId="20" fillId="0" borderId="0" xfId="0" applyNumberFormat="1" applyFont="1" applyAlignment="1">
      <alignment horizontal="center" vertical="center"/>
    </xf>
    <xf numFmtId="49" fontId="0" fillId="0" borderId="0" xfId="0" applyNumberFormat="1" applyAlignment="1">
      <alignment horizontal="center" vertical="center"/>
    </xf>
    <xf numFmtId="49" fontId="13" fillId="0" borderId="4" xfId="0" applyNumberFormat="1" applyFont="1" applyBorder="1" applyAlignment="1">
      <alignment horizontal="center" vertical="center" wrapText="1"/>
    </xf>
    <xf numFmtId="49" fontId="13" fillId="0" borderId="4" xfId="0" applyNumberFormat="1" applyFont="1" applyFill="1" applyBorder="1" applyAlignment="1">
      <alignment horizontal="center" vertical="center" wrapText="1" shrinkToFit="1"/>
    </xf>
    <xf numFmtId="0" fontId="14" fillId="0" borderId="4" xfId="7" applyFont="1" applyFill="1" applyBorder="1" applyAlignment="1">
      <alignment horizontal="center" vertical="center" wrapText="1"/>
    </xf>
    <xf numFmtId="49" fontId="13" fillId="0" borderId="4" xfId="2" applyNumberFormat="1" applyFont="1" applyFill="1" applyBorder="1" applyAlignment="1">
      <alignment horizontal="center" vertical="center" wrapText="1"/>
    </xf>
    <xf numFmtId="49" fontId="14" fillId="3" borderId="4" xfId="0" applyNumberFormat="1" applyFont="1" applyFill="1" applyBorder="1" applyAlignment="1">
      <alignment horizontal="center" vertical="center" wrapText="1"/>
    </xf>
    <xf numFmtId="49" fontId="14" fillId="4" borderId="4" xfId="0" applyNumberFormat="1" applyFont="1" applyFill="1" applyBorder="1" applyAlignment="1">
      <alignment horizontal="center" vertical="center" wrapText="1"/>
    </xf>
    <xf numFmtId="0" fontId="13" fillId="0" borderId="4" xfId="7" applyFont="1" applyFill="1" applyBorder="1" applyAlignment="1">
      <alignment horizontal="center" vertical="center" wrapText="1"/>
    </xf>
    <xf numFmtId="0" fontId="13" fillId="11" borderId="4" xfId="7" applyFont="1" applyFill="1" applyBorder="1" applyAlignment="1">
      <alignment horizontal="center" vertical="center" wrapText="1"/>
    </xf>
    <xf numFmtId="49" fontId="23" fillId="0" borderId="4" xfId="0" applyNumberFormat="1" applyFont="1" applyBorder="1" applyAlignment="1">
      <alignment horizontal="center" vertical="center" wrapText="1"/>
    </xf>
    <xf numFmtId="49" fontId="23" fillId="0" borderId="4" xfId="0" applyNumberFormat="1" applyFont="1" applyFill="1" applyBorder="1" applyAlignment="1">
      <alignment horizontal="center" vertical="center" wrapText="1"/>
    </xf>
    <xf numFmtId="0" fontId="14" fillId="11" borderId="4" xfId="0" applyFont="1" applyFill="1" applyBorder="1" applyAlignment="1">
      <alignment horizontal="center" vertical="center" wrapText="1"/>
    </xf>
    <xf numFmtId="0" fontId="14" fillId="0" borderId="4" xfId="2" applyFont="1" applyBorder="1" applyAlignment="1">
      <alignment horizontal="center" vertical="center" wrapText="1"/>
    </xf>
    <xf numFmtId="0" fontId="30" fillId="0" borderId="4" xfId="0" applyFont="1" applyFill="1" applyBorder="1" applyAlignment="1">
      <alignment horizontal="center" vertical="center" wrapText="1"/>
    </xf>
    <xf numFmtId="49" fontId="20" fillId="0" borderId="0" xfId="0" applyNumberFormat="1" applyFont="1" applyBorder="1" applyAlignment="1">
      <alignment horizontal="center" vertical="center"/>
    </xf>
    <xf numFmtId="49" fontId="22" fillId="0" borderId="0" xfId="0" applyNumberFormat="1" applyFont="1" applyAlignment="1">
      <alignment horizontal="right" vertical="top"/>
    </xf>
    <xf numFmtId="49" fontId="23" fillId="0" borderId="0" xfId="0" applyNumberFormat="1" applyFont="1" applyAlignment="1">
      <alignment horizontal="right" vertical="top"/>
    </xf>
    <xf numFmtId="49" fontId="21" fillId="0" borderId="4" xfId="0" applyNumberFormat="1" applyFont="1" applyBorder="1" applyAlignment="1">
      <alignment horizontal="center" vertical="center" wrapText="1"/>
    </xf>
    <xf numFmtId="49" fontId="21" fillId="0" borderId="4" xfId="0" applyNumberFormat="1"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4" xfId="0" applyFont="1" applyBorder="1" applyAlignment="1">
      <alignment horizontal="center" vertical="center" wrapText="1"/>
    </xf>
    <xf numFmtId="4" fontId="14" fillId="0" borderId="4" xfId="0" applyNumberFormat="1" applyFont="1" applyBorder="1" applyAlignment="1">
      <alignment horizontal="center" vertical="center"/>
    </xf>
    <xf numFmtId="49" fontId="20" fillId="0" borderId="4" xfId="0" applyNumberFormat="1" applyFont="1" applyBorder="1" applyAlignment="1">
      <alignment horizontal="center" vertical="center"/>
    </xf>
    <xf numFmtId="0" fontId="14" fillId="0" borderId="4" xfId="2" applyNumberFormat="1" applyFont="1" applyFill="1" applyBorder="1" applyAlignment="1">
      <alignment horizontal="right" vertical="top"/>
    </xf>
    <xf numFmtId="49" fontId="9" fillId="6" borderId="4" xfId="0" applyNumberFormat="1" applyFont="1" applyFill="1" applyBorder="1" applyAlignment="1">
      <alignment horizontal="left" vertical="top" wrapText="1"/>
    </xf>
    <xf numFmtId="49" fontId="9" fillId="6" borderId="4" xfId="0" applyNumberFormat="1" applyFont="1" applyFill="1" applyBorder="1" applyAlignment="1">
      <alignment horizontal="center" vertical="top" wrapText="1"/>
    </xf>
    <xf numFmtId="0" fontId="13" fillId="6" borderId="4" xfId="0" applyFont="1" applyFill="1" applyBorder="1" applyAlignment="1">
      <alignment horizontal="center" vertical="top" wrapText="1"/>
    </xf>
    <xf numFmtId="0" fontId="13" fillId="6" borderId="4" xfId="0" applyFont="1" applyFill="1" applyBorder="1" applyAlignment="1">
      <alignment horizontal="left" vertical="top" wrapText="1"/>
    </xf>
    <xf numFmtId="49" fontId="9" fillId="7" borderId="4" xfId="0" applyNumberFormat="1" applyFont="1" applyFill="1" applyBorder="1" applyAlignment="1">
      <alignment horizontal="center" vertical="top" wrapText="1"/>
    </xf>
    <xf numFmtId="0" fontId="13" fillId="7" borderId="4" xfId="0" applyFont="1" applyFill="1" applyBorder="1" applyAlignment="1">
      <alignment horizontal="center" vertical="top" wrapText="1"/>
    </xf>
    <xf numFmtId="0" fontId="13" fillId="7" borderId="4" xfId="0" applyFont="1" applyFill="1" applyBorder="1" applyAlignment="1">
      <alignment horizontal="left" vertical="top" wrapText="1"/>
    </xf>
    <xf numFmtId="49" fontId="9" fillId="8" borderId="4" xfId="0" applyNumberFormat="1" applyFont="1" applyFill="1" applyBorder="1" applyAlignment="1">
      <alignment horizontal="center" vertical="top" wrapText="1"/>
    </xf>
    <xf numFmtId="0" fontId="13" fillId="8" borderId="4" xfId="0" applyFont="1" applyFill="1" applyBorder="1" applyAlignment="1">
      <alignment horizontal="center" vertical="top" wrapText="1"/>
    </xf>
    <xf numFmtId="0" fontId="13" fillId="8" borderId="4" xfId="0" applyFont="1" applyFill="1" applyBorder="1" applyAlignment="1">
      <alignment horizontal="left" vertical="top" wrapText="1"/>
    </xf>
    <xf numFmtId="49" fontId="9" fillId="5" borderId="4" xfId="0" applyNumberFormat="1" applyFont="1" applyFill="1" applyBorder="1" applyAlignment="1">
      <alignment horizontal="center" vertical="top" wrapText="1"/>
    </xf>
    <xf numFmtId="0" fontId="13" fillId="5" borderId="4" xfId="0" applyFont="1" applyFill="1" applyBorder="1" applyAlignment="1">
      <alignment horizontal="center" vertical="top" wrapText="1"/>
    </xf>
    <xf numFmtId="0" fontId="13" fillId="5" borderId="4" xfId="0" applyFont="1" applyFill="1" applyBorder="1" applyAlignment="1">
      <alignment horizontal="left" vertical="top" wrapText="1"/>
    </xf>
    <xf numFmtId="0" fontId="13" fillId="5" borderId="4" xfId="0" applyFont="1" applyFill="1" applyBorder="1" applyAlignment="1">
      <alignment horizontal="center" vertical="top"/>
    </xf>
    <xf numFmtId="0" fontId="13" fillId="5" borderId="4" xfId="0" applyFont="1" applyFill="1" applyBorder="1" applyAlignment="1">
      <alignment horizontal="left" vertical="top"/>
    </xf>
    <xf numFmtId="49" fontId="9" fillId="5" borderId="4" xfId="0" applyNumberFormat="1" applyFont="1" applyFill="1" applyBorder="1" applyAlignment="1">
      <alignment horizontal="left" vertical="top" wrapText="1"/>
    </xf>
    <xf numFmtId="49" fontId="13" fillId="5" borderId="4" xfId="0" applyNumberFormat="1" applyFont="1" applyFill="1" applyBorder="1" applyAlignment="1">
      <alignment horizontal="center" vertical="top" wrapText="1"/>
    </xf>
    <xf numFmtId="49" fontId="13" fillId="7" borderId="4" xfId="0" applyNumberFormat="1" applyFont="1" applyFill="1" applyBorder="1" applyAlignment="1">
      <alignment horizontal="center" vertical="top" wrapText="1"/>
    </xf>
    <xf numFmtId="0" fontId="13" fillId="7" borderId="4" xfId="0" applyFont="1" applyFill="1" applyBorder="1" applyAlignment="1">
      <alignment horizontal="center" vertical="top"/>
    </xf>
    <xf numFmtId="0" fontId="13" fillId="7" borderId="4" xfId="0" applyFont="1" applyFill="1" applyBorder="1" applyAlignment="1">
      <alignment horizontal="left" vertical="top"/>
    </xf>
    <xf numFmtId="49" fontId="13" fillId="8" borderId="4" xfId="0" applyNumberFormat="1" applyFont="1" applyFill="1" applyBorder="1" applyAlignment="1">
      <alignment horizontal="center" vertical="top" wrapText="1"/>
    </xf>
    <xf numFmtId="0" fontId="13" fillId="8" borderId="4" xfId="0" applyFont="1" applyFill="1" applyBorder="1" applyAlignment="1">
      <alignment horizontal="center" vertical="top"/>
    </xf>
    <xf numFmtId="0" fontId="13" fillId="8" borderId="4" xfId="0" applyFont="1" applyFill="1" applyBorder="1" applyAlignment="1">
      <alignment horizontal="left" vertical="top"/>
    </xf>
    <xf numFmtId="49" fontId="14" fillId="7" borderId="4" xfId="0" applyNumberFormat="1" applyFont="1" applyFill="1" applyBorder="1" applyAlignment="1">
      <alignment horizontal="center" vertical="top" wrapText="1"/>
    </xf>
    <xf numFmtId="49" fontId="14" fillId="5" borderId="4" xfId="0" applyNumberFormat="1" applyFont="1" applyFill="1" applyBorder="1" applyAlignment="1">
      <alignment horizontal="center" vertical="top" wrapText="1"/>
    </xf>
    <xf numFmtId="49" fontId="13" fillId="5" borderId="4" xfId="0" applyNumberFormat="1" applyFont="1" applyFill="1" applyBorder="1" applyAlignment="1">
      <alignment horizontal="center" vertical="top"/>
    </xf>
    <xf numFmtId="49" fontId="13" fillId="8" borderId="4" xfId="0" applyNumberFormat="1" applyFont="1" applyFill="1" applyBorder="1" applyAlignment="1">
      <alignment horizontal="center" vertical="top"/>
    </xf>
    <xf numFmtId="4" fontId="13" fillId="8" borderId="4" xfId="0" applyNumberFormat="1" applyFont="1" applyFill="1" applyBorder="1" applyAlignment="1">
      <alignment horizontal="center" vertical="top"/>
    </xf>
    <xf numFmtId="4" fontId="13" fillId="5" borderId="4" xfId="0" applyNumberFormat="1" applyFont="1" applyFill="1" applyBorder="1" applyAlignment="1">
      <alignment horizontal="center" vertical="top"/>
    </xf>
    <xf numFmtId="4" fontId="13" fillId="7" borderId="4" xfId="0" applyNumberFormat="1" applyFont="1" applyFill="1" applyBorder="1" applyAlignment="1">
      <alignment horizontal="center" vertical="top"/>
    </xf>
    <xf numFmtId="49" fontId="13" fillId="6" borderId="4" xfId="0" applyNumberFormat="1" applyFont="1" applyFill="1" applyBorder="1" applyAlignment="1">
      <alignment horizontal="center" vertical="top" wrapText="1"/>
    </xf>
    <xf numFmtId="0" fontId="13" fillId="6" borderId="4" xfId="0" applyFont="1" applyFill="1" applyBorder="1" applyAlignment="1">
      <alignment horizontal="center" vertical="top"/>
    </xf>
    <xf numFmtId="0" fontId="13" fillId="6" borderId="4" xfId="0" applyFont="1" applyFill="1" applyBorder="1" applyAlignment="1">
      <alignment horizontal="left" vertical="top"/>
    </xf>
    <xf numFmtId="0" fontId="14" fillId="5" borderId="4" xfId="2" applyFont="1" applyFill="1" applyBorder="1" applyAlignment="1">
      <alignment horizontal="center" vertical="top" wrapText="1"/>
    </xf>
    <xf numFmtId="0" fontId="14" fillId="5" borderId="4" xfId="2" applyFont="1" applyFill="1" applyBorder="1" applyAlignment="1">
      <alignment horizontal="center" vertical="top"/>
    </xf>
    <xf numFmtId="0" fontId="9" fillId="8" borderId="5" xfId="0" applyFont="1" applyFill="1" applyBorder="1" applyAlignment="1">
      <alignment horizontal="left" vertical="top" wrapText="1"/>
    </xf>
    <xf numFmtId="49" fontId="10" fillId="6" borderId="4" xfId="0" applyNumberFormat="1" applyFont="1" applyFill="1" applyBorder="1" applyAlignment="1">
      <alignment horizontal="left" vertical="top" wrapText="1"/>
    </xf>
    <xf numFmtId="49" fontId="10" fillId="6" borderId="4" xfId="0" applyNumberFormat="1" applyFont="1" applyFill="1" applyBorder="1" applyAlignment="1">
      <alignment horizontal="center" vertical="top" wrapText="1"/>
    </xf>
    <xf numFmtId="0" fontId="14" fillId="6" borderId="4" xfId="0" applyFont="1" applyFill="1" applyBorder="1" applyAlignment="1">
      <alignment horizontal="left" vertical="top" wrapText="1"/>
    </xf>
    <xf numFmtId="0" fontId="14" fillId="6" borderId="4" xfId="0" applyNumberFormat="1" applyFont="1" applyFill="1" applyBorder="1" applyAlignment="1">
      <alignment horizontal="center" vertical="top" wrapText="1"/>
    </xf>
    <xf numFmtId="0" fontId="14" fillId="6" borderId="4" xfId="0" applyFont="1" applyFill="1" applyBorder="1" applyAlignment="1">
      <alignment horizontal="center" vertical="top" wrapText="1"/>
    </xf>
    <xf numFmtId="49" fontId="10" fillId="7" borderId="4" xfId="0" applyNumberFormat="1" applyFont="1" applyFill="1" applyBorder="1" applyAlignment="1">
      <alignment horizontal="center" vertical="top" wrapText="1"/>
    </xf>
    <xf numFmtId="0" fontId="14" fillId="7" borderId="4" xfId="0" applyFont="1" applyFill="1" applyBorder="1" applyAlignment="1">
      <alignment horizontal="left" vertical="top" wrapText="1"/>
    </xf>
    <xf numFmtId="0" fontId="14" fillId="7" borderId="4" xfId="0" applyNumberFormat="1" applyFont="1" applyFill="1" applyBorder="1" applyAlignment="1">
      <alignment horizontal="center" vertical="top" wrapText="1"/>
    </xf>
    <xf numFmtId="0" fontId="14" fillId="7" borderId="4" xfId="0" applyFont="1" applyFill="1" applyBorder="1" applyAlignment="1">
      <alignment horizontal="center" vertical="top" wrapText="1"/>
    </xf>
    <xf numFmtId="0" fontId="10" fillId="8" borderId="4" xfId="0" applyFont="1" applyFill="1" applyBorder="1" applyAlignment="1">
      <alignment horizontal="left" vertical="top" wrapText="1"/>
    </xf>
    <xf numFmtId="0" fontId="14" fillId="8" borderId="4" xfId="0" applyFont="1" applyFill="1" applyBorder="1" applyAlignment="1">
      <alignment horizontal="left" vertical="top" wrapText="1"/>
    </xf>
    <xf numFmtId="0" fontId="14" fillId="8" borderId="4" xfId="0" applyNumberFormat="1" applyFont="1" applyFill="1" applyBorder="1" applyAlignment="1">
      <alignment horizontal="center" vertical="top" wrapText="1"/>
    </xf>
    <xf numFmtId="0" fontId="14" fillId="8" borderId="4" xfId="0" applyFont="1" applyFill="1" applyBorder="1" applyAlignment="1">
      <alignment horizontal="center" vertical="top" wrapText="1"/>
    </xf>
    <xf numFmtId="0" fontId="10" fillId="5" borderId="4" xfId="0" applyFont="1" applyFill="1" applyBorder="1" applyAlignment="1">
      <alignment horizontal="left" vertical="top" wrapText="1"/>
    </xf>
    <xf numFmtId="49" fontId="10" fillId="5" borderId="4" xfId="0" applyNumberFormat="1" applyFont="1" applyFill="1" applyBorder="1" applyAlignment="1">
      <alignment horizontal="center" vertical="top" wrapText="1"/>
    </xf>
    <xf numFmtId="0" fontId="14" fillId="5" borderId="4" xfId="0" applyFont="1" applyFill="1" applyBorder="1" applyAlignment="1">
      <alignment horizontal="left" vertical="top" wrapText="1"/>
    </xf>
    <xf numFmtId="0" fontId="14" fillId="5" borderId="4" xfId="0" applyNumberFormat="1" applyFont="1" applyFill="1" applyBorder="1" applyAlignment="1">
      <alignment horizontal="center" vertical="top" wrapText="1"/>
    </xf>
    <xf numFmtId="0" fontId="14" fillId="5" borderId="4" xfId="0" applyFont="1" applyFill="1" applyBorder="1" applyAlignment="1">
      <alignment horizontal="center" vertical="top" wrapText="1"/>
    </xf>
    <xf numFmtId="49" fontId="10" fillId="8" borderId="4" xfId="0" applyNumberFormat="1" applyFont="1" applyFill="1" applyBorder="1" applyAlignment="1">
      <alignment horizontal="center" vertical="top" wrapText="1"/>
    </xf>
    <xf numFmtId="0" fontId="14" fillId="5" borderId="4" xfId="0" applyFont="1" applyFill="1" applyBorder="1" applyAlignment="1">
      <alignment horizontal="left" vertical="top"/>
    </xf>
    <xf numFmtId="0" fontId="14" fillId="5" borderId="4" xfId="0" applyNumberFormat="1" applyFont="1" applyFill="1" applyBorder="1" applyAlignment="1">
      <alignment horizontal="center" vertical="top"/>
    </xf>
    <xf numFmtId="0" fontId="14" fillId="5" borderId="4" xfId="0" applyFont="1" applyFill="1" applyBorder="1" applyAlignment="1">
      <alignment horizontal="center" vertical="top"/>
    </xf>
    <xf numFmtId="0" fontId="14" fillId="7" borderId="4" xfId="0" applyFont="1" applyFill="1" applyBorder="1" applyAlignment="1">
      <alignment horizontal="left" vertical="top"/>
    </xf>
    <xf numFmtId="0" fontId="14" fillId="7" borderId="4" xfId="0" applyNumberFormat="1" applyFont="1" applyFill="1" applyBorder="1" applyAlignment="1">
      <alignment horizontal="center" vertical="top"/>
    </xf>
    <xf numFmtId="0" fontId="14" fillId="7" borderId="4" xfId="0" applyFont="1" applyFill="1" applyBorder="1" applyAlignment="1">
      <alignment horizontal="center" vertical="top"/>
    </xf>
    <xf numFmtId="49" fontId="14" fillId="8" borderId="4" xfId="0" applyNumberFormat="1" applyFont="1" applyFill="1" applyBorder="1" applyAlignment="1">
      <alignment horizontal="center" vertical="top" wrapText="1"/>
    </xf>
    <xf numFmtId="0" fontId="14" fillId="8" borderId="4" xfId="0" applyFont="1" applyFill="1" applyBorder="1" applyAlignment="1">
      <alignment horizontal="left" vertical="top"/>
    </xf>
    <xf numFmtId="0" fontId="14" fillId="8" borderId="4" xfId="0" applyNumberFormat="1" applyFont="1" applyFill="1" applyBorder="1" applyAlignment="1">
      <alignment horizontal="center" vertical="top"/>
    </xf>
    <xf numFmtId="0" fontId="14" fillId="8" borderId="4" xfId="0" applyFont="1" applyFill="1" applyBorder="1" applyAlignment="1">
      <alignment horizontal="center" vertical="top"/>
    </xf>
    <xf numFmtId="49" fontId="10" fillId="5" borderId="4" xfId="0" applyNumberFormat="1" applyFont="1" applyFill="1" applyBorder="1" applyAlignment="1">
      <alignment horizontal="left" vertical="top" wrapText="1"/>
    </xf>
    <xf numFmtId="49" fontId="14" fillId="5" borderId="4" xfId="0" applyNumberFormat="1" applyFont="1" applyFill="1" applyBorder="1" applyAlignment="1">
      <alignment horizontal="center" vertical="top"/>
    </xf>
    <xf numFmtId="49" fontId="14" fillId="8" borderId="4" xfId="0" applyNumberFormat="1" applyFont="1" applyFill="1" applyBorder="1" applyAlignment="1">
      <alignment horizontal="center" vertical="top"/>
    </xf>
    <xf numFmtId="49" fontId="14" fillId="7" borderId="4" xfId="0" applyNumberFormat="1" applyFont="1" applyFill="1" applyBorder="1" applyAlignment="1">
      <alignment horizontal="left" vertical="top" wrapText="1"/>
    </xf>
    <xf numFmtId="2" fontId="10" fillId="5" borderId="4" xfId="0" applyNumberFormat="1" applyFont="1" applyFill="1" applyBorder="1" applyAlignment="1">
      <alignment horizontal="left" vertical="top" wrapText="1"/>
    </xf>
    <xf numFmtId="49" fontId="14" fillId="6" borderId="4" xfId="0" applyNumberFormat="1" applyFont="1" applyFill="1" applyBorder="1" applyAlignment="1">
      <alignment horizontal="center" vertical="top" wrapText="1"/>
    </xf>
    <xf numFmtId="0" fontId="14" fillId="6" borderId="4" xfId="0" applyFont="1" applyFill="1" applyBorder="1" applyAlignment="1">
      <alignment horizontal="left" vertical="top"/>
    </xf>
    <xf numFmtId="0" fontId="14" fillId="6" borderId="4" xfId="0" applyNumberFormat="1" applyFont="1" applyFill="1" applyBorder="1" applyAlignment="1">
      <alignment horizontal="center" vertical="top"/>
    </xf>
    <xf numFmtId="0" fontId="14" fillId="6" borderId="4" xfId="0" applyFont="1" applyFill="1" applyBorder="1" applyAlignment="1">
      <alignment horizontal="center" vertical="top"/>
    </xf>
    <xf numFmtId="0" fontId="10" fillId="7" borderId="4" xfId="0" applyFont="1" applyFill="1" applyBorder="1" applyAlignment="1">
      <alignment horizontal="left" vertical="top" wrapText="1"/>
    </xf>
    <xf numFmtId="49" fontId="10" fillId="7" borderId="4" xfId="0" applyNumberFormat="1" applyFont="1" applyFill="1" applyBorder="1" applyAlignment="1">
      <alignment horizontal="left" vertical="top"/>
    </xf>
    <xf numFmtId="0" fontId="13" fillId="9" borderId="4" xfId="17" applyFont="1" applyFill="1" applyBorder="1" applyAlignment="1">
      <alignment horizontal="center" vertical="top" wrapText="1"/>
    </xf>
    <xf numFmtId="0" fontId="14" fillId="9" borderId="4" xfId="17" applyFont="1" applyFill="1" applyBorder="1" applyAlignment="1">
      <alignment horizontal="center" vertical="top"/>
    </xf>
    <xf numFmtId="0" fontId="14" fillId="0" borderId="0" xfId="0" applyFont="1" applyFill="1" applyBorder="1" applyAlignment="1">
      <alignment horizontal="left" vertical="top" wrapText="1"/>
    </xf>
    <xf numFmtId="0" fontId="14" fillId="0" borderId="0" xfId="0" applyFont="1" applyFill="1" applyBorder="1" applyAlignment="1">
      <alignment horizontal="center" vertical="top" wrapText="1"/>
    </xf>
    <xf numFmtId="0" fontId="13" fillId="0" borderId="0" xfId="0" applyFont="1" applyFill="1" applyBorder="1" applyAlignment="1">
      <alignment horizontal="center" vertical="top" wrapText="1"/>
    </xf>
    <xf numFmtId="0" fontId="14" fillId="0" borderId="0" xfId="0" applyNumberFormat="1" applyFont="1" applyFill="1" applyBorder="1" applyAlignment="1">
      <alignment horizontal="center" vertical="top" wrapText="1"/>
    </xf>
    <xf numFmtId="49" fontId="14" fillId="0" borderId="0" xfId="0" applyNumberFormat="1" applyFont="1" applyBorder="1"/>
    <xf numFmtId="0" fontId="14" fillId="0" borderId="4" xfId="2" applyFont="1" applyBorder="1" applyAlignment="1">
      <alignment horizontal="left" vertical="top" wrapText="1"/>
    </xf>
    <xf numFmtId="14" fontId="14" fillId="0" borderId="4" xfId="2" applyNumberFormat="1" applyFont="1" applyFill="1" applyBorder="1" applyAlignment="1">
      <alignment horizontal="right" vertical="top" wrapText="1"/>
    </xf>
    <xf numFmtId="17" fontId="14" fillId="0" borderId="4" xfId="2" applyNumberFormat="1" applyFont="1" applyFill="1" applyBorder="1" applyAlignment="1">
      <alignment horizontal="right" vertical="top" wrapText="1"/>
    </xf>
    <xf numFmtId="0" fontId="20" fillId="8" borderId="4" xfId="0" applyFont="1" applyFill="1" applyBorder="1" applyAlignment="1">
      <alignment vertical="top" wrapText="1"/>
    </xf>
    <xf numFmtId="0" fontId="13" fillId="0" borderId="4" xfId="2" applyNumberFormat="1" applyFont="1" applyFill="1" applyBorder="1" applyAlignment="1">
      <alignment horizontal="center" vertical="top" wrapText="1"/>
    </xf>
    <xf numFmtId="0" fontId="21" fillId="0" borderId="0" xfId="0" applyFont="1"/>
    <xf numFmtId="0" fontId="14" fillId="0" borderId="7" xfId="8" applyFont="1" applyFill="1" applyBorder="1" applyAlignment="1">
      <alignment horizontal="left" vertical="top" wrapText="1"/>
    </xf>
    <xf numFmtId="0" fontId="13" fillId="0" borderId="7" xfId="0" applyFont="1" applyFill="1" applyBorder="1" applyAlignment="1">
      <alignment horizontal="center" vertical="top" wrapText="1"/>
    </xf>
    <xf numFmtId="0" fontId="13" fillId="0" borderId="7" xfId="0" applyFont="1" applyFill="1" applyBorder="1" applyAlignment="1">
      <alignment horizontal="center" vertical="top"/>
    </xf>
    <xf numFmtId="0" fontId="13" fillId="0" borderId="7" xfId="0" applyFont="1" applyFill="1" applyBorder="1" applyAlignment="1">
      <alignment horizontal="left" vertical="top"/>
    </xf>
    <xf numFmtId="0" fontId="14" fillId="0" borderId="7" xfId="0" applyFont="1" applyFill="1" applyBorder="1" applyAlignment="1">
      <alignment horizontal="center" vertical="top" wrapText="1"/>
    </xf>
    <xf numFmtId="0" fontId="14" fillId="0" borderId="7" xfId="0" applyFont="1" applyFill="1" applyBorder="1" applyAlignment="1">
      <alignment horizontal="center" vertical="top"/>
    </xf>
    <xf numFmtId="0" fontId="14" fillId="0" borderId="7" xfId="0" applyFont="1" applyFill="1" applyBorder="1" applyAlignment="1">
      <alignment horizontal="left" vertical="top"/>
    </xf>
    <xf numFmtId="49" fontId="20" fillId="0" borderId="0" xfId="0" applyNumberFormat="1" applyFont="1" applyBorder="1"/>
    <xf numFmtId="49" fontId="20" fillId="0" borderId="0" xfId="0" applyNumberFormat="1" applyFont="1" applyFill="1" applyBorder="1"/>
    <xf numFmtId="4" fontId="14" fillId="9" borderId="4" xfId="2" applyNumberFormat="1" applyFont="1" applyFill="1" applyBorder="1" applyAlignment="1">
      <alignment horizontal="right" vertical="top"/>
    </xf>
    <xf numFmtId="0" fontId="13" fillId="0" borderId="7" xfId="0" applyFont="1" applyBorder="1" applyAlignment="1">
      <alignment horizontal="center" vertical="center" wrapText="1"/>
    </xf>
    <xf numFmtId="0" fontId="14" fillId="0" borderId="7" xfId="0" applyFont="1" applyBorder="1" applyAlignment="1">
      <alignment horizontal="center" vertical="center" wrapText="1"/>
    </xf>
    <xf numFmtId="4" fontId="14" fillId="0" borderId="7" xfId="0" applyNumberFormat="1" applyFont="1" applyBorder="1" applyAlignment="1">
      <alignment horizontal="right" vertical="top"/>
    </xf>
    <xf numFmtId="4" fontId="14" fillId="0" borderId="7" xfId="0" applyNumberFormat="1" applyFont="1" applyBorder="1" applyAlignment="1">
      <alignment horizontal="right" vertical="top" wrapText="1"/>
    </xf>
    <xf numFmtId="0" fontId="14" fillId="0" borderId="7" xfId="0" applyFont="1" applyFill="1" applyBorder="1" applyAlignment="1">
      <alignment horizontal="right" vertical="top" wrapText="1"/>
    </xf>
    <xf numFmtId="0" fontId="13" fillId="0" borderId="7"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7" xfId="0" applyNumberFormat="1" applyFont="1" applyFill="1" applyBorder="1" applyAlignment="1">
      <alignment horizontal="center" vertical="top" wrapText="1"/>
    </xf>
    <xf numFmtId="49" fontId="13" fillId="0" borderId="7" xfId="0" applyNumberFormat="1" applyFont="1" applyFill="1" applyBorder="1" applyAlignment="1">
      <alignment horizontal="center" vertical="top" wrapText="1"/>
    </xf>
    <xf numFmtId="4" fontId="14" fillId="0" borderId="7" xfId="0" applyNumberFormat="1" applyFont="1" applyFill="1" applyBorder="1" applyAlignment="1">
      <alignment horizontal="right" vertical="top"/>
    </xf>
    <xf numFmtId="0" fontId="14" fillId="0" borderId="7" xfId="0" applyFont="1" applyFill="1" applyBorder="1" applyAlignment="1">
      <alignment horizontal="right" vertical="top"/>
    </xf>
    <xf numFmtId="0" fontId="14" fillId="0" borderId="7" xfId="0" applyNumberFormat="1" applyFont="1" applyFill="1" applyBorder="1" applyAlignment="1">
      <alignment horizontal="right" vertical="top" wrapText="1"/>
    </xf>
    <xf numFmtId="0" fontId="14" fillId="0" borderId="7" xfId="0" applyNumberFormat="1" applyFont="1" applyFill="1" applyBorder="1" applyAlignment="1">
      <alignment horizontal="center" vertical="top"/>
    </xf>
    <xf numFmtId="0" fontId="13" fillId="0" borderId="0" xfId="0" applyFont="1" applyFill="1" applyBorder="1" applyAlignment="1">
      <alignment horizontal="left" vertical="top" wrapText="1"/>
    </xf>
    <xf numFmtId="0" fontId="20" fillId="0" borderId="0" xfId="0" applyFont="1" applyBorder="1"/>
    <xf numFmtId="0" fontId="13" fillId="0" borderId="7" xfId="0" applyFont="1" applyBorder="1" applyAlignment="1">
      <alignment horizontal="left" vertical="top" wrapText="1"/>
    </xf>
    <xf numFmtId="0" fontId="13" fillId="0" borderId="7" xfId="2" applyFont="1" applyFill="1" applyBorder="1" applyAlignment="1">
      <alignment horizontal="left" vertical="top" wrapText="1"/>
    </xf>
    <xf numFmtId="0" fontId="14" fillId="0" borderId="7" xfId="0" applyFont="1" applyFill="1" applyBorder="1" applyAlignment="1">
      <alignment horizontal="center" vertical="center" wrapText="1"/>
    </xf>
    <xf numFmtId="4" fontId="14" fillId="0" borderId="7" xfId="2" applyNumberFormat="1" applyFont="1" applyFill="1" applyBorder="1" applyAlignment="1">
      <alignment horizontal="right" vertical="top" wrapText="1"/>
    </xf>
    <xf numFmtId="4" fontId="14" fillId="0" borderId="7" xfId="2" applyNumberFormat="1" applyFont="1" applyFill="1" applyBorder="1" applyAlignment="1">
      <alignment horizontal="right" vertical="top"/>
    </xf>
    <xf numFmtId="49" fontId="14" fillId="0" borderId="7" xfId="2" applyNumberFormat="1" applyFont="1" applyFill="1" applyBorder="1" applyAlignment="1">
      <alignment horizontal="right" vertical="top" wrapText="1"/>
    </xf>
    <xf numFmtId="0" fontId="14" fillId="0" borderId="7" xfId="2" applyFont="1" applyFill="1" applyBorder="1" applyAlignment="1">
      <alignment horizontal="right" vertical="top" wrapText="1"/>
    </xf>
    <xf numFmtId="49" fontId="14" fillId="9" borderId="4" xfId="2" applyNumberFormat="1" applyFont="1" applyFill="1" applyBorder="1" applyAlignment="1">
      <alignment horizontal="right" vertical="top" wrapText="1"/>
    </xf>
    <xf numFmtId="2" fontId="14" fillId="0" borderId="4" xfId="0" applyNumberFormat="1" applyFont="1" applyFill="1" applyBorder="1" applyAlignment="1">
      <alignment horizontal="right" vertical="top"/>
    </xf>
    <xf numFmtId="49" fontId="14" fillId="0" borderId="7" xfId="0" applyNumberFormat="1" applyFont="1" applyBorder="1" applyAlignment="1">
      <alignment horizontal="right" vertical="top" wrapText="1"/>
    </xf>
    <xf numFmtId="0" fontId="14" fillId="0" borderId="7" xfId="0" applyNumberFormat="1" applyFont="1" applyBorder="1" applyAlignment="1">
      <alignment horizontal="right" vertical="top" wrapText="1"/>
    </xf>
    <xf numFmtId="0" fontId="13" fillId="0" borderId="7" xfId="0" applyFont="1" applyFill="1" applyBorder="1" applyAlignment="1">
      <alignment horizontal="center" vertical="center" wrapText="1"/>
    </xf>
    <xf numFmtId="0" fontId="34" fillId="0" borderId="7" xfId="0" applyFont="1" applyFill="1" applyBorder="1" applyAlignment="1">
      <alignment horizontal="center" vertical="top" wrapText="1"/>
    </xf>
    <xf numFmtId="0" fontId="34" fillId="0" borderId="7" xfId="0" applyFont="1" applyFill="1" applyBorder="1" applyAlignment="1">
      <alignment horizontal="left" vertical="top" wrapText="1"/>
    </xf>
    <xf numFmtId="0" fontId="14" fillId="0" borderId="7" xfId="2" applyFont="1" applyFill="1" applyBorder="1" applyAlignment="1">
      <alignment horizontal="center" vertical="top" wrapText="1"/>
    </xf>
    <xf numFmtId="0" fontId="34" fillId="0" borderId="7" xfId="0" applyFont="1" applyFill="1" applyBorder="1" applyAlignment="1">
      <alignment horizontal="center" vertical="top"/>
    </xf>
    <xf numFmtId="0" fontId="34" fillId="0" borderId="7" xfId="0" applyFont="1" applyFill="1" applyBorder="1" applyAlignment="1">
      <alignment horizontal="left" vertical="top"/>
    </xf>
    <xf numFmtId="0" fontId="14" fillId="0" borderId="7" xfId="2" applyFont="1" applyFill="1" applyBorder="1" applyAlignment="1">
      <alignment horizontal="center" vertical="center" wrapText="1"/>
    </xf>
    <xf numFmtId="0" fontId="33" fillId="0" borderId="7" xfId="0" applyFont="1" applyFill="1" applyBorder="1" applyAlignment="1">
      <alignment horizontal="left" vertical="top"/>
    </xf>
    <xf numFmtId="0" fontId="13" fillId="9" borderId="7" xfId="0" applyNumberFormat="1" applyFont="1" applyFill="1" applyBorder="1" applyAlignment="1">
      <alignment horizontal="left" vertical="top" wrapText="1"/>
    </xf>
    <xf numFmtId="49" fontId="13" fillId="0" borderId="7" xfId="0" applyNumberFormat="1" applyFont="1" applyFill="1" applyBorder="1" applyAlignment="1">
      <alignment horizontal="center" vertical="center" wrapText="1"/>
    </xf>
    <xf numFmtId="4" fontId="14" fillId="0" borderId="7" xfId="1" applyNumberFormat="1" applyFont="1" applyFill="1" applyBorder="1" applyAlignment="1">
      <alignment horizontal="right" vertical="top" wrapText="1"/>
    </xf>
    <xf numFmtId="4" fontId="14" fillId="0" borderId="7" xfId="1" applyNumberFormat="1" applyFont="1" applyBorder="1" applyAlignment="1">
      <alignment horizontal="right" vertical="top"/>
    </xf>
    <xf numFmtId="0" fontId="14" fillId="0" borderId="7" xfId="0" applyFont="1" applyBorder="1" applyAlignment="1">
      <alignment horizontal="right" vertical="top"/>
    </xf>
    <xf numFmtId="0" fontId="13" fillId="9" borderId="7" xfId="0" applyFont="1" applyFill="1" applyBorder="1" applyAlignment="1">
      <alignment horizontal="left" vertical="top" wrapText="1"/>
    </xf>
    <xf numFmtId="0" fontId="14" fillId="0" borderId="7" xfId="0" applyFont="1" applyFill="1" applyBorder="1" applyAlignment="1">
      <alignment vertical="top" wrapText="1"/>
    </xf>
    <xf numFmtId="0" fontId="14" fillId="0" borderId="7" xfId="2" applyFont="1" applyFill="1" applyBorder="1" applyAlignment="1">
      <alignment horizontal="center" vertical="top"/>
    </xf>
    <xf numFmtId="0" fontId="14" fillId="9" borderId="4" xfId="0" applyFont="1" applyFill="1" applyBorder="1" applyAlignment="1">
      <alignment horizontal="center" vertical="top"/>
    </xf>
    <xf numFmtId="0" fontId="13" fillId="0" borderId="7" xfId="0" applyFont="1" applyBorder="1" applyAlignment="1">
      <alignment horizontal="center" vertical="top" wrapText="1"/>
    </xf>
    <xf numFmtId="49" fontId="14" fillId="0" borderId="7" xfId="0" applyNumberFormat="1" applyFont="1" applyFill="1" applyBorder="1" applyAlignment="1">
      <alignment horizontal="center" vertical="center" wrapText="1"/>
    </xf>
    <xf numFmtId="49" fontId="14" fillId="0" borderId="7" xfId="0" applyNumberFormat="1" applyFont="1" applyFill="1" applyBorder="1" applyAlignment="1">
      <alignment horizontal="left" vertical="top" wrapText="1"/>
    </xf>
    <xf numFmtId="49" fontId="35" fillId="0" borderId="0" xfId="0" applyNumberFormat="1" applyFont="1" applyAlignment="1">
      <alignment horizontal="left" vertical="top"/>
    </xf>
    <xf numFmtId="0" fontId="36" fillId="0" borderId="4" xfId="0" applyFont="1" applyFill="1" applyBorder="1" applyAlignment="1">
      <alignment horizontal="left" vertical="top" wrapText="1"/>
    </xf>
    <xf numFmtId="0" fontId="33" fillId="0" borderId="7" xfId="0" applyFont="1" applyFill="1" applyBorder="1" applyAlignment="1">
      <alignment horizontal="left" vertical="top" wrapText="1"/>
    </xf>
    <xf numFmtId="0" fontId="33" fillId="0" borderId="7" xfId="0" applyFont="1" applyFill="1" applyBorder="1" applyAlignment="1">
      <alignment horizontal="center" vertical="top"/>
    </xf>
    <xf numFmtId="0" fontId="37" fillId="0" borderId="4" xfId="0" applyFont="1" applyFill="1" applyBorder="1" applyAlignment="1">
      <alignment horizontal="left" vertical="top" wrapText="1"/>
    </xf>
    <xf numFmtId="0" fontId="38" fillId="0" borderId="4" xfId="0" applyFont="1" applyFill="1" applyBorder="1" applyAlignment="1">
      <alignment horizontal="center" vertical="top"/>
    </xf>
    <xf numFmtId="0" fontId="38" fillId="0" borderId="4" xfId="0" applyFont="1" applyFill="1" applyBorder="1" applyAlignment="1">
      <alignment horizontal="left" vertical="top" wrapText="1"/>
    </xf>
    <xf numFmtId="0" fontId="33" fillId="0" borderId="4" xfId="0" applyFont="1" applyFill="1" applyBorder="1" applyAlignment="1">
      <alignment horizontal="center" vertical="top"/>
    </xf>
    <xf numFmtId="0" fontId="39" fillId="0" borderId="7" xfId="0" applyFont="1" applyBorder="1" applyAlignment="1">
      <alignment vertical="center" wrapText="1"/>
    </xf>
    <xf numFmtId="0" fontId="40" fillId="0" borderId="7" xfId="27" applyFont="1" applyFill="1" applyBorder="1" applyAlignment="1">
      <alignment vertical="top" wrapText="1"/>
    </xf>
    <xf numFmtId="0" fontId="41" fillId="0" borderId="7" xfId="0" applyFont="1" applyFill="1" applyBorder="1" applyAlignment="1">
      <alignment wrapText="1"/>
    </xf>
    <xf numFmtId="0" fontId="0" fillId="12" borderId="8" xfId="0" applyFill="1" applyBorder="1"/>
    <xf numFmtId="0" fontId="42" fillId="0" borderId="7" xfId="27" applyFont="1" applyFill="1" applyBorder="1" applyAlignment="1">
      <alignment vertical="top" wrapText="1"/>
    </xf>
    <xf numFmtId="0" fontId="0" fillId="0" borderId="8" xfId="0" applyBorder="1"/>
    <xf numFmtId="0" fontId="0" fillId="9" borderId="8" xfId="0" applyFill="1" applyBorder="1"/>
    <xf numFmtId="0" fontId="43" fillId="0" borderId="8" xfId="0" applyFont="1" applyBorder="1"/>
    <xf numFmtId="0" fontId="0" fillId="0" borderId="8" xfId="0" applyBorder="1" applyAlignment="1">
      <alignment horizontal="center" vertical="center"/>
    </xf>
    <xf numFmtId="0" fontId="44" fillId="0" borderId="8" xfId="0" applyFont="1" applyBorder="1"/>
    <xf numFmtId="0" fontId="40" fillId="0" borderId="7" xfId="27" applyFont="1" applyBorder="1" applyAlignment="1">
      <alignment vertical="top" wrapText="1"/>
    </xf>
    <xf numFmtId="0" fontId="45" fillId="0" borderId="7" xfId="27" applyFont="1" applyBorder="1" applyAlignment="1">
      <alignment vertical="top" wrapText="1"/>
    </xf>
    <xf numFmtId="0" fontId="45" fillId="0" borderId="7" xfId="27" applyFont="1" applyBorder="1" applyAlignment="1">
      <alignment horizontal="left" wrapText="1"/>
    </xf>
    <xf numFmtId="0" fontId="41" fillId="0" borderId="7" xfId="27" applyFont="1" applyBorder="1" applyAlignment="1">
      <alignment vertical="top" wrapText="1"/>
    </xf>
    <xf numFmtId="0" fontId="41" fillId="0" borderId="7" xfId="27" applyFont="1" applyBorder="1" applyAlignment="1">
      <alignment vertical="top"/>
    </xf>
    <xf numFmtId="0" fontId="41" fillId="0" borderId="8" xfId="0" applyFont="1" applyBorder="1"/>
    <xf numFmtId="0" fontId="0" fillId="12" borderId="8" xfId="0" applyFill="1" applyBorder="1" applyAlignment="1">
      <alignment horizontal="center"/>
    </xf>
    <xf numFmtId="0" fontId="0" fillId="0" borderId="8" xfId="0" applyFont="1" applyBorder="1" applyAlignment="1">
      <alignment horizontal="center" vertical="center"/>
    </xf>
    <xf numFmtId="0" fontId="0" fillId="0" borderId="8" xfId="0" applyFont="1" applyFill="1" applyBorder="1" applyAlignment="1">
      <alignment horizontal="center" vertical="center"/>
    </xf>
    <xf numFmtId="0" fontId="44" fillId="12" borderId="8" xfId="0" applyFont="1" applyFill="1" applyBorder="1"/>
    <xf numFmtId="0" fontId="43" fillId="0" borderId="9" xfId="0" applyFont="1" applyBorder="1" applyAlignment="1">
      <alignment vertical="center" wrapText="1"/>
    </xf>
    <xf numFmtId="0" fontId="39" fillId="0" borderId="9" xfId="0" applyFont="1" applyBorder="1" applyAlignment="1">
      <alignment vertical="center" wrapText="1"/>
    </xf>
    <xf numFmtId="0" fontId="41" fillId="0" borderId="9" xfId="0" applyFont="1" applyBorder="1" applyAlignment="1">
      <alignment vertical="center" wrapText="1"/>
    </xf>
    <xf numFmtId="0" fontId="43" fillId="0" borderId="9" xfId="0" applyFont="1" applyBorder="1" applyAlignment="1">
      <alignment horizontal="center" vertical="center" wrapText="1"/>
    </xf>
    <xf numFmtId="0" fontId="39" fillId="12" borderId="9" xfId="0" applyFont="1" applyFill="1" applyBorder="1" applyAlignment="1">
      <alignment vertical="center" wrapText="1"/>
    </xf>
    <xf numFmtId="0" fontId="44" fillId="0" borderId="9" xfId="0" applyFont="1" applyBorder="1" applyAlignment="1">
      <alignment vertical="center" wrapText="1"/>
    </xf>
    <xf numFmtId="0" fontId="44" fillId="12" borderId="9" xfId="0" applyFont="1" applyFill="1" applyBorder="1" applyAlignment="1">
      <alignment vertical="center" wrapText="1"/>
    </xf>
    <xf numFmtId="0" fontId="39" fillId="0" borderId="9" xfId="0" applyFont="1" applyBorder="1" applyAlignment="1">
      <alignment horizontal="center" vertical="center" wrapText="1"/>
    </xf>
    <xf numFmtId="0" fontId="39" fillId="0" borderId="0" xfId="0" applyFont="1" applyFill="1" applyBorder="1" applyAlignment="1">
      <alignment vertical="center" wrapText="1"/>
    </xf>
    <xf numFmtId="0" fontId="39" fillId="0" borderId="10" xfId="0" applyFont="1" applyFill="1" applyBorder="1" applyAlignment="1">
      <alignment vertical="center" wrapText="1"/>
    </xf>
    <xf numFmtId="0" fontId="48" fillId="0" borderId="0" xfId="0" applyFont="1" applyAlignment="1">
      <alignment vertical="center"/>
    </xf>
    <xf numFmtId="0" fontId="39" fillId="0" borderId="0" xfId="0" applyFont="1" applyAlignment="1">
      <alignment vertical="center"/>
    </xf>
    <xf numFmtId="4" fontId="43" fillId="0" borderId="7" xfId="0" applyNumberFormat="1" applyFont="1" applyBorder="1"/>
    <xf numFmtId="0" fontId="43" fillId="0" borderId="7" xfId="0" applyFont="1" applyBorder="1"/>
    <xf numFmtId="0" fontId="43" fillId="0" borderId="7" xfId="0" applyFont="1" applyBorder="1" applyAlignment="1">
      <alignment horizontal="left" wrapText="1"/>
    </xf>
    <xf numFmtId="4" fontId="43" fillId="0" borderId="7" xfId="0" applyNumberFormat="1" applyFont="1" applyBorder="1" applyAlignment="1">
      <alignment wrapText="1"/>
    </xf>
    <xf numFmtId="0" fontId="43" fillId="0" borderId="7" xfId="0" applyFont="1" applyBorder="1" applyAlignment="1">
      <alignment vertical="center"/>
    </xf>
    <xf numFmtId="0" fontId="43" fillId="0" borderId="7" xfId="0" applyFont="1" applyBorder="1" applyAlignment="1">
      <alignment vertical="center" wrapText="1"/>
    </xf>
    <xf numFmtId="0" fontId="50" fillId="0" borderId="7" xfId="0" applyFont="1" applyBorder="1" applyAlignment="1">
      <alignment vertical="center"/>
    </xf>
    <xf numFmtId="0" fontId="50" fillId="0" borderId="7" xfId="0" applyFont="1" applyBorder="1" applyAlignment="1">
      <alignment vertical="center" wrapText="1"/>
    </xf>
    <xf numFmtId="4" fontId="51" fillId="0" borderId="11" xfId="0" applyNumberFormat="1" applyFont="1" applyBorder="1" applyAlignment="1">
      <alignment horizontal="center" vertical="center" wrapText="1"/>
    </xf>
    <xf numFmtId="0" fontId="51" fillId="0" borderId="11" xfId="0" applyFont="1" applyBorder="1" applyAlignment="1">
      <alignment horizontal="center" vertical="center" wrapText="1"/>
    </xf>
    <xf numFmtId="4" fontId="39" fillId="0" borderId="11" xfId="0" applyNumberFormat="1" applyFont="1" applyBorder="1" applyAlignment="1">
      <alignment horizontal="center" vertical="center" wrapText="1"/>
    </xf>
    <xf numFmtId="0" fontId="52" fillId="12" borderId="8" xfId="0" applyFont="1" applyFill="1" applyBorder="1" applyAlignment="1">
      <alignment horizontal="right" vertical="top"/>
    </xf>
    <xf numFmtId="0" fontId="51" fillId="12" borderId="11" xfId="0" applyFont="1" applyFill="1" applyBorder="1" applyAlignment="1">
      <alignment horizontal="center" vertical="center" wrapText="1"/>
    </xf>
    <xf numFmtId="4" fontId="53" fillId="0" borderId="11" xfId="0" applyNumberFormat="1" applyFont="1" applyFill="1" applyBorder="1" applyAlignment="1">
      <alignment horizontal="center" vertical="center" wrapText="1"/>
    </xf>
    <xf numFmtId="0" fontId="53" fillId="0" borderId="8" xfId="0" applyFont="1" applyFill="1" applyBorder="1" applyAlignment="1">
      <alignment horizontal="center" vertical="center" wrapText="1"/>
    </xf>
    <xf numFmtId="4" fontId="51" fillId="0" borderId="7" xfId="0" applyNumberFormat="1" applyFont="1" applyBorder="1" applyAlignment="1">
      <alignment horizontal="center" vertical="center" wrapText="1"/>
    </xf>
    <xf numFmtId="0" fontId="51" fillId="0" borderId="7" xfId="0" applyFont="1" applyBorder="1" applyAlignment="1">
      <alignment horizontal="center" vertical="center" wrapText="1"/>
    </xf>
    <xf numFmtId="0" fontId="51" fillId="0" borderId="7" xfId="0" applyFont="1" applyBorder="1" applyAlignment="1">
      <alignment vertical="top" wrapText="1"/>
    </xf>
    <xf numFmtId="2" fontId="54" fillId="12" borderId="8" xfId="0" applyNumberFormat="1" applyFont="1" applyFill="1" applyBorder="1" applyAlignment="1">
      <alignment horizontal="right" vertical="top"/>
    </xf>
    <xf numFmtId="4" fontId="53" fillId="0" borderId="11" xfId="0" applyNumberFormat="1" applyFont="1" applyBorder="1" applyAlignment="1">
      <alignment horizontal="center" vertical="center" wrapText="1"/>
    </xf>
    <xf numFmtId="0" fontId="53" fillId="0" borderId="8" xfId="0" applyFont="1" applyBorder="1" applyAlignment="1">
      <alignment horizontal="center" vertical="center" wrapText="1"/>
    </xf>
    <xf numFmtId="4" fontId="51" fillId="9" borderId="11" xfId="0" applyNumberFormat="1" applyFont="1" applyFill="1" applyBorder="1" applyAlignment="1">
      <alignment horizontal="center" vertical="center" wrapText="1"/>
    </xf>
    <xf numFmtId="0" fontId="51" fillId="9" borderId="11" xfId="0" applyFont="1" applyFill="1" applyBorder="1" applyAlignment="1">
      <alignment horizontal="center" vertical="center" wrapText="1"/>
    </xf>
    <xf numFmtId="0" fontId="54" fillId="12" borderId="8" xfId="0" applyFont="1" applyFill="1" applyBorder="1" applyAlignment="1">
      <alignment horizontal="right" vertical="top"/>
    </xf>
    <xf numFmtId="0" fontId="54" fillId="12" borderId="8" xfId="0" applyFont="1" applyFill="1" applyBorder="1" applyAlignment="1">
      <alignment horizontal="right" vertical="top" wrapText="1"/>
    </xf>
    <xf numFmtId="4" fontId="51" fillId="12" borderId="11" xfId="0" applyNumberFormat="1" applyFont="1" applyFill="1" applyBorder="1" applyAlignment="1">
      <alignment horizontal="center" vertical="center" wrapText="1"/>
    </xf>
    <xf numFmtId="0" fontId="54" fillId="12" borderId="8" xfId="0" applyFont="1" applyFill="1" applyBorder="1" applyAlignment="1">
      <alignment horizontal="right" vertical="center"/>
    </xf>
    <xf numFmtId="0" fontId="13" fillId="12" borderId="8" xfId="0" applyFont="1" applyFill="1" applyBorder="1" applyAlignment="1">
      <alignment horizontal="right" vertical="top"/>
    </xf>
    <xf numFmtId="0" fontId="51" fillId="0" borderId="0" xfId="0" applyFont="1" applyFill="1" applyBorder="1" applyAlignment="1">
      <alignment vertical="top" wrapText="1"/>
    </xf>
    <xf numFmtId="0" fontId="56" fillId="0" borderId="0" xfId="0" applyFont="1" applyBorder="1"/>
    <xf numFmtId="0" fontId="57" fillId="0" borderId="0" xfId="0" applyFont="1" applyBorder="1"/>
    <xf numFmtId="0" fontId="0" fillId="0" borderId="0" xfId="0" applyBorder="1"/>
    <xf numFmtId="49" fontId="43" fillId="7" borderId="4" xfId="0" applyNumberFormat="1" applyFont="1" applyFill="1" applyBorder="1" applyAlignment="1">
      <alignment horizontal="center" vertical="center" wrapText="1"/>
    </xf>
    <xf numFmtId="49" fontId="43" fillId="5" borderId="4" xfId="0" applyNumberFormat="1" applyFont="1" applyFill="1" applyBorder="1" applyAlignment="1">
      <alignment horizontal="center" vertical="center" wrapText="1"/>
    </xf>
    <xf numFmtId="0" fontId="14" fillId="0" borderId="4" xfId="5" applyFont="1" applyFill="1" applyBorder="1" applyAlignment="1">
      <alignment horizontal="center" vertical="top" wrapText="1"/>
    </xf>
    <xf numFmtId="0" fontId="20" fillId="0" borderId="7" xfId="0" applyFont="1" applyFill="1" applyBorder="1"/>
    <xf numFmtId="0" fontId="20" fillId="0" borderId="7" xfId="0" applyFont="1" applyFill="1" applyBorder="1" applyAlignment="1">
      <alignment horizontal="center" vertical="top"/>
    </xf>
    <xf numFmtId="49" fontId="20" fillId="0" borderId="4" xfId="0" applyNumberFormat="1" applyFont="1" applyFill="1" applyBorder="1" applyAlignment="1">
      <alignment horizontal="left" vertical="top" wrapText="1"/>
    </xf>
    <xf numFmtId="0" fontId="31" fillId="0" borderId="0" xfId="0" applyFont="1" applyFill="1" applyAlignment="1">
      <alignment horizontal="center" vertical="top"/>
    </xf>
    <xf numFmtId="0" fontId="31" fillId="0" borderId="4" xfId="0" applyFont="1" applyFill="1" applyBorder="1" applyAlignment="1">
      <alignment vertical="top"/>
    </xf>
    <xf numFmtId="0" fontId="20" fillId="0" borderId="4" xfId="0" applyFont="1" applyFill="1" applyBorder="1" applyAlignment="1">
      <alignment vertical="top"/>
    </xf>
    <xf numFmtId="0" fontId="14" fillId="0" borderId="4" xfId="0" applyFont="1" applyFill="1" applyBorder="1" applyAlignment="1">
      <alignment vertical="top"/>
    </xf>
    <xf numFmtId="4" fontId="0" fillId="0" borderId="0" xfId="0" applyNumberFormat="1"/>
    <xf numFmtId="0" fontId="33" fillId="0" borderId="4" xfId="0" applyFont="1" applyFill="1" applyBorder="1" applyAlignment="1">
      <alignment horizontal="right" vertical="top" wrapText="1"/>
    </xf>
    <xf numFmtId="49" fontId="33" fillId="0" borderId="4" xfId="0" applyNumberFormat="1" applyFont="1" applyBorder="1" applyAlignment="1">
      <alignment horizontal="right" vertical="top" wrapText="1"/>
    </xf>
    <xf numFmtId="1" fontId="33" fillId="0" borderId="4" xfId="0" applyNumberFormat="1" applyFont="1" applyFill="1" applyBorder="1" applyAlignment="1">
      <alignment horizontal="center" vertical="top"/>
    </xf>
    <xf numFmtId="0" fontId="33" fillId="0" borderId="4" xfId="0" applyFont="1" applyFill="1" applyBorder="1" applyAlignment="1">
      <alignment horizontal="center" vertical="top" wrapText="1"/>
    </xf>
    <xf numFmtId="0" fontId="33" fillId="0" borderId="4" xfId="0" applyFont="1" applyFill="1" applyBorder="1" applyAlignment="1">
      <alignment horizontal="left" vertical="top" wrapText="1"/>
    </xf>
    <xf numFmtId="49" fontId="33" fillId="0" borderId="4" xfId="7" applyNumberFormat="1" applyFont="1" applyFill="1" applyBorder="1" applyAlignment="1">
      <alignment horizontal="right" vertical="top" wrapText="1"/>
    </xf>
    <xf numFmtId="0" fontId="33" fillId="0" borderId="4" xfId="7" applyFont="1" applyFill="1" applyBorder="1" applyAlignment="1">
      <alignment horizontal="right" vertical="top" wrapText="1"/>
    </xf>
    <xf numFmtId="0" fontId="34" fillId="0" borderId="4" xfId="0" applyFont="1" applyFill="1" applyBorder="1" applyAlignment="1">
      <alignment horizontal="center" vertical="top"/>
    </xf>
    <xf numFmtId="0" fontId="58" fillId="0" borderId="4" xfId="0" applyFont="1" applyFill="1" applyBorder="1" applyAlignment="1">
      <alignment horizontal="center" vertical="top"/>
    </xf>
    <xf numFmtId="0" fontId="58" fillId="0" borderId="4" xfId="0" applyFont="1" applyFill="1" applyBorder="1" applyAlignment="1">
      <alignment horizontal="left" vertical="top" wrapText="1"/>
    </xf>
    <xf numFmtId="0" fontId="33" fillId="9" borderId="7" xfId="0" applyNumberFormat="1" applyFont="1" applyFill="1" applyBorder="1" applyAlignment="1">
      <alignment horizontal="center" vertical="top" wrapText="1"/>
    </xf>
    <xf numFmtId="2" fontId="0" fillId="0" borderId="0" xfId="0" applyNumberFormat="1"/>
    <xf numFmtId="0" fontId="33" fillId="0" borderId="4" xfId="0" applyFont="1" applyFill="1" applyBorder="1" applyAlignment="1">
      <alignment horizontal="left" vertical="top"/>
    </xf>
    <xf numFmtId="0" fontId="34" fillId="0" borderId="4" xfId="0" applyFont="1" applyFill="1" applyBorder="1" applyAlignment="1">
      <alignment horizontal="left" vertical="top" wrapText="1"/>
    </xf>
    <xf numFmtId="0" fontId="34" fillId="0" borderId="4" xfId="0" applyFont="1" applyBorder="1" applyAlignment="1">
      <alignment horizontal="left" vertical="top" wrapText="1"/>
    </xf>
    <xf numFmtId="49" fontId="58" fillId="0" borderId="4" xfId="0" applyNumberFormat="1" applyFont="1" applyFill="1" applyBorder="1" applyAlignment="1">
      <alignment horizontal="left" vertical="top" wrapText="1"/>
    </xf>
    <xf numFmtId="0" fontId="58" fillId="0" borderId="4" xfId="0" applyFont="1" applyBorder="1" applyAlignment="1">
      <alignment horizontal="left" vertical="top" wrapText="1"/>
    </xf>
    <xf numFmtId="0" fontId="58" fillId="0" borderId="4" xfId="0" applyFont="1" applyFill="1" applyBorder="1" applyAlignment="1">
      <alignment horizontal="center" vertical="center" wrapText="1"/>
    </xf>
    <xf numFmtId="0" fontId="58" fillId="0" borderId="4" xfId="2" applyFont="1" applyFill="1" applyBorder="1" applyAlignment="1">
      <alignment horizontal="center" vertical="center" wrapText="1"/>
    </xf>
    <xf numFmtId="0" fontId="58" fillId="0" borderId="4" xfId="0" applyFont="1" applyFill="1" applyBorder="1" applyAlignment="1">
      <alignment horizontal="center" vertical="center"/>
    </xf>
    <xf numFmtId="4" fontId="36" fillId="0" borderId="4" xfId="1" applyNumberFormat="1" applyFont="1" applyFill="1" applyBorder="1" applyAlignment="1">
      <alignment horizontal="right" vertical="top" wrapText="1"/>
    </xf>
    <xf numFmtId="0" fontId="36" fillId="0" borderId="4" xfId="0" applyFont="1" applyFill="1" applyBorder="1" applyAlignment="1">
      <alignment horizontal="right" vertical="top" wrapText="1"/>
    </xf>
    <xf numFmtId="0" fontId="58" fillId="0" borderId="4" xfId="0" applyFont="1" applyFill="1" applyBorder="1" applyAlignment="1">
      <alignment horizontal="center" vertical="top" wrapText="1"/>
    </xf>
    <xf numFmtId="0" fontId="58" fillId="0" borderId="4" xfId="2" applyFont="1" applyFill="1" applyBorder="1" applyAlignment="1">
      <alignment horizontal="center" vertical="top" wrapText="1"/>
    </xf>
    <xf numFmtId="0" fontId="58" fillId="0" borderId="4" xfId="0" applyFont="1" applyFill="1" applyBorder="1" applyAlignment="1">
      <alignment horizontal="left" vertical="top"/>
    </xf>
    <xf numFmtId="49" fontId="36" fillId="0" borderId="4" xfId="0" applyNumberFormat="1" applyFont="1" applyFill="1" applyBorder="1" applyAlignment="1">
      <alignment horizontal="left" vertical="top" wrapText="1"/>
    </xf>
    <xf numFmtId="0" fontId="36" fillId="0" borderId="4" xfId="0" applyFont="1" applyFill="1" applyBorder="1" applyAlignment="1">
      <alignment horizontal="center" vertical="top" wrapText="1"/>
    </xf>
    <xf numFmtId="0" fontId="36" fillId="0" borderId="4" xfId="2" applyFont="1" applyFill="1" applyBorder="1" applyAlignment="1">
      <alignment horizontal="center" vertical="top" wrapText="1"/>
    </xf>
    <xf numFmtId="0" fontId="36" fillId="0" borderId="4" xfId="0" applyFont="1" applyFill="1" applyBorder="1" applyAlignment="1">
      <alignment horizontal="center" vertical="top"/>
    </xf>
    <xf numFmtId="0" fontId="36" fillId="0" borderId="4" xfId="0" applyFont="1" applyFill="1" applyBorder="1" applyAlignment="1">
      <alignment horizontal="left" vertical="top"/>
    </xf>
    <xf numFmtId="0" fontId="36" fillId="0" borderId="4" xfId="0" applyNumberFormat="1" applyFont="1" applyFill="1" applyBorder="1" applyAlignment="1">
      <alignment horizontal="center" vertical="top"/>
    </xf>
    <xf numFmtId="49" fontId="58" fillId="0" borderId="4" xfId="0" applyNumberFormat="1" applyFont="1" applyBorder="1" applyAlignment="1">
      <alignment horizontal="center" vertical="center" wrapText="1"/>
    </xf>
    <xf numFmtId="14" fontId="58" fillId="0" borderId="4" xfId="0" applyNumberFormat="1" applyFont="1" applyFill="1" applyBorder="1" applyAlignment="1">
      <alignment horizontal="center" vertical="center"/>
    </xf>
    <xf numFmtId="164" fontId="36" fillId="0" borderId="4" xfId="1" applyNumberFormat="1" applyFont="1" applyFill="1" applyBorder="1" applyAlignment="1">
      <alignment horizontal="right" vertical="top" wrapText="1"/>
    </xf>
    <xf numFmtId="49" fontId="59" fillId="0" borderId="4" xfId="0" applyNumberFormat="1" applyFont="1" applyFill="1" applyBorder="1" applyAlignment="1">
      <alignment horizontal="left" vertical="top" wrapText="1"/>
    </xf>
    <xf numFmtId="49" fontId="58" fillId="0" borderId="4" xfId="0" applyNumberFormat="1" applyFont="1" applyBorder="1" applyAlignment="1">
      <alignment horizontal="center" vertical="top" wrapText="1"/>
    </xf>
    <xf numFmtId="14" fontId="58" fillId="0" borderId="4" xfId="0" applyNumberFormat="1" applyFont="1" applyFill="1" applyBorder="1" applyAlignment="1">
      <alignment horizontal="center" vertical="top"/>
    </xf>
    <xf numFmtId="49" fontId="36" fillId="0" borderId="4" xfId="0" applyNumberFormat="1" applyFont="1" applyBorder="1" applyAlignment="1">
      <alignment horizontal="center" vertical="top" wrapText="1"/>
    </xf>
    <xf numFmtId="14" fontId="36" fillId="0" borderId="4" xfId="0" applyNumberFormat="1" applyFont="1" applyFill="1" applyBorder="1" applyAlignment="1">
      <alignment horizontal="center" vertical="top"/>
    </xf>
    <xf numFmtId="4" fontId="33" fillId="0" borderId="4" xfId="1" applyNumberFormat="1" applyFont="1" applyBorder="1" applyAlignment="1">
      <alignment horizontal="right" vertical="top"/>
    </xf>
    <xf numFmtId="0" fontId="33" fillId="0" borderId="7" xfId="0" applyFont="1" applyFill="1" applyBorder="1" applyAlignment="1">
      <alignment horizontal="right" vertical="top" wrapText="1"/>
    </xf>
    <xf numFmtId="164" fontId="33" fillId="0" borderId="4" xfId="1" applyNumberFormat="1" applyFont="1" applyFill="1" applyBorder="1" applyAlignment="1">
      <alignment horizontal="right" vertical="top" wrapText="1"/>
    </xf>
    <xf numFmtId="4" fontId="33" fillId="0" borderId="4" xfId="1" applyNumberFormat="1" applyFont="1" applyFill="1" applyBorder="1" applyAlignment="1">
      <alignment horizontal="right" vertical="top" wrapText="1"/>
    </xf>
    <xf numFmtId="4" fontId="33" fillId="0" borderId="7" xfId="1" applyNumberFormat="1" applyFont="1" applyBorder="1" applyAlignment="1">
      <alignment horizontal="right" vertical="top"/>
    </xf>
    <xf numFmtId="4" fontId="33" fillId="0" borderId="4" xfId="0" applyNumberFormat="1" applyFont="1" applyBorder="1" applyAlignment="1">
      <alignment horizontal="right" vertical="top"/>
    </xf>
    <xf numFmtId="4" fontId="33" fillId="9" borderId="4" xfId="0" applyNumberFormat="1" applyFont="1" applyFill="1" applyBorder="1" applyAlignment="1">
      <alignment horizontal="right" vertical="top" wrapText="1"/>
    </xf>
    <xf numFmtId="4" fontId="33" fillId="0" borderId="4" xfId="0" applyNumberFormat="1" applyFont="1" applyFill="1" applyBorder="1" applyAlignment="1">
      <alignment horizontal="right" vertical="top"/>
    </xf>
    <xf numFmtId="4" fontId="33" fillId="0" borderId="7" xfId="1" applyNumberFormat="1" applyFont="1" applyFill="1" applyBorder="1" applyAlignment="1">
      <alignment horizontal="right" vertical="top" wrapText="1"/>
    </xf>
    <xf numFmtId="4" fontId="33" fillId="0" borderId="4" xfId="2" applyNumberFormat="1" applyFont="1" applyFill="1" applyBorder="1" applyAlignment="1">
      <alignment horizontal="right" vertical="top"/>
    </xf>
    <xf numFmtId="49" fontId="20" fillId="0" borderId="3" xfId="0" applyNumberFormat="1" applyFont="1" applyFill="1" applyBorder="1" applyAlignment="1">
      <alignment wrapText="1"/>
    </xf>
    <xf numFmtId="0" fontId="20" fillId="0" borderId="0" xfId="0" applyFont="1" applyFill="1" applyAlignment="1">
      <alignment wrapText="1"/>
    </xf>
    <xf numFmtId="49" fontId="32" fillId="0" borderId="3" xfId="0" applyNumberFormat="1" applyFont="1" applyFill="1" applyBorder="1" applyAlignment="1">
      <alignment wrapText="1"/>
    </xf>
    <xf numFmtId="0" fontId="32" fillId="0" borderId="0" xfId="0" applyFont="1" applyFill="1" applyAlignment="1">
      <alignment wrapText="1"/>
    </xf>
    <xf numFmtId="0" fontId="20" fillId="0" borderId="3" xfId="0" applyFont="1" applyFill="1" applyBorder="1" applyAlignment="1">
      <alignment wrapText="1"/>
    </xf>
    <xf numFmtId="0" fontId="43" fillId="0" borderId="12" xfId="0" applyFont="1" applyBorder="1" applyAlignment="1">
      <alignment horizontal="right" wrapText="1"/>
    </xf>
    <xf numFmtId="0" fontId="43" fillId="0" borderId="13" xfId="0" applyFont="1" applyBorder="1" applyAlignment="1">
      <alignment horizontal="right" wrapText="1"/>
    </xf>
    <xf numFmtId="0" fontId="43" fillId="0" borderId="14" xfId="0" applyFont="1" applyBorder="1" applyAlignment="1">
      <alignment horizontal="right" wrapText="1"/>
    </xf>
    <xf numFmtId="0" fontId="0" fillId="0" borderId="0" xfId="0" applyAlignment="1"/>
    <xf numFmtId="2" fontId="0" fillId="0" borderId="0" xfId="0" applyNumberFormat="1" applyAlignment="1"/>
  </cellXfs>
  <cellStyles count="28">
    <cellStyle name="Comma" xfId="1" builtinId="3"/>
    <cellStyle name="Įprastas 2" xfId="5"/>
    <cellStyle name="Įprastas 2 2" xfId="8"/>
    <cellStyle name="Įprastas 2 2 2" xfId="11"/>
    <cellStyle name="Įprastas 2 2 3" xfId="20"/>
    <cellStyle name="Įprastas 2 2 4" xfId="27"/>
    <cellStyle name="Įprastas 2 3" xfId="10"/>
    <cellStyle name="Įprastas 2 4" xfId="15"/>
    <cellStyle name="Įprastas 2 5" xfId="19"/>
    <cellStyle name="Įprastas 2 6" xfId="26"/>
    <cellStyle name="Kablelis 2" xfId="6"/>
    <cellStyle name="Kablelis 2 2" xfId="12"/>
    <cellStyle name="Kablelis 2 3" xfId="21"/>
    <cellStyle name="Kablelis 3" xfId="9"/>
    <cellStyle name="Kablelis 4" xfId="16"/>
    <cellStyle name="Kablelis 5" xfId="18"/>
    <cellStyle name="Kablelis 6" xfId="24"/>
    <cellStyle name="Normal" xfId="0" builtinId="0"/>
    <cellStyle name="Paprastas 2" xfId="2"/>
    <cellStyle name="Paprastas 2 2" xfId="4"/>
    <cellStyle name="Paprastas 2 3" xfId="7"/>
    <cellStyle name="Paprastas 2 3 2" xfId="14"/>
    <cellStyle name="Paprastas 2 3 3" xfId="23"/>
    <cellStyle name="Paprastas 2 4" xfId="13"/>
    <cellStyle name="Paprastas 2 5" xfId="17"/>
    <cellStyle name="Paprastas 2 6" xfId="22"/>
    <cellStyle name="Paprastas 2 7" xfId="25"/>
    <cellStyle name="Suma 2" xfId="3"/>
  </cellStyles>
  <dxfs count="0"/>
  <tableStyles count="0" defaultTableStyle="TableStyleMedium2" defaultPivotStyle="PivotStyleLight16"/>
  <colors>
    <mruColors>
      <color rgb="FFFF7C8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X484"/>
  <sheetViews>
    <sheetView tabSelected="1" zoomScaleNormal="100" workbookViewId="0">
      <pane xSplit="1" ySplit="6" topLeftCell="E7" activePane="bottomRight" state="frozen"/>
      <selection pane="topRight" activeCell="B1" sqref="B1"/>
      <selection pane="bottomLeft" activeCell="A3" sqref="A3"/>
      <selection pane="bottomRight"/>
    </sheetView>
  </sheetViews>
  <sheetFormatPr defaultColWidth="9.140625" defaultRowHeight="15" x14ac:dyDescent="0.25"/>
  <cols>
    <col min="1" max="1" width="9.140625" style="298"/>
    <col min="2" max="2" width="36.5703125" style="1" customWidth="1"/>
    <col min="3" max="3" width="12.85546875" style="323" customWidth="1"/>
    <col min="4" max="4" width="8" style="323" customWidth="1"/>
    <col min="5" max="5" width="11.140625" style="323" customWidth="1"/>
    <col min="6" max="6" width="11" style="323" customWidth="1"/>
    <col min="7" max="7" width="6.28515625" style="323" customWidth="1"/>
    <col min="8" max="8" width="6" style="323" customWidth="1"/>
    <col min="9" max="9" width="6.140625" style="323" customWidth="1"/>
    <col min="10" max="10" width="13.42578125" style="2" customWidth="1"/>
    <col min="11" max="11" width="11.7109375" style="2" customWidth="1"/>
    <col min="12" max="12" width="13.28515625" style="2" customWidth="1"/>
    <col min="13" max="13" width="12.5703125" style="2" customWidth="1"/>
    <col min="14" max="14" width="11.140625" style="2" customWidth="1"/>
    <col min="15" max="15" width="12.28515625" style="2" customWidth="1"/>
    <col min="16" max="16" width="8.140625" style="2" customWidth="1"/>
    <col min="17" max="17" width="7.85546875" style="2" customWidth="1"/>
    <col min="18" max="18" width="8" style="2" customWidth="1"/>
    <col min="19" max="19" width="6.85546875" style="2" customWidth="1"/>
    <col min="20" max="16384" width="9.140625" style="270"/>
  </cols>
  <sheetData>
    <row r="1" spans="1:22" x14ac:dyDescent="0.25">
      <c r="A1" s="492" t="s">
        <v>1481</v>
      </c>
    </row>
    <row r="3" spans="1:22" ht="15" customHeight="1" x14ac:dyDescent="0.25">
      <c r="A3" s="287"/>
      <c r="B3" s="3" t="s">
        <v>769</v>
      </c>
      <c r="C3" s="304"/>
      <c r="D3" s="304"/>
      <c r="E3" s="304"/>
      <c r="F3" s="304"/>
      <c r="G3" s="304"/>
      <c r="H3" s="304"/>
      <c r="I3" s="304"/>
      <c r="J3" s="338"/>
      <c r="K3" s="339"/>
      <c r="L3" s="339"/>
      <c r="M3" s="4"/>
      <c r="N3" s="4"/>
      <c r="O3" s="4"/>
      <c r="P3" s="4"/>
      <c r="Q3" s="4"/>
      <c r="R3" s="4"/>
      <c r="S3" s="4"/>
    </row>
    <row r="4" spans="1:22" ht="3" customHeight="1" x14ac:dyDescent="0.25">
      <c r="A4" s="288"/>
      <c r="B4" s="5"/>
      <c r="C4" s="305"/>
      <c r="D4" s="305"/>
      <c r="E4" s="305"/>
      <c r="F4" s="305"/>
      <c r="G4" s="305"/>
      <c r="H4" s="305"/>
      <c r="I4" s="305"/>
      <c r="J4" s="6"/>
      <c r="K4" s="6"/>
      <c r="L4" s="6"/>
      <c r="M4" s="6"/>
      <c r="N4" s="6"/>
      <c r="O4" s="6"/>
      <c r="P4" s="6"/>
      <c r="Q4" s="6"/>
      <c r="R4" s="6"/>
      <c r="S4" s="6"/>
    </row>
    <row r="5" spans="1:22" ht="36" x14ac:dyDescent="0.25">
      <c r="A5" s="202" t="s">
        <v>9</v>
      </c>
      <c r="B5" s="202"/>
      <c r="C5" s="201"/>
      <c r="D5" s="201"/>
      <c r="E5" s="201"/>
      <c r="F5" s="201"/>
      <c r="G5" s="201"/>
      <c r="H5" s="201"/>
      <c r="I5" s="201"/>
      <c r="J5" s="203" t="s">
        <v>767</v>
      </c>
      <c r="K5" s="203"/>
      <c r="L5" s="203"/>
      <c r="M5" s="203"/>
      <c r="N5" s="203"/>
      <c r="O5" s="203"/>
      <c r="P5" s="203" t="s">
        <v>10</v>
      </c>
      <c r="Q5" s="203"/>
      <c r="R5" s="203"/>
      <c r="S5" s="109"/>
      <c r="T5" s="443"/>
      <c r="U5" s="443"/>
      <c r="V5" s="443"/>
    </row>
    <row r="6" spans="1:22" ht="115.5" customHeight="1" x14ac:dyDescent="0.25">
      <c r="A6" s="289" t="s">
        <v>0</v>
      </c>
      <c r="B6" s="108" t="s">
        <v>11</v>
      </c>
      <c r="C6" s="108" t="s">
        <v>12</v>
      </c>
      <c r="D6" s="108" t="s">
        <v>13</v>
      </c>
      <c r="E6" s="108" t="s">
        <v>14</v>
      </c>
      <c r="F6" s="110" t="s">
        <v>15</v>
      </c>
      <c r="G6" s="108" t="s">
        <v>16</v>
      </c>
      <c r="H6" s="108" t="s">
        <v>17</v>
      </c>
      <c r="I6" s="108" t="s">
        <v>18</v>
      </c>
      <c r="J6" s="109" t="s">
        <v>19</v>
      </c>
      <c r="K6" s="109" t="s">
        <v>20</v>
      </c>
      <c r="L6" s="109" t="s">
        <v>21</v>
      </c>
      <c r="M6" s="109" t="s">
        <v>22</v>
      </c>
      <c r="N6" s="109" t="s">
        <v>23</v>
      </c>
      <c r="O6" s="109" t="s">
        <v>1</v>
      </c>
      <c r="P6" s="109" t="s">
        <v>24</v>
      </c>
      <c r="Q6" s="109" t="s">
        <v>25</v>
      </c>
      <c r="R6" s="109" t="s">
        <v>26</v>
      </c>
      <c r="S6" s="109" t="s">
        <v>27</v>
      </c>
      <c r="T6" s="443"/>
      <c r="U6" s="443"/>
      <c r="V6" s="443"/>
    </row>
    <row r="7" spans="1:22" ht="31.5" customHeight="1" x14ac:dyDescent="0.25">
      <c r="A7" s="111" t="s">
        <v>104</v>
      </c>
      <c r="B7" s="111" t="s">
        <v>119</v>
      </c>
      <c r="C7" s="306"/>
      <c r="D7" s="306"/>
      <c r="E7" s="306"/>
      <c r="F7" s="306"/>
      <c r="G7" s="306"/>
      <c r="H7" s="306"/>
      <c r="I7" s="306"/>
      <c r="J7" s="207">
        <f>J8+J22+J63+J115</f>
        <v>127219218.45529412</v>
      </c>
      <c r="K7" s="207">
        <f t="shared" ref="K7:O7" si="0">K8+K22+K63+K115</f>
        <v>21168177.805294119</v>
      </c>
      <c r="L7" s="207">
        <f t="shared" si="0"/>
        <v>8202379.4800000004</v>
      </c>
      <c r="M7" s="207">
        <f t="shared" si="0"/>
        <v>5000</v>
      </c>
      <c r="N7" s="207">
        <f t="shared" si="0"/>
        <v>3074245.34</v>
      </c>
      <c r="O7" s="207">
        <f t="shared" si="0"/>
        <v>94184959.659999996</v>
      </c>
      <c r="P7" s="208"/>
      <c r="Q7" s="208"/>
      <c r="R7" s="208"/>
      <c r="S7" s="208"/>
      <c r="T7" s="626"/>
      <c r="U7" s="627"/>
      <c r="V7" s="627"/>
    </row>
    <row r="8" spans="1:22" ht="46.5" hidden="1" customHeight="1" x14ac:dyDescent="0.25">
      <c r="A8" s="112" t="s">
        <v>4</v>
      </c>
      <c r="B8" s="112" t="s">
        <v>108</v>
      </c>
      <c r="C8" s="307"/>
      <c r="D8" s="307"/>
      <c r="E8" s="307"/>
      <c r="F8" s="307"/>
      <c r="G8" s="564"/>
      <c r="H8" s="307"/>
      <c r="I8" s="307"/>
      <c r="J8" s="209">
        <f>J9+J13</f>
        <v>13500000</v>
      </c>
      <c r="K8" s="209">
        <f t="shared" ref="K8:O8" si="1">K9+K13</f>
        <v>1012500</v>
      </c>
      <c r="L8" s="209">
        <f t="shared" si="1"/>
        <v>1012500</v>
      </c>
      <c r="M8" s="209">
        <f t="shared" si="1"/>
        <v>0</v>
      </c>
      <c r="N8" s="209">
        <f t="shared" si="1"/>
        <v>0</v>
      </c>
      <c r="O8" s="209">
        <f t="shared" si="1"/>
        <v>11475000</v>
      </c>
      <c r="P8" s="166"/>
      <c r="Q8" s="166"/>
      <c r="R8" s="166"/>
      <c r="S8" s="166"/>
      <c r="T8" s="624"/>
      <c r="U8" s="625"/>
      <c r="V8" s="625"/>
    </row>
    <row r="9" spans="1:22" ht="47.25" hidden="1" customHeight="1" x14ac:dyDescent="0.25">
      <c r="A9" s="148" t="s">
        <v>2</v>
      </c>
      <c r="B9" s="113" t="s">
        <v>109</v>
      </c>
      <c r="C9" s="153"/>
      <c r="D9" s="153"/>
      <c r="E9" s="153"/>
      <c r="F9" s="153"/>
      <c r="G9" s="153"/>
      <c r="H9" s="153"/>
      <c r="I9" s="153"/>
      <c r="J9" s="210">
        <f>J10+J11+J12</f>
        <v>0</v>
      </c>
      <c r="K9" s="210">
        <f t="shared" ref="K9:O9" si="2">K10+K11+K12</f>
        <v>0</v>
      </c>
      <c r="L9" s="210">
        <f t="shared" si="2"/>
        <v>0</v>
      </c>
      <c r="M9" s="210">
        <f t="shared" si="2"/>
        <v>0</v>
      </c>
      <c r="N9" s="210">
        <f t="shared" si="2"/>
        <v>0</v>
      </c>
      <c r="O9" s="210">
        <f t="shared" si="2"/>
        <v>0</v>
      </c>
      <c r="P9" s="179"/>
      <c r="Q9" s="179"/>
      <c r="R9" s="179"/>
      <c r="S9" s="211"/>
      <c r="T9" s="443"/>
      <c r="U9" s="443"/>
      <c r="V9" s="443"/>
    </row>
    <row r="10" spans="1:22" ht="43.5" hidden="1" customHeight="1" x14ac:dyDescent="0.25">
      <c r="A10" s="114" t="s">
        <v>167</v>
      </c>
      <c r="B10" s="114" t="s">
        <v>173</v>
      </c>
      <c r="C10" s="152"/>
      <c r="D10" s="152"/>
      <c r="E10" s="152"/>
      <c r="F10" s="152"/>
      <c r="G10" s="152"/>
      <c r="H10" s="152"/>
      <c r="I10" s="152"/>
      <c r="J10" s="127">
        <v>0</v>
      </c>
      <c r="K10" s="127">
        <v>0</v>
      </c>
      <c r="L10" s="127">
        <v>0</v>
      </c>
      <c r="M10" s="127">
        <v>0</v>
      </c>
      <c r="N10" s="127">
        <v>0</v>
      </c>
      <c r="O10" s="127">
        <v>0</v>
      </c>
      <c r="P10" s="180"/>
      <c r="Q10" s="180"/>
      <c r="R10" s="180"/>
      <c r="S10" s="180"/>
      <c r="T10" s="443"/>
      <c r="U10" s="443"/>
      <c r="V10" s="443"/>
    </row>
    <row r="11" spans="1:22" ht="36" hidden="1" customHeight="1" x14ac:dyDescent="0.25">
      <c r="A11" s="114" t="s">
        <v>5</v>
      </c>
      <c r="B11" s="114" t="s">
        <v>174</v>
      </c>
      <c r="C11" s="152"/>
      <c r="D11" s="152"/>
      <c r="E11" s="152"/>
      <c r="F11" s="152"/>
      <c r="G11" s="152"/>
      <c r="H11" s="152"/>
      <c r="I11" s="152"/>
      <c r="J11" s="127">
        <v>0</v>
      </c>
      <c r="K11" s="127">
        <v>0</v>
      </c>
      <c r="L11" s="127">
        <v>0</v>
      </c>
      <c r="M11" s="127">
        <v>0</v>
      </c>
      <c r="N11" s="127">
        <v>0</v>
      </c>
      <c r="O11" s="127">
        <v>0</v>
      </c>
      <c r="P11" s="180"/>
      <c r="Q11" s="180"/>
      <c r="R11" s="180"/>
      <c r="S11" s="180"/>
      <c r="T11" s="443"/>
      <c r="U11" s="443"/>
      <c r="V11" s="443"/>
    </row>
    <row r="12" spans="1:22" ht="40.5" hidden="1" customHeight="1" x14ac:dyDescent="0.25">
      <c r="A12" s="114" t="s">
        <v>6</v>
      </c>
      <c r="B12" s="114" t="s">
        <v>175</v>
      </c>
      <c r="C12" s="152"/>
      <c r="D12" s="152"/>
      <c r="E12" s="152"/>
      <c r="F12" s="152"/>
      <c r="G12" s="152"/>
      <c r="H12" s="152"/>
      <c r="I12" s="152"/>
      <c r="J12" s="127">
        <v>0</v>
      </c>
      <c r="K12" s="127">
        <v>0</v>
      </c>
      <c r="L12" s="127">
        <v>0</v>
      </c>
      <c r="M12" s="127">
        <v>0</v>
      </c>
      <c r="N12" s="127">
        <v>0</v>
      </c>
      <c r="O12" s="127">
        <v>0</v>
      </c>
      <c r="P12" s="180"/>
      <c r="Q12" s="180"/>
      <c r="R12" s="180"/>
      <c r="S12" s="180"/>
      <c r="T12" s="443"/>
      <c r="U12" s="443"/>
      <c r="V12" s="443"/>
    </row>
    <row r="13" spans="1:22" ht="69" hidden="1" customHeight="1" x14ac:dyDescent="0.25">
      <c r="A13" s="148" t="s">
        <v>3</v>
      </c>
      <c r="B13" s="113" t="s">
        <v>110</v>
      </c>
      <c r="C13" s="153"/>
      <c r="D13" s="153"/>
      <c r="E13" s="153"/>
      <c r="F13" s="153"/>
      <c r="G13" s="153"/>
      <c r="H13" s="153"/>
      <c r="I13" s="153"/>
      <c r="J13" s="210">
        <f>J14+J18+J19+J20+J21</f>
        <v>13500000</v>
      </c>
      <c r="K13" s="210">
        <f t="shared" ref="K13:O13" si="3">K14+K18+K19+K20+K21</f>
        <v>1012500</v>
      </c>
      <c r="L13" s="210">
        <f t="shared" si="3"/>
        <v>1012500</v>
      </c>
      <c r="M13" s="210">
        <f t="shared" si="3"/>
        <v>0</v>
      </c>
      <c r="N13" s="210">
        <f t="shared" si="3"/>
        <v>0</v>
      </c>
      <c r="O13" s="210">
        <f t="shared" si="3"/>
        <v>11475000</v>
      </c>
      <c r="P13" s="179"/>
      <c r="Q13" s="179"/>
      <c r="R13" s="179"/>
      <c r="S13" s="179"/>
      <c r="T13" s="443"/>
      <c r="U13" s="443"/>
      <c r="V13" s="443"/>
    </row>
    <row r="14" spans="1:22" ht="38.25" hidden="1" customHeight="1" x14ac:dyDescent="0.25">
      <c r="A14" s="114" t="s">
        <v>168</v>
      </c>
      <c r="B14" s="114" t="s">
        <v>176</v>
      </c>
      <c r="C14" s="152"/>
      <c r="D14" s="152"/>
      <c r="E14" s="152"/>
      <c r="F14" s="152"/>
      <c r="G14" s="152"/>
      <c r="H14" s="565"/>
      <c r="I14" s="152"/>
      <c r="J14" s="212">
        <f>J15+J16+J17</f>
        <v>13500000</v>
      </c>
      <c r="K14" s="212">
        <f>K15+K16+K17</f>
        <v>1012500</v>
      </c>
      <c r="L14" s="212">
        <f t="shared" ref="L14:N14" si="4">L15+L16+L17</f>
        <v>1012500</v>
      </c>
      <c r="M14" s="212">
        <f t="shared" si="4"/>
        <v>0</v>
      </c>
      <c r="N14" s="212">
        <f t="shared" si="4"/>
        <v>0</v>
      </c>
      <c r="O14" s="212">
        <f>O15+O16+O17</f>
        <v>11475000</v>
      </c>
      <c r="P14" s="180"/>
      <c r="Q14" s="180"/>
      <c r="R14" s="180"/>
      <c r="S14" s="180"/>
      <c r="T14" s="443"/>
      <c r="U14" s="443"/>
      <c r="V14" s="443"/>
    </row>
    <row r="15" spans="1:22" ht="39.75" hidden="1" customHeight="1" x14ac:dyDescent="0.25">
      <c r="A15" s="184" t="s">
        <v>34</v>
      </c>
      <c r="B15" s="51" t="s">
        <v>829</v>
      </c>
      <c r="C15" s="32" t="s">
        <v>469</v>
      </c>
      <c r="D15" s="32" t="s">
        <v>79</v>
      </c>
      <c r="E15" s="32" t="s">
        <v>1050</v>
      </c>
      <c r="F15" s="324" t="s">
        <v>1051</v>
      </c>
      <c r="G15" s="32" t="s">
        <v>80</v>
      </c>
      <c r="H15" s="32" t="s">
        <v>76</v>
      </c>
      <c r="I15" s="32"/>
      <c r="J15" s="213">
        <v>5000000</v>
      </c>
      <c r="K15" s="213">
        <v>375000</v>
      </c>
      <c r="L15" s="213">
        <v>375000</v>
      </c>
      <c r="M15" s="213">
        <v>0</v>
      </c>
      <c r="N15" s="213">
        <v>0</v>
      </c>
      <c r="O15" s="213">
        <v>4250000</v>
      </c>
      <c r="P15" s="123" t="s">
        <v>978</v>
      </c>
      <c r="Q15" s="125" t="s">
        <v>1190</v>
      </c>
      <c r="R15" s="125" t="s">
        <v>972</v>
      </c>
      <c r="S15" s="144">
        <v>2020</v>
      </c>
      <c r="T15" s="443"/>
      <c r="U15" s="443"/>
      <c r="V15" s="443"/>
    </row>
    <row r="16" spans="1:22" ht="41.25" hidden="1" customHeight="1" x14ac:dyDescent="0.25">
      <c r="A16" s="184" t="s">
        <v>35</v>
      </c>
      <c r="B16" s="51" t="s">
        <v>830</v>
      </c>
      <c r="C16" s="32" t="s">
        <v>469</v>
      </c>
      <c r="D16" s="32" t="s">
        <v>79</v>
      </c>
      <c r="E16" s="32" t="s">
        <v>1050</v>
      </c>
      <c r="F16" s="324" t="s">
        <v>1051</v>
      </c>
      <c r="G16" s="32" t="s">
        <v>80</v>
      </c>
      <c r="H16" s="32" t="s">
        <v>76</v>
      </c>
      <c r="I16" s="32"/>
      <c r="J16" s="213">
        <v>3500000</v>
      </c>
      <c r="K16" s="213">
        <v>262500</v>
      </c>
      <c r="L16" s="213">
        <v>262500</v>
      </c>
      <c r="M16" s="213">
        <v>0</v>
      </c>
      <c r="N16" s="213">
        <v>0</v>
      </c>
      <c r="O16" s="213">
        <v>2975000</v>
      </c>
      <c r="P16" s="123" t="s">
        <v>978</v>
      </c>
      <c r="Q16" s="125" t="s">
        <v>1190</v>
      </c>
      <c r="R16" s="125" t="s">
        <v>972</v>
      </c>
      <c r="S16" s="144">
        <v>2020</v>
      </c>
      <c r="T16" s="443"/>
      <c r="U16" s="443"/>
      <c r="V16" s="443"/>
    </row>
    <row r="17" spans="1:23" ht="55.5" hidden="1" customHeight="1" x14ac:dyDescent="0.25">
      <c r="A17" s="184" t="s">
        <v>36</v>
      </c>
      <c r="B17" s="51" t="s">
        <v>1314</v>
      </c>
      <c r="C17" s="32" t="s">
        <v>469</v>
      </c>
      <c r="D17" s="32" t="s">
        <v>79</v>
      </c>
      <c r="E17" s="32" t="s">
        <v>1050</v>
      </c>
      <c r="F17" s="324" t="s">
        <v>1051</v>
      </c>
      <c r="G17" s="32" t="s">
        <v>80</v>
      </c>
      <c r="H17" s="32" t="s">
        <v>76</v>
      </c>
      <c r="I17" s="32"/>
      <c r="J17" s="214">
        <v>5000000</v>
      </c>
      <c r="K17" s="214">
        <v>375000</v>
      </c>
      <c r="L17" s="214">
        <v>375000</v>
      </c>
      <c r="M17" s="214">
        <v>0</v>
      </c>
      <c r="N17" s="214">
        <v>0</v>
      </c>
      <c r="O17" s="214">
        <v>4250000</v>
      </c>
      <c r="P17" s="125" t="s">
        <v>969</v>
      </c>
      <c r="Q17" s="125" t="s">
        <v>992</v>
      </c>
      <c r="R17" s="125" t="s">
        <v>971</v>
      </c>
      <c r="S17" s="125">
        <v>2019</v>
      </c>
      <c r="T17" s="444"/>
      <c r="U17" s="444"/>
      <c r="V17" s="443"/>
    </row>
    <row r="18" spans="1:23" ht="65.25" hidden="1" customHeight="1" x14ac:dyDescent="0.25">
      <c r="A18" s="114" t="s">
        <v>169</v>
      </c>
      <c r="B18" s="114" t="s">
        <v>177</v>
      </c>
      <c r="C18" s="152"/>
      <c r="D18" s="152"/>
      <c r="E18" s="152"/>
      <c r="F18" s="152"/>
      <c r="G18" s="152"/>
      <c r="H18" s="152"/>
      <c r="I18" s="152"/>
      <c r="J18" s="127">
        <v>0</v>
      </c>
      <c r="K18" s="127">
        <v>0</v>
      </c>
      <c r="L18" s="127">
        <v>0</v>
      </c>
      <c r="M18" s="127">
        <v>0</v>
      </c>
      <c r="N18" s="127">
        <v>0</v>
      </c>
      <c r="O18" s="127">
        <v>0</v>
      </c>
      <c r="P18" s="180"/>
      <c r="Q18" s="180"/>
      <c r="R18" s="180"/>
      <c r="S18" s="180"/>
      <c r="T18" s="443"/>
      <c r="U18" s="443"/>
      <c r="V18" s="443"/>
    </row>
    <row r="19" spans="1:23" ht="36.75" hidden="1" customHeight="1" x14ac:dyDescent="0.25">
      <c r="A19" s="114" t="s">
        <v>170</v>
      </c>
      <c r="B19" s="114" t="s">
        <v>178</v>
      </c>
      <c r="C19" s="152"/>
      <c r="D19" s="152"/>
      <c r="E19" s="152"/>
      <c r="F19" s="152"/>
      <c r="G19" s="152"/>
      <c r="H19" s="152"/>
      <c r="I19" s="152"/>
      <c r="J19" s="127">
        <v>0</v>
      </c>
      <c r="K19" s="127">
        <v>0</v>
      </c>
      <c r="L19" s="127">
        <v>0</v>
      </c>
      <c r="M19" s="127">
        <v>0</v>
      </c>
      <c r="N19" s="127">
        <v>0</v>
      </c>
      <c r="O19" s="127">
        <v>0</v>
      </c>
      <c r="P19" s="180"/>
      <c r="Q19" s="180"/>
      <c r="R19" s="180"/>
      <c r="S19" s="180"/>
      <c r="T19" s="443"/>
      <c r="U19" s="443"/>
      <c r="V19" s="443"/>
    </row>
    <row r="20" spans="1:23" ht="46.5" hidden="1" customHeight="1" x14ac:dyDescent="0.25">
      <c r="A20" s="114" t="s">
        <v>171</v>
      </c>
      <c r="B20" s="114" t="s">
        <v>179</v>
      </c>
      <c r="C20" s="152"/>
      <c r="D20" s="152"/>
      <c r="E20" s="152"/>
      <c r="F20" s="152"/>
      <c r="G20" s="152"/>
      <c r="H20" s="152"/>
      <c r="I20" s="152"/>
      <c r="J20" s="127">
        <v>0</v>
      </c>
      <c r="K20" s="127">
        <v>0</v>
      </c>
      <c r="L20" s="127">
        <v>0</v>
      </c>
      <c r="M20" s="127">
        <v>0</v>
      </c>
      <c r="N20" s="127">
        <v>0</v>
      </c>
      <c r="O20" s="127">
        <v>0</v>
      </c>
      <c r="P20" s="180"/>
      <c r="Q20" s="180"/>
      <c r="R20" s="180"/>
      <c r="S20" s="180"/>
      <c r="T20" s="443"/>
      <c r="U20" s="443"/>
      <c r="V20" s="443"/>
    </row>
    <row r="21" spans="1:23" ht="23.25" hidden="1" customHeight="1" x14ac:dyDescent="0.25">
      <c r="A21" s="114" t="s">
        <v>172</v>
      </c>
      <c r="B21" s="114" t="s">
        <v>180</v>
      </c>
      <c r="C21" s="152"/>
      <c r="D21" s="152"/>
      <c r="E21" s="152"/>
      <c r="F21" s="152"/>
      <c r="G21" s="152"/>
      <c r="H21" s="152"/>
      <c r="I21" s="152"/>
      <c r="J21" s="127">
        <v>0</v>
      </c>
      <c r="K21" s="127">
        <v>0</v>
      </c>
      <c r="L21" s="127">
        <v>0</v>
      </c>
      <c r="M21" s="127">
        <v>0</v>
      </c>
      <c r="N21" s="127">
        <v>0</v>
      </c>
      <c r="O21" s="127">
        <v>0</v>
      </c>
      <c r="P21" s="180"/>
      <c r="Q21" s="180"/>
      <c r="R21" s="180"/>
      <c r="S21" s="180"/>
      <c r="T21" s="443"/>
      <c r="U21" s="443"/>
      <c r="V21" s="443"/>
    </row>
    <row r="22" spans="1:23" ht="66" customHeight="1" x14ac:dyDescent="0.25">
      <c r="A22" s="115" t="s">
        <v>105</v>
      </c>
      <c r="B22" s="115" t="s">
        <v>32</v>
      </c>
      <c r="C22" s="116" t="s">
        <v>28</v>
      </c>
      <c r="D22" s="116" t="s">
        <v>28</v>
      </c>
      <c r="E22" s="116" t="s">
        <v>28</v>
      </c>
      <c r="F22" s="116" t="s">
        <v>28</v>
      </c>
      <c r="G22" s="116" t="s">
        <v>28</v>
      </c>
      <c r="H22" s="116" t="s">
        <v>28</v>
      </c>
      <c r="I22" s="116" t="s">
        <v>28</v>
      </c>
      <c r="J22" s="209">
        <f>J23+J37</f>
        <v>38657235.479999997</v>
      </c>
      <c r="K22" s="209">
        <f t="shared" ref="K22:O22" si="5">K23+K37</f>
        <v>3487010.2</v>
      </c>
      <c r="L22" s="209">
        <f t="shared" si="5"/>
        <v>3916973.48</v>
      </c>
      <c r="M22" s="209">
        <f t="shared" si="5"/>
        <v>0</v>
      </c>
      <c r="N22" s="209">
        <f t="shared" si="5"/>
        <v>2731076</v>
      </c>
      <c r="O22" s="209">
        <f t="shared" si="5"/>
        <v>28522174.800000001</v>
      </c>
      <c r="P22" s="215"/>
      <c r="Q22" s="215"/>
      <c r="R22" s="215"/>
      <c r="S22" s="215"/>
      <c r="T22" s="443"/>
      <c r="U22" s="443"/>
      <c r="V22" s="443"/>
    </row>
    <row r="23" spans="1:23" ht="42" hidden="1" customHeight="1" x14ac:dyDescent="0.25">
      <c r="A23" s="117" t="s">
        <v>565</v>
      </c>
      <c r="B23" s="117" t="s">
        <v>33</v>
      </c>
      <c r="C23" s="118" t="s">
        <v>28</v>
      </c>
      <c r="D23" s="118" t="s">
        <v>28</v>
      </c>
      <c r="E23" s="118" t="s">
        <v>28</v>
      </c>
      <c r="F23" s="118" t="s">
        <v>28</v>
      </c>
      <c r="G23" s="118" t="s">
        <v>28</v>
      </c>
      <c r="H23" s="118" t="s">
        <v>28</v>
      </c>
      <c r="I23" s="118" t="s">
        <v>28</v>
      </c>
      <c r="J23" s="216">
        <f t="shared" ref="J23:O23" si="6">J24+J36</f>
        <v>6564396.8099999996</v>
      </c>
      <c r="K23" s="216">
        <f t="shared" si="6"/>
        <v>698272.66</v>
      </c>
      <c r="L23" s="216">
        <f t="shared" si="6"/>
        <v>1762404.65</v>
      </c>
      <c r="M23" s="216">
        <f t="shared" si="6"/>
        <v>0</v>
      </c>
      <c r="N23" s="216">
        <f t="shared" si="6"/>
        <v>0</v>
      </c>
      <c r="O23" s="216">
        <f t="shared" si="6"/>
        <v>4103718.5</v>
      </c>
      <c r="P23" s="217"/>
      <c r="Q23" s="217"/>
      <c r="R23" s="217"/>
      <c r="S23" s="217"/>
      <c r="T23" s="443"/>
      <c r="U23" s="443"/>
      <c r="V23" s="443"/>
    </row>
    <row r="24" spans="1:23" ht="35.25" hidden="1" customHeight="1" x14ac:dyDescent="0.25">
      <c r="A24" s="119" t="s">
        <v>566</v>
      </c>
      <c r="B24" s="119" t="s">
        <v>87</v>
      </c>
      <c r="C24" s="120" t="s">
        <v>28</v>
      </c>
      <c r="D24" s="120" t="s">
        <v>28</v>
      </c>
      <c r="E24" s="120" t="s">
        <v>28</v>
      </c>
      <c r="F24" s="120" t="s">
        <v>28</v>
      </c>
      <c r="G24" s="120" t="s">
        <v>28</v>
      </c>
      <c r="H24" s="120" t="s">
        <v>28</v>
      </c>
      <c r="I24" s="120" t="s">
        <v>28</v>
      </c>
      <c r="J24" s="212">
        <f>SUM(J25:J35)</f>
        <v>6564396.8099999996</v>
      </c>
      <c r="K24" s="212">
        <f t="shared" ref="K24:N24" si="7">SUM(K25:K35)</f>
        <v>698272.66</v>
      </c>
      <c r="L24" s="212">
        <f t="shared" si="7"/>
        <v>1762404.65</v>
      </c>
      <c r="M24" s="212">
        <f t="shared" si="7"/>
        <v>0</v>
      </c>
      <c r="N24" s="212">
        <f t="shared" si="7"/>
        <v>0</v>
      </c>
      <c r="O24" s="212">
        <f>SUM(O25:O35)</f>
        <v>4103718.5</v>
      </c>
      <c r="P24" s="218"/>
      <c r="Q24" s="218"/>
      <c r="R24" s="218"/>
      <c r="S24" s="218"/>
      <c r="T24" s="443"/>
      <c r="U24" s="443"/>
      <c r="V24" s="443"/>
    </row>
    <row r="25" spans="1:23" ht="38.25" hidden="1" x14ac:dyDescent="0.25">
      <c r="A25" s="106" t="s">
        <v>567</v>
      </c>
      <c r="B25" s="70" t="s">
        <v>37</v>
      </c>
      <c r="C25" s="73" t="s">
        <v>74</v>
      </c>
      <c r="D25" s="73" t="s">
        <v>75</v>
      </c>
      <c r="E25" s="73" t="s">
        <v>1108</v>
      </c>
      <c r="F25" s="277" t="s">
        <v>432</v>
      </c>
      <c r="G25" s="73" t="s">
        <v>432</v>
      </c>
      <c r="H25" s="73"/>
      <c r="I25" s="73"/>
      <c r="J25" s="214">
        <v>260658</v>
      </c>
      <c r="K25" s="214">
        <v>28962</v>
      </c>
      <c r="L25" s="214">
        <v>231696</v>
      </c>
      <c r="M25" s="214">
        <v>0</v>
      </c>
      <c r="N25" s="214">
        <v>0</v>
      </c>
      <c r="O25" s="214">
        <v>0</v>
      </c>
      <c r="P25" s="123" t="s">
        <v>1235</v>
      </c>
      <c r="Q25" s="59" t="s">
        <v>1235</v>
      </c>
      <c r="R25" s="59" t="s">
        <v>1235</v>
      </c>
      <c r="S25" s="138">
        <v>2015</v>
      </c>
      <c r="T25" s="444"/>
      <c r="U25" s="444"/>
      <c r="V25" s="444"/>
      <c r="W25" s="271"/>
    </row>
    <row r="26" spans="1:23" ht="41.25" hidden="1" customHeight="1" x14ac:dyDescent="0.25">
      <c r="A26" s="184" t="s">
        <v>568</v>
      </c>
      <c r="B26" s="44" t="s">
        <v>1240</v>
      </c>
      <c r="C26" s="277" t="s">
        <v>78</v>
      </c>
      <c r="D26" s="277" t="s">
        <v>79</v>
      </c>
      <c r="E26" s="277" t="s">
        <v>1086</v>
      </c>
      <c r="F26" s="277" t="s">
        <v>851</v>
      </c>
      <c r="G26" s="75" t="s">
        <v>80</v>
      </c>
      <c r="H26" s="277" t="s">
        <v>76</v>
      </c>
      <c r="I26" s="277"/>
      <c r="J26" s="214">
        <v>1000000</v>
      </c>
      <c r="K26" s="214">
        <v>75000</v>
      </c>
      <c r="L26" s="214">
        <v>75000</v>
      </c>
      <c r="M26" s="214">
        <v>0</v>
      </c>
      <c r="N26" s="214">
        <v>0</v>
      </c>
      <c r="O26" s="214">
        <v>850000</v>
      </c>
      <c r="P26" s="59" t="s">
        <v>966</v>
      </c>
      <c r="Q26" s="59" t="s">
        <v>964</v>
      </c>
      <c r="R26" s="59" t="s">
        <v>978</v>
      </c>
      <c r="S26" s="123">
        <v>2023</v>
      </c>
      <c r="T26" s="444"/>
      <c r="U26" s="444"/>
      <c r="V26" s="443"/>
    </row>
    <row r="27" spans="1:23" ht="38.25" hidden="1" x14ac:dyDescent="0.25">
      <c r="A27" s="184" t="s">
        <v>569</v>
      </c>
      <c r="B27" s="44" t="s">
        <v>1178</v>
      </c>
      <c r="C27" s="277" t="s">
        <v>81</v>
      </c>
      <c r="D27" s="277" t="s">
        <v>82</v>
      </c>
      <c r="E27" s="277" t="s">
        <v>1106</v>
      </c>
      <c r="F27" s="277" t="s">
        <v>1055</v>
      </c>
      <c r="G27" s="75" t="s">
        <v>80</v>
      </c>
      <c r="H27" s="277" t="s">
        <v>76</v>
      </c>
      <c r="I27" s="277"/>
      <c r="J27" s="214">
        <v>693015.2</v>
      </c>
      <c r="K27" s="214">
        <v>103952.32000000001</v>
      </c>
      <c r="L27" s="214">
        <v>318658.65000000002</v>
      </c>
      <c r="M27" s="214">
        <v>0</v>
      </c>
      <c r="N27" s="214">
        <v>0</v>
      </c>
      <c r="O27" s="214">
        <v>270404.23</v>
      </c>
      <c r="P27" s="59" t="s">
        <v>965</v>
      </c>
      <c r="Q27" s="59" t="s">
        <v>967</v>
      </c>
      <c r="R27" s="59" t="s">
        <v>966</v>
      </c>
      <c r="S27" s="138">
        <v>2017</v>
      </c>
      <c r="T27" s="443"/>
      <c r="U27" s="443"/>
      <c r="V27" s="443"/>
    </row>
    <row r="28" spans="1:23" ht="38.25" hidden="1" x14ac:dyDescent="0.25">
      <c r="A28" s="70" t="s">
        <v>570</v>
      </c>
      <c r="B28" s="70" t="s">
        <v>38</v>
      </c>
      <c r="C28" s="73" t="s">
        <v>74</v>
      </c>
      <c r="D28" s="73" t="s">
        <v>79</v>
      </c>
      <c r="E28" s="73" t="s">
        <v>1108</v>
      </c>
      <c r="F28" s="277" t="s">
        <v>851</v>
      </c>
      <c r="G28" s="72" t="s">
        <v>80</v>
      </c>
      <c r="H28" s="73" t="s">
        <v>76</v>
      </c>
      <c r="I28" s="73"/>
      <c r="J28" s="214">
        <v>868860</v>
      </c>
      <c r="K28" s="214">
        <v>65165</v>
      </c>
      <c r="L28" s="214">
        <v>65164</v>
      </c>
      <c r="M28" s="214">
        <v>0</v>
      </c>
      <c r="N28" s="214">
        <v>0</v>
      </c>
      <c r="O28" s="214">
        <v>738531</v>
      </c>
      <c r="P28" s="123" t="s">
        <v>968</v>
      </c>
      <c r="Q28" s="59" t="s">
        <v>992</v>
      </c>
      <c r="R28" s="59" t="s">
        <v>964</v>
      </c>
      <c r="S28" s="123">
        <v>2020</v>
      </c>
      <c r="T28" s="444"/>
      <c r="U28" s="444"/>
      <c r="V28" s="444"/>
      <c r="W28" s="271"/>
    </row>
    <row r="29" spans="1:23" ht="38.25" hidden="1" x14ac:dyDescent="0.25">
      <c r="A29" s="70" t="s">
        <v>571</v>
      </c>
      <c r="B29" s="70" t="s">
        <v>39</v>
      </c>
      <c r="C29" s="73" t="s">
        <v>74</v>
      </c>
      <c r="D29" s="73" t="s">
        <v>82</v>
      </c>
      <c r="E29" s="73" t="s">
        <v>1108</v>
      </c>
      <c r="F29" s="73" t="s">
        <v>1055</v>
      </c>
      <c r="G29" s="72" t="s">
        <v>80</v>
      </c>
      <c r="H29" s="73" t="s">
        <v>76</v>
      </c>
      <c r="I29" s="73"/>
      <c r="J29" s="214">
        <v>197454.6</v>
      </c>
      <c r="K29" s="214">
        <v>29618.19</v>
      </c>
      <c r="L29" s="214">
        <v>0</v>
      </c>
      <c r="M29" s="214">
        <v>0</v>
      </c>
      <c r="N29" s="214">
        <v>0</v>
      </c>
      <c r="O29" s="214">
        <v>167836.41</v>
      </c>
      <c r="P29" s="121" t="s">
        <v>990</v>
      </c>
      <c r="Q29" s="121" t="s">
        <v>991</v>
      </c>
      <c r="R29" s="121" t="s">
        <v>970</v>
      </c>
      <c r="S29" s="139">
        <v>2019</v>
      </c>
      <c r="T29" s="443"/>
      <c r="U29" s="443"/>
      <c r="V29" s="443"/>
    </row>
    <row r="30" spans="1:23" ht="51" hidden="1" x14ac:dyDescent="0.25">
      <c r="A30" s="70" t="s">
        <v>572</v>
      </c>
      <c r="B30" s="45" t="s">
        <v>40</v>
      </c>
      <c r="C30" s="130" t="s">
        <v>83</v>
      </c>
      <c r="D30" s="130" t="s">
        <v>79</v>
      </c>
      <c r="E30" s="130" t="s">
        <v>1091</v>
      </c>
      <c r="F30" s="73" t="s">
        <v>851</v>
      </c>
      <c r="G30" s="308" t="s">
        <v>80</v>
      </c>
      <c r="H30" s="130" t="s">
        <v>76</v>
      </c>
      <c r="I30" s="130"/>
      <c r="J30" s="214">
        <v>854350</v>
      </c>
      <c r="K30" s="214">
        <v>64077</v>
      </c>
      <c r="L30" s="214">
        <v>64076</v>
      </c>
      <c r="M30" s="214">
        <v>0</v>
      </c>
      <c r="N30" s="214">
        <v>0</v>
      </c>
      <c r="O30" s="214">
        <v>726197</v>
      </c>
      <c r="P30" s="123" t="s">
        <v>969</v>
      </c>
      <c r="Q30" s="124" t="s">
        <v>1056</v>
      </c>
      <c r="R30" s="125" t="s">
        <v>971</v>
      </c>
      <c r="S30" s="125">
        <v>2020</v>
      </c>
      <c r="T30" s="444"/>
      <c r="U30" s="444"/>
      <c r="V30" s="443"/>
    </row>
    <row r="31" spans="1:23" ht="63.75" hidden="1" x14ac:dyDescent="0.25">
      <c r="A31" s="70" t="s">
        <v>573</v>
      </c>
      <c r="B31" s="68" t="s">
        <v>962</v>
      </c>
      <c r="C31" s="130" t="s">
        <v>83</v>
      </c>
      <c r="D31" s="130" t="s">
        <v>82</v>
      </c>
      <c r="E31" s="130" t="s">
        <v>1091</v>
      </c>
      <c r="F31" s="73" t="s">
        <v>1055</v>
      </c>
      <c r="G31" s="308" t="s">
        <v>80</v>
      </c>
      <c r="H31" s="130" t="s">
        <v>76</v>
      </c>
      <c r="I31" s="130"/>
      <c r="J31" s="214">
        <v>269854.62</v>
      </c>
      <c r="K31" s="214">
        <v>40478.19</v>
      </c>
      <c r="L31" s="214">
        <v>0</v>
      </c>
      <c r="M31" s="214">
        <v>0</v>
      </c>
      <c r="N31" s="214">
        <v>0</v>
      </c>
      <c r="O31" s="214">
        <v>229376.43</v>
      </c>
      <c r="P31" s="123" t="s">
        <v>965</v>
      </c>
      <c r="Q31" s="125" t="s">
        <v>968</v>
      </c>
      <c r="R31" s="125" t="s">
        <v>966</v>
      </c>
      <c r="S31" s="125">
        <v>2020</v>
      </c>
      <c r="T31" s="443"/>
      <c r="U31" s="443"/>
      <c r="V31" s="443"/>
    </row>
    <row r="32" spans="1:23" ht="38.25" hidden="1" x14ac:dyDescent="0.25">
      <c r="A32" s="70" t="s">
        <v>574</v>
      </c>
      <c r="B32" s="70" t="s">
        <v>41</v>
      </c>
      <c r="C32" s="73" t="s">
        <v>78</v>
      </c>
      <c r="D32" s="73" t="s">
        <v>79</v>
      </c>
      <c r="E32" s="277" t="s">
        <v>1086</v>
      </c>
      <c r="F32" s="277" t="s">
        <v>851</v>
      </c>
      <c r="G32" s="72" t="s">
        <v>80</v>
      </c>
      <c r="H32" s="73" t="s">
        <v>76</v>
      </c>
      <c r="I32" s="73"/>
      <c r="J32" s="214">
        <v>695090</v>
      </c>
      <c r="K32" s="214">
        <v>52134</v>
      </c>
      <c r="L32" s="214">
        <v>52131</v>
      </c>
      <c r="M32" s="214">
        <v>0</v>
      </c>
      <c r="N32" s="214">
        <v>0</v>
      </c>
      <c r="O32" s="214">
        <v>590825</v>
      </c>
      <c r="P32" s="121" t="s">
        <v>966</v>
      </c>
      <c r="Q32" s="59" t="s">
        <v>964</v>
      </c>
      <c r="R32" s="59" t="s">
        <v>978</v>
      </c>
      <c r="S32" s="123">
        <v>2023</v>
      </c>
      <c r="T32" s="444"/>
      <c r="U32" s="444"/>
      <c r="V32" s="443"/>
    </row>
    <row r="33" spans="1:24" ht="25.5" hidden="1" x14ac:dyDescent="0.25">
      <c r="A33" s="70" t="s">
        <v>575</v>
      </c>
      <c r="B33" s="70" t="s">
        <v>42</v>
      </c>
      <c r="C33" s="73" t="s">
        <v>78</v>
      </c>
      <c r="D33" s="73" t="s">
        <v>82</v>
      </c>
      <c r="E33" s="73" t="s">
        <v>1086</v>
      </c>
      <c r="F33" s="73" t="s">
        <v>1055</v>
      </c>
      <c r="G33" s="72" t="s">
        <v>80</v>
      </c>
      <c r="H33" s="73" t="s">
        <v>76</v>
      </c>
      <c r="I33" s="73"/>
      <c r="J33" s="214">
        <v>85623</v>
      </c>
      <c r="K33" s="214">
        <v>12843</v>
      </c>
      <c r="L33" s="214">
        <v>0</v>
      </c>
      <c r="M33" s="214">
        <v>0</v>
      </c>
      <c r="N33" s="214">
        <v>0</v>
      </c>
      <c r="O33" s="214">
        <v>72779</v>
      </c>
      <c r="P33" s="121" t="s">
        <v>990</v>
      </c>
      <c r="Q33" s="121" t="s">
        <v>967</v>
      </c>
      <c r="R33" s="121" t="s">
        <v>969</v>
      </c>
      <c r="S33" s="121">
        <v>2018</v>
      </c>
      <c r="T33" s="443"/>
      <c r="U33" s="443"/>
      <c r="V33" s="443"/>
    </row>
    <row r="34" spans="1:24" ht="25.5" hidden="1" x14ac:dyDescent="0.25">
      <c r="A34" s="70" t="s">
        <v>576</v>
      </c>
      <c r="B34" s="70" t="s">
        <v>43</v>
      </c>
      <c r="C34" s="73" t="s">
        <v>78</v>
      </c>
      <c r="D34" s="73" t="s">
        <v>82</v>
      </c>
      <c r="E34" s="73" t="s">
        <v>1086</v>
      </c>
      <c r="F34" s="73" t="s">
        <v>1055</v>
      </c>
      <c r="G34" s="72" t="s">
        <v>80</v>
      </c>
      <c r="H34" s="73" t="s">
        <v>76</v>
      </c>
      <c r="I34" s="73"/>
      <c r="J34" s="214">
        <v>621358</v>
      </c>
      <c r="K34" s="214">
        <v>58042.96</v>
      </c>
      <c r="L34" s="214">
        <v>310679</v>
      </c>
      <c r="M34" s="214">
        <v>0</v>
      </c>
      <c r="N34" s="214">
        <v>0</v>
      </c>
      <c r="O34" s="214">
        <v>252636.04</v>
      </c>
      <c r="P34" s="121" t="s">
        <v>990</v>
      </c>
      <c r="Q34" s="121" t="s">
        <v>966</v>
      </c>
      <c r="R34" s="121" t="s">
        <v>969</v>
      </c>
      <c r="S34" s="121">
        <v>2018</v>
      </c>
      <c r="T34" s="443"/>
      <c r="U34" s="443"/>
      <c r="V34" s="443"/>
    </row>
    <row r="35" spans="1:24" ht="51.75" hidden="1" customHeight="1" x14ac:dyDescent="0.25">
      <c r="A35" s="44" t="s">
        <v>577</v>
      </c>
      <c r="B35" s="44" t="s">
        <v>44</v>
      </c>
      <c r="C35" s="277" t="s">
        <v>1093</v>
      </c>
      <c r="D35" s="277" t="s">
        <v>82</v>
      </c>
      <c r="E35" s="277" t="s">
        <v>1107</v>
      </c>
      <c r="F35" s="277" t="s">
        <v>1055</v>
      </c>
      <c r="G35" s="75" t="s">
        <v>80</v>
      </c>
      <c r="H35" s="277" t="s">
        <v>76</v>
      </c>
      <c r="I35" s="277"/>
      <c r="J35" s="214">
        <v>1018133.39</v>
      </c>
      <c r="K35" s="214">
        <v>168000</v>
      </c>
      <c r="L35" s="214">
        <v>645000</v>
      </c>
      <c r="M35" s="214">
        <v>0</v>
      </c>
      <c r="N35" s="214">
        <v>0</v>
      </c>
      <c r="O35" s="214">
        <v>205133.39</v>
      </c>
      <c r="P35" s="59" t="s">
        <v>965</v>
      </c>
      <c r="Q35" s="59" t="s">
        <v>968</v>
      </c>
      <c r="R35" s="59" t="s">
        <v>967</v>
      </c>
      <c r="S35" s="123">
        <v>2018</v>
      </c>
      <c r="T35" s="443"/>
      <c r="U35" s="443"/>
      <c r="V35" s="443"/>
    </row>
    <row r="36" spans="1:24" ht="44.25" hidden="1" customHeight="1" x14ac:dyDescent="0.25">
      <c r="A36" s="119" t="s">
        <v>580</v>
      </c>
      <c r="B36" s="126" t="s">
        <v>89</v>
      </c>
      <c r="C36" s="120"/>
      <c r="D36" s="120" t="s">
        <v>28</v>
      </c>
      <c r="E36" s="120" t="s">
        <v>28</v>
      </c>
      <c r="F36" s="120" t="s">
        <v>28</v>
      </c>
      <c r="G36" s="120" t="s">
        <v>28</v>
      </c>
      <c r="H36" s="120" t="s">
        <v>28</v>
      </c>
      <c r="I36" s="120" t="s">
        <v>28</v>
      </c>
      <c r="J36" s="127">
        <v>0</v>
      </c>
      <c r="K36" s="127">
        <v>0</v>
      </c>
      <c r="L36" s="127">
        <v>0</v>
      </c>
      <c r="M36" s="127">
        <v>0</v>
      </c>
      <c r="N36" s="127">
        <v>0</v>
      </c>
      <c r="O36" s="127">
        <v>0</v>
      </c>
      <c r="P36" s="218"/>
      <c r="Q36" s="218"/>
      <c r="R36" s="218"/>
      <c r="S36" s="218"/>
      <c r="T36" s="443"/>
      <c r="U36" s="443"/>
      <c r="V36" s="443"/>
    </row>
    <row r="37" spans="1:24" ht="48" x14ac:dyDescent="0.25">
      <c r="A37" s="117" t="s">
        <v>581</v>
      </c>
      <c r="B37" s="117" t="s">
        <v>7</v>
      </c>
      <c r="C37" s="118" t="s">
        <v>28</v>
      </c>
      <c r="D37" s="118" t="s">
        <v>28</v>
      </c>
      <c r="E37" s="328"/>
      <c r="F37" s="309"/>
      <c r="G37" s="309"/>
      <c r="H37" s="118" t="s">
        <v>28</v>
      </c>
      <c r="I37" s="118" t="s">
        <v>28</v>
      </c>
      <c r="J37" s="219">
        <f t="shared" ref="J37:O37" si="8">J38+J61+J62</f>
        <v>32092838.669999998</v>
      </c>
      <c r="K37" s="219">
        <f t="shared" si="8"/>
        <v>2788737.54</v>
      </c>
      <c r="L37" s="219">
        <f t="shared" si="8"/>
        <v>2154568.83</v>
      </c>
      <c r="M37" s="219">
        <f t="shared" si="8"/>
        <v>0</v>
      </c>
      <c r="N37" s="219">
        <f t="shared" si="8"/>
        <v>2731076</v>
      </c>
      <c r="O37" s="219">
        <f t="shared" si="8"/>
        <v>24418456.300000001</v>
      </c>
      <c r="P37" s="217"/>
      <c r="Q37" s="217"/>
      <c r="R37" s="217"/>
      <c r="S37" s="217"/>
      <c r="T37" s="443"/>
      <c r="U37" s="443"/>
      <c r="V37" s="443"/>
    </row>
    <row r="38" spans="1:24" ht="38.25" x14ac:dyDescent="0.25">
      <c r="A38" s="119" t="s">
        <v>582</v>
      </c>
      <c r="B38" s="126" t="s">
        <v>90</v>
      </c>
      <c r="C38" s="120" t="s">
        <v>28</v>
      </c>
      <c r="D38" s="120" t="s">
        <v>28</v>
      </c>
      <c r="E38" s="329"/>
      <c r="F38" s="310"/>
      <c r="G38" s="310"/>
      <c r="H38" s="120" t="s">
        <v>28</v>
      </c>
      <c r="I38" s="120" t="s">
        <v>28</v>
      </c>
      <c r="J38" s="212">
        <f>SUM(J39:J60)</f>
        <v>32092838.669999998</v>
      </c>
      <c r="K38" s="212">
        <f t="shared" ref="K38:N38" si="9">SUM(K39:K60)</f>
        <v>2788737.54</v>
      </c>
      <c r="L38" s="212">
        <f t="shared" si="9"/>
        <v>2154568.83</v>
      </c>
      <c r="M38" s="212">
        <f t="shared" si="9"/>
        <v>0</v>
      </c>
      <c r="N38" s="212">
        <f t="shared" si="9"/>
        <v>2731076</v>
      </c>
      <c r="O38" s="212">
        <f>SUM(O39:O60)</f>
        <v>24418456.300000001</v>
      </c>
      <c r="P38" s="218"/>
      <c r="Q38" s="218"/>
      <c r="R38" s="218"/>
      <c r="S38" s="218"/>
      <c r="T38" s="443"/>
      <c r="U38" s="443"/>
      <c r="V38" s="443"/>
    </row>
    <row r="39" spans="1:24" ht="41.25" hidden="1" customHeight="1" x14ac:dyDescent="0.25">
      <c r="A39" s="106" t="s">
        <v>590</v>
      </c>
      <c r="B39" s="70" t="s">
        <v>45</v>
      </c>
      <c r="C39" s="73" t="s">
        <v>84</v>
      </c>
      <c r="D39" s="73" t="s">
        <v>79</v>
      </c>
      <c r="E39" s="73" t="s">
        <v>1098</v>
      </c>
      <c r="F39" s="73" t="s">
        <v>851</v>
      </c>
      <c r="G39" s="72" t="s">
        <v>80</v>
      </c>
      <c r="H39" s="73" t="s">
        <v>76</v>
      </c>
      <c r="I39" s="340"/>
      <c r="J39" s="128">
        <v>1518878</v>
      </c>
      <c r="K39" s="128">
        <v>113916</v>
      </c>
      <c r="L39" s="128">
        <v>113916</v>
      </c>
      <c r="M39" s="129">
        <v>0</v>
      </c>
      <c r="N39" s="129">
        <v>0</v>
      </c>
      <c r="O39" s="128">
        <v>1291046</v>
      </c>
      <c r="P39" s="121" t="s">
        <v>422</v>
      </c>
      <c r="Q39" s="121" t="s">
        <v>417</v>
      </c>
      <c r="R39" s="121" t="s">
        <v>968</v>
      </c>
      <c r="S39" s="121">
        <v>2018</v>
      </c>
      <c r="T39" s="443"/>
      <c r="U39" s="443"/>
      <c r="V39" s="443"/>
    </row>
    <row r="40" spans="1:24" ht="44.25" hidden="1" customHeight="1" x14ac:dyDescent="0.25">
      <c r="A40" s="106" t="s">
        <v>591</v>
      </c>
      <c r="B40" s="70" t="s">
        <v>882</v>
      </c>
      <c r="C40" s="73" t="s">
        <v>84</v>
      </c>
      <c r="D40" s="73" t="s">
        <v>79</v>
      </c>
      <c r="E40" s="73" t="s">
        <v>1098</v>
      </c>
      <c r="F40" s="73" t="s">
        <v>851</v>
      </c>
      <c r="G40" s="72" t="s">
        <v>80</v>
      </c>
      <c r="H40" s="73" t="s">
        <v>478</v>
      </c>
      <c r="I40" s="340"/>
      <c r="J40" s="131">
        <v>3653439</v>
      </c>
      <c r="K40" s="128">
        <v>274008.32000000001</v>
      </c>
      <c r="L40" s="128">
        <v>274008.31</v>
      </c>
      <c r="M40" s="129">
        <v>0</v>
      </c>
      <c r="N40" s="129">
        <v>0</v>
      </c>
      <c r="O40" s="128">
        <v>3105422.37</v>
      </c>
      <c r="P40" s="121" t="s">
        <v>964</v>
      </c>
      <c r="Q40" s="121" t="s">
        <v>978</v>
      </c>
      <c r="R40" s="121" t="s">
        <v>1190</v>
      </c>
      <c r="S40" s="139">
        <v>2019</v>
      </c>
      <c r="T40" s="443"/>
      <c r="U40" s="443"/>
      <c r="V40" s="443"/>
    </row>
    <row r="41" spans="1:24" ht="40.5" hidden="1" customHeight="1" x14ac:dyDescent="0.25">
      <c r="A41" s="184" t="s">
        <v>592</v>
      </c>
      <c r="B41" s="44" t="s">
        <v>46</v>
      </c>
      <c r="C41" s="277" t="s">
        <v>81</v>
      </c>
      <c r="D41" s="277" t="s">
        <v>79</v>
      </c>
      <c r="E41" s="277" t="s">
        <v>1106</v>
      </c>
      <c r="F41" s="277" t="s">
        <v>916</v>
      </c>
      <c r="G41" s="75" t="s">
        <v>80</v>
      </c>
      <c r="H41" s="277" t="s">
        <v>76</v>
      </c>
      <c r="I41" s="341"/>
      <c r="J41" s="131">
        <v>711630</v>
      </c>
      <c r="K41" s="131">
        <v>53373</v>
      </c>
      <c r="L41" s="131">
        <v>53372</v>
      </c>
      <c r="M41" s="132">
        <v>0</v>
      </c>
      <c r="N41" s="132">
        <v>0</v>
      </c>
      <c r="O41" s="131">
        <v>604885</v>
      </c>
      <c r="P41" s="59" t="s">
        <v>422</v>
      </c>
      <c r="Q41" s="59" t="s">
        <v>419</v>
      </c>
      <c r="R41" s="59" t="s">
        <v>977</v>
      </c>
      <c r="S41" s="123">
        <v>2018</v>
      </c>
      <c r="T41" s="443"/>
      <c r="U41" s="443"/>
      <c r="V41" s="443"/>
    </row>
    <row r="42" spans="1:24" ht="51" hidden="1" x14ac:dyDescent="0.25">
      <c r="A42" s="184" t="s">
        <v>593</v>
      </c>
      <c r="B42" s="44" t="s">
        <v>47</v>
      </c>
      <c r="C42" s="277" t="s">
        <v>74</v>
      </c>
      <c r="D42" s="277" t="s">
        <v>79</v>
      </c>
      <c r="E42" s="277" t="s">
        <v>1108</v>
      </c>
      <c r="F42" s="277" t="s">
        <v>851</v>
      </c>
      <c r="G42" s="75" t="s">
        <v>80</v>
      </c>
      <c r="H42" s="277" t="s">
        <v>76</v>
      </c>
      <c r="I42" s="341"/>
      <c r="J42" s="131">
        <v>925475</v>
      </c>
      <c r="K42" s="131">
        <v>69412</v>
      </c>
      <c r="L42" s="131">
        <v>69410</v>
      </c>
      <c r="M42" s="132">
        <v>0</v>
      </c>
      <c r="N42" s="132">
        <v>0</v>
      </c>
      <c r="O42" s="131">
        <v>786653</v>
      </c>
      <c r="P42" s="123" t="s">
        <v>422</v>
      </c>
      <c r="Q42" s="59" t="s">
        <v>422</v>
      </c>
      <c r="R42" s="59" t="s">
        <v>990</v>
      </c>
      <c r="S42" s="59" t="s">
        <v>1236</v>
      </c>
      <c r="T42" s="444"/>
      <c r="U42" s="444"/>
      <c r="V42" s="444"/>
      <c r="W42" s="271"/>
    </row>
    <row r="43" spans="1:24" ht="39" hidden="1" customHeight="1" x14ac:dyDescent="0.25">
      <c r="A43" s="106" t="s">
        <v>594</v>
      </c>
      <c r="B43" s="70" t="s">
        <v>48</v>
      </c>
      <c r="C43" s="73" t="s">
        <v>74</v>
      </c>
      <c r="D43" s="73" t="s">
        <v>79</v>
      </c>
      <c r="E43" s="73" t="s">
        <v>1108</v>
      </c>
      <c r="F43" s="277" t="s">
        <v>851</v>
      </c>
      <c r="G43" s="72" t="s">
        <v>80</v>
      </c>
      <c r="H43" s="73" t="s">
        <v>76</v>
      </c>
      <c r="I43" s="340"/>
      <c r="J43" s="128">
        <v>1621872</v>
      </c>
      <c r="K43" s="128">
        <v>121641</v>
      </c>
      <c r="L43" s="128">
        <v>121640</v>
      </c>
      <c r="M43" s="129">
        <v>0</v>
      </c>
      <c r="N43" s="129">
        <v>0</v>
      </c>
      <c r="O43" s="128">
        <v>1378591</v>
      </c>
      <c r="P43" s="123" t="s">
        <v>968</v>
      </c>
      <c r="Q43" s="59" t="s">
        <v>964</v>
      </c>
      <c r="R43" s="59" t="s">
        <v>964</v>
      </c>
      <c r="S43" s="139">
        <v>2023</v>
      </c>
      <c r="T43" s="444"/>
      <c r="U43" s="444"/>
      <c r="V43" s="444"/>
      <c r="W43" s="271"/>
      <c r="X43" s="271"/>
    </row>
    <row r="44" spans="1:24" ht="43.5" hidden="1" customHeight="1" x14ac:dyDescent="0.25">
      <c r="A44" s="106" t="s">
        <v>595</v>
      </c>
      <c r="B44" s="70" t="s">
        <v>49</v>
      </c>
      <c r="C44" s="73" t="s">
        <v>74</v>
      </c>
      <c r="D44" s="73" t="s">
        <v>79</v>
      </c>
      <c r="E44" s="73" t="s">
        <v>1108</v>
      </c>
      <c r="F44" s="277" t="s">
        <v>851</v>
      </c>
      <c r="G44" s="72" t="s">
        <v>80</v>
      </c>
      <c r="H44" s="73" t="s">
        <v>76</v>
      </c>
      <c r="I44" s="340"/>
      <c r="J44" s="128">
        <v>579240</v>
      </c>
      <c r="K44" s="128">
        <v>43443</v>
      </c>
      <c r="L44" s="128">
        <v>43443</v>
      </c>
      <c r="M44" s="129">
        <v>0</v>
      </c>
      <c r="N44" s="129">
        <v>0</v>
      </c>
      <c r="O44" s="128">
        <v>492354</v>
      </c>
      <c r="P44" s="123" t="s">
        <v>1000</v>
      </c>
      <c r="Q44" s="59" t="s">
        <v>970</v>
      </c>
      <c r="R44" s="59" t="s">
        <v>964</v>
      </c>
      <c r="S44" s="139">
        <v>2023</v>
      </c>
      <c r="T44" s="444"/>
      <c r="U44" s="444"/>
      <c r="V44" s="444"/>
      <c r="W44" s="271"/>
    </row>
    <row r="45" spans="1:24" ht="38.25" hidden="1" x14ac:dyDescent="0.25">
      <c r="A45" s="106" t="s">
        <v>596</v>
      </c>
      <c r="B45" s="45" t="s">
        <v>50</v>
      </c>
      <c r="C45" s="130" t="s">
        <v>83</v>
      </c>
      <c r="D45" s="130" t="s">
        <v>79</v>
      </c>
      <c r="E45" s="130" t="s">
        <v>1091</v>
      </c>
      <c r="F45" s="73" t="s">
        <v>851</v>
      </c>
      <c r="G45" s="308" t="s">
        <v>80</v>
      </c>
      <c r="H45" s="130" t="s">
        <v>76</v>
      </c>
      <c r="I45" s="342"/>
      <c r="J45" s="128">
        <v>1428758</v>
      </c>
      <c r="K45" s="128">
        <v>107157</v>
      </c>
      <c r="L45" s="128">
        <v>107157</v>
      </c>
      <c r="M45" s="129">
        <v>0</v>
      </c>
      <c r="N45" s="129">
        <v>0</v>
      </c>
      <c r="O45" s="128">
        <v>1214444</v>
      </c>
      <c r="P45" s="125" t="s">
        <v>967</v>
      </c>
      <c r="Q45" s="125" t="s">
        <v>966</v>
      </c>
      <c r="R45" s="125" t="s">
        <v>970</v>
      </c>
      <c r="S45" s="125">
        <v>2020</v>
      </c>
      <c r="T45" s="444"/>
      <c r="U45" s="444"/>
      <c r="V45" s="443"/>
    </row>
    <row r="46" spans="1:24" ht="38.25" hidden="1" x14ac:dyDescent="0.25">
      <c r="A46" s="106" t="s">
        <v>597</v>
      </c>
      <c r="B46" s="45" t="s">
        <v>51</v>
      </c>
      <c r="C46" s="130" t="s">
        <v>83</v>
      </c>
      <c r="D46" s="130" t="s">
        <v>79</v>
      </c>
      <c r="E46" s="130" t="s">
        <v>1091</v>
      </c>
      <c r="F46" s="73" t="s">
        <v>851</v>
      </c>
      <c r="G46" s="308" t="s">
        <v>80</v>
      </c>
      <c r="H46" s="130" t="s">
        <v>76</v>
      </c>
      <c r="I46" s="342"/>
      <c r="J46" s="128">
        <v>3220130</v>
      </c>
      <c r="K46" s="128">
        <v>241510</v>
      </c>
      <c r="L46" s="128">
        <v>241510</v>
      </c>
      <c r="M46" s="129">
        <v>0</v>
      </c>
      <c r="N46" s="129">
        <v>0</v>
      </c>
      <c r="O46" s="128">
        <v>2737110</v>
      </c>
      <c r="P46" s="125" t="s">
        <v>981</v>
      </c>
      <c r="Q46" s="125" t="s">
        <v>417</v>
      </c>
      <c r="R46" s="125" t="s">
        <v>991</v>
      </c>
      <c r="S46" s="125">
        <v>2020</v>
      </c>
      <c r="T46" s="444"/>
      <c r="U46" s="444"/>
      <c r="V46" s="443"/>
    </row>
    <row r="47" spans="1:24" ht="51" hidden="1" x14ac:dyDescent="0.25">
      <c r="A47" s="106" t="s">
        <v>598</v>
      </c>
      <c r="B47" s="45" t="s">
        <v>53</v>
      </c>
      <c r="C47" s="130" t="s">
        <v>83</v>
      </c>
      <c r="D47" s="130" t="s">
        <v>79</v>
      </c>
      <c r="E47" s="130" t="s">
        <v>1091</v>
      </c>
      <c r="F47" s="73" t="s">
        <v>851</v>
      </c>
      <c r="G47" s="308" t="s">
        <v>80</v>
      </c>
      <c r="H47" s="130" t="s">
        <v>76</v>
      </c>
      <c r="I47" s="342"/>
      <c r="J47" s="128">
        <v>3400160</v>
      </c>
      <c r="K47" s="128">
        <v>255012</v>
      </c>
      <c r="L47" s="128">
        <v>255012</v>
      </c>
      <c r="M47" s="129">
        <v>0</v>
      </c>
      <c r="N47" s="129">
        <v>0</v>
      </c>
      <c r="O47" s="128">
        <v>2890136</v>
      </c>
      <c r="P47" s="125" t="s">
        <v>970</v>
      </c>
      <c r="Q47" s="125" t="s">
        <v>993</v>
      </c>
      <c r="R47" s="125" t="s">
        <v>964</v>
      </c>
      <c r="S47" s="125">
        <v>2020</v>
      </c>
      <c r="T47" s="444"/>
      <c r="U47" s="444"/>
      <c r="V47" s="443"/>
    </row>
    <row r="48" spans="1:24" ht="38.25" x14ac:dyDescent="0.25">
      <c r="A48" s="106" t="s">
        <v>599</v>
      </c>
      <c r="B48" s="45" t="s">
        <v>52</v>
      </c>
      <c r="C48" s="130" t="s">
        <v>83</v>
      </c>
      <c r="D48" s="130" t="s">
        <v>79</v>
      </c>
      <c r="E48" s="130" t="s">
        <v>1091</v>
      </c>
      <c r="F48" s="73" t="s">
        <v>851</v>
      </c>
      <c r="G48" s="308" t="s">
        <v>80</v>
      </c>
      <c r="H48" s="130" t="s">
        <v>76</v>
      </c>
      <c r="I48" s="342"/>
      <c r="J48" s="128">
        <v>781974</v>
      </c>
      <c r="K48" s="128">
        <v>58649</v>
      </c>
      <c r="L48" s="128">
        <v>58648</v>
      </c>
      <c r="M48" s="129">
        <v>0</v>
      </c>
      <c r="N48" s="129">
        <v>0</v>
      </c>
      <c r="O48" s="128">
        <v>664677</v>
      </c>
      <c r="P48" s="575" t="s">
        <v>1056</v>
      </c>
      <c r="Q48" s="125" t="s">
        <v>964</v>
      </c>
      <c r="R48" s="125" t="s">
        <v>1190</v>
      </c>
      <c r="S48" s="125">
        <v>2020</v>
      </c>
      <c r="T48" s="444"/>
      <c r="U48" s="444"/>
      <c r="V48" s="443"/>
    </row>
    <row r="49" spans="1:22" ht="38.25" hidden="1" x14ac:dyDescent="0.25">
      <c r="A49" s="106" t="s">
        <v>600</v>
      </c>
      <c r="B49" s="45" t="s">
        <v>54</v>
      </c>
      <c r="C49" s="130" t="s">
        <v>83</v>
      </c>
      <c r="D49" s="130" t="s">
        <v>79</v>
      </c>
      <c r="E49" s="130" t="s">
        <v>1091</v>
      </c>
      <c r="F49" s="73" t="s">
        <v>851</v>
      </c>
      <c r="G49" s="308" t="s">
        <v>80</v>
      </c>
      <c r="H49" s="130" t="s">
        <v>76</v>
      </c>
      <c r="I49" s="342"/>
      <c r="J49" s="128">
        <v>1338400</v>
      </c>
      <c r="K49" s="128">
        <v>100380</v>
      </c>
      <c r="L49" s="128">
        <v>100380</v>
      </c>
      <c r="M49" s="129">
        <v>0</v>
      </c>
      <c r="N49" s="129">
        <v>0</v>
      </c>
      <c r="O49" s="128">
        <v>1137640</v>
      </c>
      <c r="P49" s="125" t="s">
        <v>992</v>
      </c>
      <c r="Q49" s="125" t="s">
        <v>971</v>
      </c>
      <c r="R49" s="125" t="s">
        <v>972</v>
      </c>
      <c r="S49" s="125">
        <v>2020</v>
      </c>
      <c r="T49" s="444"/>
      <c r="U49" s="444"/>
      <c r="V49" s="443"/>
    </row>
    <row r="50" spans="1:22" ht="38.25" hidden="1" x14ac:dyDescent="0.25">
      <c r="A50" s="106" t="s">
        <v>601</v>
      </c>
      <c r="B50" s="45" t="s">
        <v>55</v>
      </c>
      <c r="C50" s="130" t="s">
        <v>83</v>
      </c>
      <c r="D50" s="130" t="s">
        <v>79</v>
      </c>
      <c r="E50" s="130" t="s">
        <v>1091</v>
      </c>
      <c r="F50" s="73" t="s">
        <v>851</v>
      </c>
      <c r="G50" s="308" t="s">
        <v>80</v>
      </c>
      <c r="H50" s="130" t="s">
        <v>76</v>
      </c>
      <c r="I50" s="342"/>
      <c r="J50" s="128">
        <v>625240</v>
      </c>
      <c r="K50" s="128">
        <v>46893</v>
      </c>
      <c r="L50" s="128">
        <v>46893</v>
      </c>
      <c r="M50" s="129">
        <v>0</v>
      </c>
      <c r="N50" s="129">
        <v>0</v>
      </c>
      <c r="O50" s="128">
        <v>531454</v>
      </c>
      <c r="P50" s="125" t="s">
        <v>972</v>
      </c>
      <c r="Q50" s="125" t="s">
        <v>974</v>
      </c>
      <c r="R50" s="125" t="s">
        <v>975</v>
      </c>
      <c r="S50" s="125">
        <v>2020</v>
      </c>
      <c r="T50" s="444"/>
      <c r="U50" s="444"/>
      <c r="V50" s="443"/>
    </row>
    <row r="51" spans="1:22" ht="38.25" hidden="1" x14ac:dyDescent="0.25">
      <c r="A51" s="106" t="s">
        <v>602</v>
      </c>
      <c r="B51" s="45" t="s">
        <v>56</v>
      </c>
      <c r="C51" s="130" t="s">
        <v>83</v>
      </c>
      <c r="D51" s="130" t="s">
        <v>79</v>
      </c>
      <c r="E51" s="130" t="s">
        <v>1091</v>
      </c>
      <c r="F51" s="73" t="s">
        <v>851</v>
      </c>
      <c r="G51" s="308" t="s">
        <v>80</v>
      </c>
      <c r="H51" s="130" t="s">
        <v>76</v>
      </c>
      <c r="I51" s="342"/>
      <c r="J51" s="128">
        <v>592272</v>
      </c>
      <c r="K51" s="128">
        <v>44420</v>
      </c>
      <c r="L51" s="128">
        <v>44421</v>
      </c>
      <c r="M51" s="129">
        <v>0</v>
      </c>
      <c r="N51" s="129">
        <v>0</v>
      </c>
      <c r="O51" s="128">
        <v>503431</v>
      </c>
      <c r="P51" s="125" t="s">
        <v>972</v>
      </c>
      <c r="Q51" s="125" t="s">
        <v>974</v>
      </c>
      <c r="R51" s="125" t="s">
        <v>975</v>
      </c>
      <c r="S51" s="125">
        <v>2020</v>
      </c>
      <c r="T51" s="444"/>
      <c r="U51" s="444"/>
      <c r="V51" s="443"/>
    </row>
    <row r="52" spans="1:22" ht="39" hidden="1" customHeight="1" x14ac:dyDescent="0.25">
      <c r="A52" s="106" t="s">
        <v>603</v>
      </c>
      <c r="B52" s="45" t="s">
        <v>57</v>
      </c>
      <c r="C52" s="130" t="s">
        <v>83</v>
      </c>
      <c r="D52" s="130" t="s">
        <v>79</v>
      </c>
      <c r="E52" s="130" t="s">
        <v>1091</v>
      </c>
      <c r="F52" s="73" t="s">
        <v>851</v>
      </c>
      <c r="G52" s="308" t="s">
        <v>80</v>
      </c>
      <c r="H52" s="130" t="s">
        <v>76</v>
      </c>
      <c r="I52" s="342"/>
      <c r="J52" s="128">
        <v>193409</v>
      </c>
      <c r="K52" s="128">
        <v>14506</v>
      </c>
      <c r="L52" s="128">
        <v>14506</v>
      </c>
      <c r="M52" s="129">
        <v>0</v>
      </c>
      <c r="N52" s="129">
        <v>0</v>
      </c>
      <c r="O52" s="128">
        <v>164397</v>
      </c>
      <c r="P52" s="125" t="s">
        <v>972</v>
      </c>
      <c r="Q52" s="125" t="s">
        <v>974</v>
      </c>
      <c r="R52" s="125" t="s">
        <v>975</v>
      </c>
      <c r="S52" s="125">
        <v>2020</v>
      </c>
      <c r="T52" s="444"/>
      <c r="U52" s="444"/>
      <c r="V52" s="443"/>
    </row>
    <row r="53" spans="1:22" ht="38.25" hidden="1" x14ac:dyDescent="0.25">
      <c r="A53" s="106" t="s">
        <v>604</v>
      </c>
      <c r="B53" s="70" t="s">
        <v>58</v>
      </c>
      <c r="C53" s="73" t="s">
        <v>78</v>
      </c>
      <c r="D53" s="73" t="s">
        <v>79</v>
      </c>
      <c r="E53" s="277" t="s">
        <v>1086</v>
      </c>
      <c r="F53" s="277" t="s">
        <v>851</v>
      </c>
      <c r="G53" s="72" t="s">
        <v>80</v>
      </c>
      <c r="H53" s="73" t="s">
        <v>76</v>
      </c>
      <c r="I53" s="340"/>
      <c r="J53" s="128">
        <v>1013672</v>
      </c>
      <c r="K53" s="128">
        <v>76027</v>
      </c>
      <c r="L53" s="128">
        <v>76025</v>
      </c>
      <c r="M53" s="129">
        <v>0</v>
      </c>
      <c r="N53" s="129">
        <v>0</v>
      </c>
      <c r="O53" s="128">
        <v>861620</v>
      </c>
      <c r="P53" s="121" t="s">
        <v>968</v>
      </c>
      <c r="Q53" s="59" t="s">
        <v>996</v>
      </c>
      <c r="R53" s="59" t="s">
        <v>1269</v>
      </c>
      <c r="S53" s="59">
        <v>2019</v>
      </c>
      <c r="T53" s="444"/>
      <c r="U53" s="444"/>
      <c r="V53" s="443"/>
    </row>
    <row r="54" spans="1:22" ht="38.25" hidden="1" x14ac:dyDescent="0.25">
      <c r="A54" s="106" t="s">
        <v>605</v>
      </c>
      <c r="B54" s="70" t="s">
        <v>59</v>
      </c>
      <c r="C54" s="73" t="s">
        <v>78</v>
      </c>
      <c r="D54" s="73" t="s">
        <v>79</v>
      </c>
      <c r="E54" s="277" t="s">
        <v>1086</v>
      </c>
      <c r="F54" s="277" t="s">
        <v>851</v>
      </c>
      <c r="G54" s="72" t="s">
        <v>80</v>
      </c>
      <c r="H54" s="73" t="s">
        <v>76</v>
      </c>
      <c r="I54" s="340"/>
      <c r="J54" s="128">
        <v>289620</v>
      </c>
      <c r="K54" s="128">
        <v>21722</v>
      </c>
      <c r="L54" s="128">
        <v>21721</v>
      </c>
      <c r="M54" s="129">
        <v>0</v>
      </c>
      <c r="N54" s="129">
        <v>0</v>
      </c>
      <c r="O54" s="128">
        <v>246177</v>
      </c>
      <c r="P54" s="121" t="s">
        <v>968</v>
      </c>
      <c r="Q54" s="59" t="s">
        <v>970</v>
      </c>
      <c r="R54" s="59" t="s">
        <v>1056</v>
      </c>
      <c r="S54" s="121">
        <v>2017</v>
      </c>
      <c r="T54" s="444"/>
      <c r="U54" s="444"/>
      <c r="V54" s="443"/>
    </row>
    <row r="55" spans="1:22" ht="38.25" hidden="1" x14ac:dyDescent="0.25">
      <c r="A55" s="106" t="s">
        <v>606</v>
      </c>
      <c r="B55" s="70" t="s">
        <v>1389</v>
      </c>
      <c r="C55" s="73" t="s">
        <v>78</v>
      </c>
      <c r="D55" s="73" t="s">
        <v>79</v>
      </c>
      <c r="E55" s="277" t="s">
        <v>1086</v>
      </c>
      <c r="F55" s="277" t="s">
        <v>851</v>
      </c>
      <c r="G55" s="72" t="s">
        <v>80</v>
      </c>
      <c r="H55" s="73" t="s">
        <v>76</v>
      </c>
      <c r="I55" s="340"/>
      <c r="J55" s="128">
        <v>1554966.97</v>
      </c>
      <c r="K55" s="128">
        <v>116622.52</v>
      </c>
      <c r="L55" s="128">
        <v>116622.52</v>
      </c>
      <c r="M55" s="129">
        <v>0</v>
      </c>
      <c r="N55" s="129">
        <v>0</v>
      </c>
      <c r="O55" s="128">
        <v>1321721.93</v>
      </c>
      <c r="P55" s="121" t="s">
        <v>968</v>
      </c>
      <c r="Q55" s="59" t="s">
        <v>964</v>
      </c>
      <c r="R55" s="59" t="s">
        <v>978</v>
      </c>
      <c r="S55" s="123">
        <v>2020</v>
      </c>
      <c r="T55" s="444"/>
      <c r="U55" s="444"/>
      <c r="V55" s="443"/>
    </row>
    <row r="56" spans="1:22" s="271" customFormat="1" ht="38.25" hidden="1" x14ac:dyDescent="0.25">
      <c r="A56" s="184" t="s">
        <v>607</v>
      </c>
      <c r="B56" s="44" t="s">
        <v>60</v>
      </c>
      <c r="C56" s="277" t="s">
        <v>1093</v>
      </c>
      <c r="D56" s="277" t="s">
        <v>79</v>
      </c>
      <c r="E56" s="277" t="s">
        <v>1107</v>
      </c>
      <c r="F56" s="277" t="s">
        <v>851</v>
      </c>
      <c r="G56" s="277" t="s">
        <v>80</v>
      </c>
      <c r="H56" s="277" t="s">
        <v>76</v>
      </c>
      <c r="I56" s="341"/>
      <c r="J56" s="131">
        <v>690296.7</v>
      </c>
      <c r="K56" s="131">
        <v>88181.7</v>
      </c>
      <c r="L56" s="131">
        <v>48820</v>
      </c>
      <c r="M56" s="129">
        <v>0</v>
      </c>
      <c r="N56" s="129">
        <v>0</v>
      </c>
      <c r="O56" s="131">
        <v>553295</v>
      </c>
      <c r="P56" s="59" t="s">
        <v>981</v>
      </c>
      <c r="Q56" s="59" t="s">
        <v>991</v>
      </c>
      <c r="R56" s="59" t="s">
        <v>969</v>
      </c>
      <c r="S56" s="123">
        <v>2018</v>
      </c>
      <c r="T56" s="444"/>
      <c r="U56" s="444"/>
      <c r="V56" s="444"/>
    </row>
    <row r="57" spans="1:22" ht="38.25" hidden="1" x14ac:dyDescent="0.25">
      <c r="A57" s="184" t="s">
        <v>608</v>
      </c>
      <c r="B57" s="70" t="s">
        <v>61</v>
      </c>
      <c r="C57" s="277" t="s">
        <v>1093</v>
      </c>
      <c r="D57" s="73" t="s">
        <v>79</v>
      </c>
      <c r="E57" s="277" t="s">
        <v>1107</v>
      </c>
      <c r="F57" s="73" t="s">
        <v>851</v>
      </c>
      <c r="G57" s="73" t="s">
        <v>80</v>
      </c>
      <c r="H57" s="73" t="s">
        <v>76</v>
      </c>
      <c r="I57" s="340"/>
      <c r="J57" s="128">
        <v>579240</v>
      </c>
      <c r="K57" s="128">
        <v>43443</v>
      </c>
      <c r="L57" s="128">
        <v>43443</v>
      </c>
      <c r="M57" s="129">
        <v>0</v>
      </c>
      <c r="N57" s="129">
        <v>0</v>
      </c>
      <c r="O57" s="128">
        <v>492354</v>
      </c>
      <c r="P57" s="121" t="s">
        <v>419</v>
      </c>
      <c r="Q57" s="121" t="s">
        <v>417</v>
      </c>
      <c r="R57" s="121" t="s">
        <v>968</v>
      </c>
      <c r="S57" s="139">
        <v>2018</v>
      </c>
      <c r="T57" s="443"/>
      <c r="U57" s="443"/>
      <c r="V57" s="443"/>
    </row>
    <row r="58" spans="1:22" ht="51" hidden="1" customHeight="1" x14ac:dyDescent="0.25">
      <c r="A58" s="184" t="s">
        <v>609</v>
      </c>
      <c r="B58" s="70" t="s">
        <v>62</v>
      </c>
      <c r="C58" s="277" t="s">
        <v>1093</v>
      </c>
      <c r="D58" s="73" t="s">
        <v>79</v>
      </c>
      <c r="E58" s="277" t="s">
        <v>1107</v>
      </c>
      <c r="F58" s="73" t="s">
        <v>851</v>
      </c>
      <c r="G58" s="73" t="s">
        <v>80</v>
      </c>
      <c r="H58" s="73" t="s">
        <v>76</v>
      </c>
      <c r="I58" s="340"/>
      <c r="J58" s="128">
        <v>4931633</v>
      </c>
      <c r="K58" s="128">
        <v>195015</v>
      </c>
      <c r="L58" s="128">
        <v>195014</v>
      </c>
      <c r="M58" s="129">
        <v>0</v>
      </c>
      <c r="N58" s="129">
        <v>2331441</v>
      </c>
      <c r="O58" s="128">
        <v>2210163</v>
      </c>
      <c r="P58" s="121" t="s">
        <v>422</v>
      </c>
      <c r="Q58" s="121" t="s">
        <v>968</v>
      </c>
      <c r="R58" s="121" t="s">
        <v>966</v>
      </c>
      <c r="S58" s="121">
        <v>2018</v>
      </c>
      <c r="T58" s="443"/>
      <c r="U58" s="443"/>
      <c r="V58" s="443"/>
    </row>
    <row r="59" spans="1:22" ht="40.5" customHeight="1" x14ac:dyDescent="0.25">
      <c r="A59" s="184" t="s">
        <v>610</v>
      </c>
      <c r="B59" s="70" t="s">
        <v>63</v>
      </c>
      <c r="C59" s="277" t="s">
        <v>1093</v>
      </c>
      <c r="D59" s="73" t="s">
        <v>79</v>
      </c>
      <c r="E59" s="277" t="s">
        <v>1107</v>
      </c>
      <c r="F59" s="73" t="s">
        <v>851</v>
      </c>
      <c r="G59" s="73" t="s">
        <v>80</v>
      </c>
      <c r="H59" s="73" t="s">
        <v>76</v>
      </c>
      <c r="I59" s="340"/>
      <c r="J59" s="128">
        <v>1448100</v>
      </c>
      <c r="K59" s="128">
        <v>108608</v>
      </c>
      <c r="L59" s="128">
        <v>108607</v>
      </c>
      <c r="M59" s="129">
        <v>0</v>
      </c>
      <c r="N59" s="129">
        <v>0</v>
      </c>
      <c r="O59" s="128">
        <v>1230885</v>
      </c>
      <c r="P59" s="576" t="s">
        <v>1056</v>
      </c>
      <c r="Q59" s="121" t="s">
        <v>964</v>
      </c>
      <c r="R59" s="121" t="s">
        <v>973</v>
      </c>
      <c r="S59" s="121">
        <v>2019</v>
      </c>
      <c r="T59" s="443"/>
      <c r="U59" s="443"/>
      <c r="V59" s="443"/>
    </row>
    <row r="60" spans="1:22" ht="63.75" hidden="1" customHeight="1" x14ac:dyDescent="0.25">
      <c r="A60" s="184" t="s">
        <v>611</v>
      </c>
      <c r="B60" s="70" t="s">
        <v>881</v>
      </c>
      <c r="C60" s="277" t="s">
        <v>1093</v>
      </c>
      <c r="D60" s="73" t="s">
        <v>85</v>
      </c>
      <c r="E60" s="277" t="s">
        <v>1107</v>
      </c>
      <c r="F60" s="277" t="s">
        <v>28</v>
      </c>
      <c r="G60" s="73" t="s">
        <v>28</v>
      </c>
      <c r="H60" s="73" t="s">
        <v>478</v>
      </c>
      <c r="I60" s="340"/>
      <c r="J60" s="128">
        <v>994433</v>
      </c>
      <c r="K60" s="128">
        <v>594798</v>
      </c>
      <c r="L60" s="128">
        <v>0</v>
      </c>
      <c r="M60" s="129">
        <v>0</v>
      </c>
      <c r="N60" s="129">
        <v>399635</v>
      </c>
      <c r="O60" s="128">
        <v>0</v>
      </c>
      <c r="P60" s="59" t="s">
        <v>1199</v>
      </c>
      <c r="Q60" s="59" t="s">
        <v>1200</v>
      </c>
      <c r="R60" s="59" t="s">
        <v>1201</v>
      </c>
      <c r="S60" s="123">
        <v>2016</v>
      </c>
      <c r="T60" s="444"/>
      <c r="U60" s="444"/>
      <c r="V60" s="444"/>
    </row>
    <row r="61" spans="1:22" ht="25.5" hidden="1" x14ac:dyDescent="0.25">
      <c r="A61" s="119" t="s">
        <v>583</v>
      </c>
      <c r="B61" s="126" t="s">
        <v>91</v>
      </c>
      <c r="C61" s="120" t="s">
        <v>28</v>
      </c>
      <c r="D61" s="120" t="s">
        <v>28</v>
      </c>
      <c r="E61" s="120" t="s">
        <v>28</v>
      </c>
      <c r="F61" s="120" t="s">
        <v>28</v>
      </c>
      <c r="G61" s="120" t="s">
        <v>28</v>
      </c>
      <c r="H61" s="120" t="s">
        <v>28</v>
      </c>
      <c r="I61" s="120" t="s">
        <v>28</v>
      </c>
      <c r="J61" s="127">
        <v>0</v>
      </c>
      <c r="K61" s="127">
        <v>0</v>
      </c>
      <c r="L61" s="127">
        <v>0</v>
      </c>
      <c r="M61" s="127">
        <v>0</v>
      </c>
      <c r="N61" s="127">
        <v>0</v>
      </c>
      <c r="O61" s="127">
        <v>0</v>
      </c>
      <c r="P61" s="218"/>
      <c r="Q61" s="218"/>
      <c r="R61" s="218"/>
      <c r="S61" s="218"/>
      <c r="T61" s="443"/>
      <c r="U61" s="443"/>
      <c r="V61" s="443"/>
    </row>
    <row r="62" spans="1:22" ht="25.5" hidden="1" x14ac:dyDescent="0.25">
      <c r="A62" s="119" t="s">
        <v>584</v>
      </c>
      <c r="B62" s="126" t="s">
        <v>88</v>
      </c>
      <c r="C62" s="120"/>
      <c r="D62" s="120"/>
      <c r="E62" s="120"/>
      <c r="F62" s="120"/>
      <c r="G62" s="120"/>
      <c r="H62" s="120"/>
      <c r="I62" s="120"/>
      <c r="J62" s="127">
        <v>0</v>
      </c>
      <c r="K62" s="127">
        <v>0</v>
      </c>
      <c r="L62" s="127">
        <v>0</v>
      </c>
      <c r="M62" s="127">
        <v>0</v>
      </c>
      <c r="N62" s="127">
        <v>0</v>
      </c>
      <c r="O62" s="127">
        <v>0</v>
      </c>
      <c r="P62" s="218"/>
      <c r="Q62" s="218"/>
      <c r="R62" s="218"/>
      <c r="S62" s="218"/>
      <c r="T62" s="443"/>
      <c r="U62" s="443"/>
      <c r="V62" s="443"/>
    </row>
    <row r="63" spans="1:22" ht="25.5" x14ac:dyDescent="0.25">
      <c r="A63" s="112" t="s">
        <v>106</v>
      </c>
      <c r="B63" s="133" t="s">
        <v>107</v>
      </c>
      <c r="C63" s="134"/>
      <c r="D63" s="134"/>
      <c r="E63" s="134"/>
      <c r="F63" s="134"/>
      <c r="G63" s="134"/>
      <c r="H63" s="134"/>
      <c r="I63" s="134"/>
      <c r="J63" s="209">
        <f>J64</f>
        <v>31415471.255294122</v>
      </c>
      <c r="K63" s="209">
        <f t="shared" ref="K63:O63" si="10">K64</f>
        <v>11397286.665294116</v>
      </c>
      <c r="L63" s="209">
        <f t="shared" si="10"/>
        <v>0</v>
      </c>
      <c r="M63" s="209">
        <f t="shared" si="10"/>
        <v>0</v>
      </c>
      <c r="N63" s="209">
        <f t="shared" si="10"/>
        <v>343169.33999999997</v>
      </c>
      <c r="O63" s="209">
        <f t="shared" si="10"/>
        <v>19090560.079999998</v>
      </c>
      <c r="P63" s="145"/>
      <c r="Q63" s="145"/>
      <c r="R63" s="145"/>
      <c r="S63" s="145"/>
      <c r="T63" s="443"/>
      <c r="U63" s="443"/>
      <c r="V63" s="443"/>
    </row>
    <row r="64" spans="1:22" ht="25.5" x14ac:dyDescent="0.25">
      <c r="A64" s="117" t="s">
        <v>585</v>
      </c>
      <c r="B64" s="135" t="s">
        <v>8</v>
      </c>
      <c r="C64" s="118" t="s">
        <v>28</v>
      </c>
      <c r="D64" s="118" t="s">
        <v>28</v>
      </c>
      <c r="E64" s="118" t="s">
        <v>28</v>
      </c>
      <c r="F64" s="118" t="s">
        <v>28</v>
      </c>
      <c r="G64" s="118" t="s">
        <v>28</v>
      </c>
      <c r="H64" s="118" t="s">
        <v>28</v>
      </c>
      <c r="I64" s="118" t="s">
        <v>28</v>
      </c>
      <c r="J64" s="210">
        <f>J65+J89+J99+J111</f>
        <v>31415471.255294122</v>
      </c>
      <c r="K64" s="210">
        <f t="shared" ref="K64:O64" si="11">K65+K89+K99+K111</f>
        <v>11397286.665294116</v>
      </c>
      <c r="L64" s="210">
        <f t="shared" si="11"/>
        <v>0</v>
      </c>
      <c r="M64" s="210">
        <f t="shared" si="11"/>
        <v>0</v>
      </c>
      <c r="N64" s="210">
        <f t="shared" si="11"/>
        <v>343169.33999999997</v>
      </c>
      <c r="O64" s="210">
        <f t="shared" si="11"/>
        <v>19090560.079999998</v>
      </c>
      <c r="P64" s="217"/>
      <c r="Q64" s="217"/>
      <c r="R64" s="217"/>
      <c r="S64" s="217"/>
      <c r="T64" s="443"/>
      <c r="U64" s="443"/>
      <c r="V64" s="443"/>
    </row>
    <row r="65" spans="1:22" ht="25.5" x14ac:dyDescent="0.25">
      <c r="A65" s="119" t="s">
        <v>586</v>
      </c>
      <c r="B65" s="126" t="s">
        <v>92</v>
      </c>
      <c r="C65" s="120" t="s">
        <v>28</v>
      </c>
      <c r="D65" s="120" t="s">
        <v>28</v>
      </c>
      <c r="E65" s="120" t="s">
        <v>28</v>
      </c>
      <c r="F65" s="120" t="s">
        <v>28</v>
      </c>
      <c r="G65" s="120" t="s">
        <v>28</v>
      </c>
      <c r="H65" s="120" t="s">
        <v>28</v>
      </c>
      <c r="I65" s="120" t="s">
        <v>28</v>
      </c>
      <c r="J65" s="212">
        <f>SUM(J66:J88)</f>
        <v>20687991.475294121</v>
      </c>
      <c r="K65" s="212">
        <f t="shared" ref="K65:O65" si="12">SUM(K66:K88)</f>
        <v>8305937.4852941167</v>
      </c>
      <c r="L65" s="212">
        <f t="shared" si="12"/>
        <v>0</v>
      </c>
      <c r="M65" s="212">
        <f t="shared" si="12"/>
        <v>0</v>
      </c>
      <c r="N65" s="212">
        <f t="shared" si="12"/>
        <v>322411.96999999997</v>
      </c>
      <c r="O65" s="212">
        <f t="shared" si="12"/>
        <v>11475186.85</v>
      </c>
      <c r="P65" s="218"/>
      <c r="Q65" s="218"/>
      <c r="R65" s="218"/>
      <c r="S65" s="218"/>
      <c r="T65" s="443"/>
      <c r="U65" s="443"/>
      <c r="V65" s="443"/>
    </row>
    <row r="66" spans="1:22" ht="38.25" hidden="1" x14ac:dyDescent="0.25">
      <c r="A66" s="106" t="s">
        <v>612</v>
      </c>
      <c r="B66" s="70" t="s">
        <v>66</v>
      </c>
      <c r="C66" s="73" t="s">
        <v>84</v>
      </c>
      <c r="D66" s="73" t="s">
        <v>85</v>
      </c>
      <c r="E66" s="73" t="s">
        <v>1098</v>
      </c>
      <c r="F66" s="73" t="s">
        <v>884</v>
      </c>
      <c r="G66" s="73" t="s">
        <v>80</v>
      </c>
      <c r="H66" s="73" t="s">
        <v>76</v>
      </c>
      <c r="I66" s="73"/>
      <c r="J66" s="129">
        <v>603000</v>
      </c>
      <c r="K66" s="128">
        <v>90450</v>
      </c>
      <c r="L66" s="129">
        <v>0</v>
      </c>
      <c r="M66" s="129">
        <v>0</v>
      </c>
      <c r="N66" s="129">
        <v>0</v>
      </c>
      <c r="O66" s="128">
        <v>512550</v>
      </c>
      <c r="P66" s="121" t="s">
        <v>417</v>
      </c>
      <c r="Q66" s="121" t="s">
        <v>968</v>
      </c>
      <c r="R66" s="121" t="s">
        <v>991</v>
      </c>
      <c r="S66" s="121">
        <v>2019</v>
      </c>
      <c r="T66" s="443"/>
      <c r="U66" s="443"/>
      <c r="V66" s="443"/>
    </row>
    <row r="67" spans="1:22" ht="38.25" hidden="1" x14ac:dyDescent="0.25">
      <c r="A67" s="184" t="s">
        <v>613</v>
      </c>
      <c r="B67" s="44" t="s">
        <v>68</v>
      </c>
      <c r="C67" s="277" t="s">
        <v>81</v>
      </c>
      <c r="D67" s="277" t="s">
        <v>85</v>
      </c>
      <c r="E67" s="277" t="s">
        <v>1106</v>
      </c>
      <c r="F67" s="277" t="s">
        <v>884</v>
      </c>
      <c r="G67" s="277" t="s">
        <v>80</v>
      </c>
      <c r="H67" s="277" t="s">
        <v>76</v>
      </c>
      <c r="I67" s="277"/>
      <c r="J67" s="131">
        <v>1495093.12</v>
      </c>
      <c r="K67" s="131">
        <v>345379.52</v>
      </c>
      <c r="L67" s="132">
        <v>0</v>
      </c>
      <c r="M67" s="132">
        <v>0</v>
      </c>
      <c r="N67" s="131">
        <v>0</v>
      </c>
      <c r="O67" s="131">
        <v>1149713.6000000001</v>
      </c>
      <c r="P67" s="59" t="s">
        <v>977</v>
      </c>
      <c r="Q67" s="59" t="s">
        <v>417</v>
      </c>
      <c r="R67" s="59" t="s">
        <v>965</v>
      </c>
      <c r="S67" s="59">
        <v>2017</v>
      </c>
      <c r="T67" s="443"/>
      <c r="U67" s="443"/>
      <c r="V67" s="443"/>
    </row>
    <row r="68" spans="1:22" ht="38.25" hidden="1" x14ac:dyDescent="0.25">
      <c r="A68" s="106" t="s">
        <v>614</v>
      </c>
      <c r="B68" s="70" t="s">
        <v>1169</v>
      </c>
      <c r="C68" s="332" t="s">
        <v>74</v>
      </c>
      <c r="D68" s="332" t="s">
        <v>85</v>
      </c>
      <c r="E68" s="73" t="s">
        <v>1108</v>
      </c>
      <c r="F68" s="277" t="s">
        <v>884</v>
      </c>
      <c r="G68" s="73" t="s">
        <v>80</v>
      </c>
      <c r="H68" s="73" t="s">
        <v>76</v>
      </c>
      <c r="I68" s="73"/>
      <c r="J68" s="128">
        <v>914019.52</v>
      </c>
      <c r="K68" s="128">
        <v>68551.47</v>
      </c>
      <c r="L68" s="129">
        <v>0</v>
      </c>
      <c r="M68" s="129">
        <v>0</v>
      </c>
      <c r="N68" s="128">
        <v>68551.47</v>
      </c>
      <c r="O68" s="128">
        <v>776916.58</v>
      </c>
      <c r="P68" s="121" t="s">
        <v>968</v>
      </c>
      <c r="Q68" s="121" t="s">
        <v>995</v>
      </c>
      <c r="R68" s="121" t="s">
        <v>1237</v>
      </c>
      <c r="S68" s="139">
        <v>2023</v>
      </c>
      <c r="T68" s="443"/>
      <c r="U68" s="443"/>
      <c r="V68" s="443"/>
    </row>
    <row r="69" spans="1:22" ht="42" hidden="1" customHeight="1" x14ac:dyDescent="0.25">
      <c r="A69" s="106" t="s">
        <v>615</v>
      </c>
      <c r="B69" s="68" t="s">
        <v>1227</v>
      </c>
      <c r="C69" s="130" t="s">
        <v>83</v>
      </c>
      <c r="D69" s="130" t="s">
        <v>85</v>
      </c>
      <c r="E69" s="130" t="s">
        <v>1091</v>
      </c>
      <c r="F69" s="73" t="s">
        <v>884</v>
      </c>
      <c r="G69" s="130" t="s">
        <v>80</v>
      </c>
      <c r="H69" s="130" t="s">
        <v>76</v>
      </c>
      <c r="I69" s="130"/>
      <c r="J69" s="131">
        <v>1761987.06</v>
      </c>
      <c r="K69" s="131">
        <v>132149.03</v>
      </c>
      <c r="L69" s="132">
        <v>0</v>
      </c>
      <c r="M69" s="132">
        <v>0</v>
      </c>
      <c r="N69" s="132">
        <v>132149.03</v>
      </c>
      <c r="O69" s="131">
        <v>1497689</v>
      </c>
      <c r="P69" s="125" t="s">
        <v>967</v>
      </c>
      <c r="Q69" s="125" t="s">
        <v>969</v>
      </c>
      <c r="R69" s="125" t="s">
        <v>964</v>
      </c>
      <c r="S69" s="125">
        <v>2020</v>
      </c>
      <c r="T69" s="443"/>
      <c r="U69" s="443"/>
      <c r="V69" s="443"/>
    </row>
    <row r="70" spans="1:22" ht="38.25" hidden="1" x14ac:dyDescent="0.25">
      <c r="A70" s="106" t="s">
        <v>616</v>
      </c>
      <c r="B70" s="68" t="s">
        <v>1187</v>
      </c>
      <c r="C70" s="130" t="s">
        <v>83</v>
      </c>
      <c r="D70" s="130" t="s">
        <v>85</v>
      </c>
      <c r="E70" s="130" t="s">
        <v>1091</v>
      </c>
      <c r="F70" s="73" t="s">
        <v>885</v>
      </c>
      <c r="G70" s="130" t="s">
        <v>80</v>
      </c>
      <c r="H70" s="130" t="s">
        <v>76</v>
      </c>
      <c r="I70" s="130"/>
      <c r="J70" s="131">
        <v>497104</v>
      </c>
      <c r="K70" s="131">
        <v>74566</v>
      </c>
      <c r="L70" s="132">
        <v>0</v>
      </c>
      <c r="M70" s="132">
        <v>0</v>
      </c>
      <c r="N70" s="131">
        <v>0</v>
      </c>
      <c r="O70" s="131">
        <v>422538</v>
      </c>
      <c r="P70" s="125" t="s">
        <v>978</v>
      </c>
      <c r="Q70" s="125" t="s">
        <v>1190</v>
      </c>
      <c r="R70" s="125" t="s">
        <v>974</v>
      </c>
      <c r="S70" s="125">
        <v>2020</v>
      </c>
      <c r="T70" s="443"/>
      <c r="U70" s="443"/>
      <c r="V70" s="443"/>
    </row>
    <row r="71" spans="1:22" ht="36" hidden="1" x14ac:dyDescent="0.25">
      <c r="A71" s="106" t="s">
        <v>617</v>
      </c>
      <c r="B71" s="70" t="s">
        <v>73</v>
      </c>
      <c r="C71" s="36" t="s">
        <v>1093</v>
      </c>
      <c r="D71" s="36" t="s">
        <v>85</v>
      </c>
      <c r="E71" s="36" t="s">
        <v>1107</v>
      </c>
      <c r="F71" s="73" t="s">
        <v>884</v>
      </c>
      <c r="G71" s="73" t="s">
        <v>80</v>
      </c>
      <c r="H71" s="73" t="s">
        <v>76</v>
      </c>
      <c r="I71" s="73"/>
      <c r="J71" s="128">
        <v>272822</v>
      </c>
      <c r="K71" s="128">
        <v>40924</v>
      </c>
      <c r="L71" s="129">
        <v>0</v>
      </c>
      <c r="M71" s="129">
        <v>0</v>
      </c>
      <c r="N71" s="129">
        <v>0</v>
      </c>
      <c r="O71" s="128">
        <v>231898</v>
      </c>
      <c r="P71" s="121" t="s">
        <v>417</v>
      </c>
      <c r="Q71" s="121" t="s">
        <v>992</v>
      </c>
      <c r="R71" s="121" t="s">
        <v>964</v>
      </c>
      <c r="S71" s="121">
        <v>2018</v>
      </c>
      <c r="T71" s="443"/>
      <c r="U71" s="443"/>
      <c r="V71" s="443"/>
    </row>
    <row r="72" spans="1:22" ht="36" hidden="1" x14ac:dyDescent="0.25">
      <c r="A72" s="106" t="s">
        <v>618</v>
      </c>
      <c r="B72" s="70" t="s">
        <v>927</v>
      </c>
      <c r="C72" s="36" t="s">
        <v>1093</v>
      </c>
      <c r="D72" s="36" t="s">
        <v>85</v>
      </c>
      <c r="E72" s="36" t="s">
        <v>1107</v>
      </c>
      <c r="F72" s="73" t="s">
        <v>884</v>
      </c>
      <c r="G72" s="73" t="s">
        <v>80</v>
      </c>
      <c r="H72" s="73" t="s">
        <v>76</v>
      </c>
      <c r="I72" s="73"/>
      <c r="J72" s="128">
        <v>140466</v>
      </c>
      <c r="K72" s="128">
        <v>21070</v>
      </c>
      <c r="L72" s="129">
        <v>0</v>
      </c>
      <c r="M72" s="129">
        <v>0</v>
      </c>
      <c r="N72" s="129">
        <v>0</v>
      </c>
      <c r="O72" s="128">
        <v>119396</v>
      </c>
      <c r="P72" s="121" t="s">
        <v>417</v>
      </c>
      <c r="Q72" s="121" t="s">
        <v>994</v>
      </c>
      <c r="R72" s="121" t="s">
        <v>995</v>
      </c>
      <c r="S72" s="121">
        <v>2019</v>
      </c>
      <c r="T72" s="443"/>
      <c r="U72" s="443"/>
      <c r="V72" s="443"/>
    </row>
    <row r="73" spans="1:22" ht="24" hidden="1" x14ac:dyDescent="0.25">
      <c r="A73" s="184" t="s">
        <v>619</v>
      </c>
      <c r="B73" s="51" t="s">
        <v>1272</v>
      </c>
      <c r="C73" s="32" t="s">
        <v>469</v>
      </c>
      <c r="D73" s="32" t="s">
        <v>85</v>
      </c>
      <c r="E73" s="32" t="s">
        <v>1050</v>
      </c>
      <c r="F73" s="325" t="s">
        <v>884</v>
      </c>
      <c r="G73" s="50" t="s">
        <v>80</v>
      </c>
      <c r="H73" s="32" t="s">
        <v>76</v>
      </c>
      <c r="I73" s="32"/>
      <c r="J73" s="182">
        <v>700000</v>
      </c>
      <c r="K73" s="182">
        <v>448000</v>
      </c>
      <c r="L73" s="182">
        <v>0</v>
      </c>
      <c r="M73" s="182">
        <v>0</v>
      </c>
      <c r="N73" s="182">
        <v>0</v>
      </c>
      <c r="O73" s="182">
        <v>252000</v>
      </c>
      <c r="P73" s="125" t="s">
        <v>966</v>
      </c>
      <c r="Q73" s="125" t="s">
        <v>996</v>
      </c>
      <c r="R73" s="125" t="s">
        <v>975</v>
      </c>
      <c r="S73" s="125">
        <v>2019</v>
      </c>
      <c r="T73" s="443"/>
      <c r="U73" s="443"/>
      <c r="V73" s="443"/>
    </row>
    <row r="74" spans="1:22" ht="36" hidden="1" x14ac:dyDescent="0.25">
      <c r="A74" s="184" t="s">
        <v>620</v>
      </c>
      <c r="B74" s="51" t="s">
        <v>1469</v>
      </c>
      <c r="C74" s="32" t="s">
        <v>469</v>
      </c>
      <c r="D74" s="32" t="s">
        <v>85</v>
      </c>
      <c r="E74" s="32" t="s">
        <v>1050</v>
      </c>
      <c r="F74" s="325" t="s">
        <v>884</v>
      </c>
      <c r="G74" s="50" t="s">
        <v>80</v>
      </c>
      <c r="H74" s="32" t="s">
        <v>76</v>
      </c>
      <c r="I74" s="32"/>
      <c r="J74" s="182">
        <v>8223977</v>
      </c>
      <c r="K74" s="182">
        <v>5350000</v>
      </c>
      <c r="L74" s="182">
        <v>0</v>
      </c>
      <c r="M74" s="182">
        <v>0</v>
      </c>
      <c r="N74" s="182">
        <v>0</v>
      </c>
      <c r="O74" s="182">
        <v>2873977</v>
      </c>
      <c r="P74" s="125" t="s">
        <v>966</v>
      </c>
      <c r="Q74" s="125" t="s">
        <v>971</v>
      </c>
      <c r="R74" s="125" t="s">
        <v>973</v>
      </c>
      <c r="S74" s="125">
        <v>2019</v>
      </c>
      <c r="T74" s="443"/>
      <c r="U74" s="443"/>
      <c r="V74" s="443"/>
    </row>
    <row r="75" spans="1:22" ht="24" x14ac:dyDescent="0.25">
      <c r="A75" s="184" t="s">
        <v>621</v>
      </c>
      <c r="B75" s="588" t="s">
        <v>1471</v>
      </c>
      <c r="C75" s="32" t="s">
        <v>469</v>
      </c>
      <c r="D75" s="32" t="s">
        <v>85</v>
      </c>
      <c r="E75" s="32" t="s">
        <v>1050</v>
      </c>
      <c r="F75" s="325" t="s">
        <v>884</v>
      </c>
      <c r="G75" s="50" t="s">
        <v>80</v>
      </c>
      <c r="H75" s="32" t="s">
        <v>76</v>
      </c>
      <c r="I75" s="32"/>
      <c r="J75" s="182">
        <v>1000000</v>
      </c>
      <c r="K75" s="182">
        <v>640000</v>
      </c>
      <c r="L75" s="182">
        <v>0</v>
      </c>
      <c r="M75" s="182">
        <v>0</v>
      </c>
      <c r="N75" s="182">
        <v>0</v>
      </c>
      <c r="O75" s="182">
        <v>360000</v>
      </c>
      <c r="P75" s="125" t="s">
        <v>966</v>
      </c>
      <c r="Q75" s="125" t="s">
        <v>972</v>
      </c>
      <c r="R75" s="125" t="s">
        <v>996</v>
      </c>
      <c r="S75" s="125">
        <v>2019</v>
      </c>
      <c r="T75" s="443"/>
      <c r="U75" s="443"/>
      <c r="V75" s="443"/>
    </row>
    <row r="76" spans="1:22" ht="38.25" hidden="1" x14ac:dyDescent="0.25">
      <c r="A76" s="106" t="s">
        <v>622</v>
      </c>
      <c r="B76" s="70" t="s">
        <v>67</v>
      </c>
      <c r="C76" s="73" t="s">
        <v>78</v>
      </c>
      <c r="D76" s="73" t="s">
        <v>85</v>
      </c>
      <c r="E76" s="73" t="s">
        <v>1086</v>
      </c>
      <c r="F76" s="325" t="s">
        <v>884</v>
      </c>
      <c r="G76" s="73" t="s">
        <v>80</v>
      </c>
      <c r="H76" s="73" t="s">
        <v>76</v>
      </c>
      <c r="I76" s="73"/>
      <c r="J76" s="128">
        <v>1349487</v>
      </c>
      <c r="K76" s="128">
        <v>659532</v>
      </c>
      <c r="L76" s="129">
        <v>0</v>
      </c>
      <c r="M76" s="129">
        <v>0</v>
      </c>
      <c r="N76" s="128">
        <v>85190</v>
      </c>
      <c r="O76" s="128">
        <v>604765</v>
      </c>
      <c r="P76" s="470" t="s">
        <v>990</v>
      </c>
      <c r="Q76" s="470" t="s">
        <v>972</v>
      </c>
      <c r="R76" s="470" t="s">
        <v>974</v>
      </c>
      <c r="S76" s="471">
        <v>2019</v>
      </c>
      <c r="T76" s="443"/>
      <c r="U76" s="443"/>
      <c r="V76" s="443"/>
    </row>
    <row r="77" spans="1:22" ht="25.5" hidden="1" x14ac:dyDescent="0.25">
      <c r="A77" s="106" t="s">
        <v>768</v>
      </c>
      <c r="B77" s="70" t="s">
        <v>1081</v>
      </c>
      <c r="C77" s="72" t="s">
        <v>778</v>
      </c>
      <c r="D77" s="72" t="s">
        <v>85</v>
      </c>
      <c r="E77" s="73" t="s">
        <v>780</v>
      </c>
      <c r="F77" s="325" t="s">
        <v>884</v>
      </c>
      <c r="G77" s="72" t="s">
        <v>80</v>
      </c>
      <c r="H77" s="72"/>
      <c r="I77" s="72"/>
      <c r="J77" s="131">
        <f>+O77/0.85</f>
        <v>171874.03529411764</v>
      </c>
      <c r="K77" s="131">
        <f>+J77-O77</f>
        <v>25781.105294117646</v>
      </c>
      <c r="L77" s="132">
        <v>0</v>
      </c>
      <c r="M77" s="132">
        <v>0</v>
      </c>
      <c r="N77" s="132">
        <v>0</v>
      </c>
      <c r="O77" s="131">
        <v>146092.93</v>
      </c>
      <c r="P77" s="138" t="s">
        <v>965</v>
      </c>
      <c r="Q77" s="137" t="s">
        <v>992</v>
      </c>
      <c r="R77" s="137" t="s">
        <v>978</v>
      </c>
      <c r="S77" s="136">
        <v>2020</v>
      </c>
      <c r="T77" s="443"/>
      <c r="U77" s="443"/>
      <c r="V77" s="443"/>
    </row>
    <row r="78" spans="1:22" ht="36.75" hidden="1" customHeight="1" x14ac:dyDescent="0.25">
      <c r="A78" s="106" t="s">
        <v>847</v>
      </c>
      <c r="B78" s="74" t="s">
        <v>922</v>
      </c>
      <c r="C78" s="36" t="s">
        <v>1093</v>
      </c>
      <c r="D78" s="43" t="s">
        <v>85</v>
      </c>
      <c r="E78" s="36" t="s">
        <v>1107</v>
      </c>
      <c r="F78" s="73" t="s">
        <v>884</v>
      </c>
      <c r="G78" s="72" t="s">
        <v>80</v>
      </c>
      <c r="H78" s="72" t="s">
        <v>478</v>
      </c>
      <c r="I78" s="72"/>
      <c r="J78" s="128">
        <v>140466</v>
      </c>
      <c r="K78" s="128">
        <v>21070</v>
      </c>
      <c r="L78" s="129">
        <v>0</v>
      </c>
      <c r="M78" s="129">
        <v>0</v>
      </c>
      <c r="N78" s="129">
        <v>0</v>
      </c>
      <c r="O78" s="128">
        <v>119396</v>
      </c>
      <c r="P78" s="136" t="s">
        <v>417</v>
      </c>
      <c r="Q78" s="122" t="s">
        <v>996</v>
      </c>
      <c r="R78" s="122" t="s">
        <v>975</v>
      </c>
      <c r="S78" s="136">
        <v>2019</v>
      </c>
      <c r="T78" s="443"/>
      <c r="U78" s="443"/>
      <c r="V78" s="443"/>
    </row>
    <row r="79" spans="1:22" ht="37.5" hidden="1" customHeight="1" x14ac:dyDescent="0.25">
      <c r="A79" s="106" t="s">
        <v>923</v>
      </c>
      <c r="B79" s="74" t="s">
        <v>925</v>
      </c>
      <c r="C79" s="36" t="s">
        <v>1093</v>
      </c>
      <c r="D79" s="43" t="s">
        <v>85</v>
      </c>
      <c r="E79" s="36" t="s">
        <v>1107</v>
      </c>
      <c r="F79" s="73" t="s">
        <v>884</v>
      </c>
      <c r="G79" s="72" t="s">
        <v>80</v>
      </c>
      <c r="H79" s="72" t="s">
        <v>478</v>
      </c>
      <c r="I79" s="72"/>
      <c r="J79" s="128">
        <v>277986</v>
      </c>
      <c r="K79" s="128">
        <v>41698</v>
      </c>
      <c r="L79" s="129">
        <v>0</v>
      </c>
      <c r="M79" s="129">
        <v>0</v>
      </c>
      <c r="N79" s="129">
        <v>0</v>
      </c>
      <c r="O79" s="128">
        <v>236288</v>
      </c>
      <c r="P79" s="136" t="s">
        <v>417</v>
      </c>
      <c r="Q79" s="122" t="s">
        <v>992</v>
      </c>
      <c r="R79" s="122" t="s">
        <v>992</v>
      </c>
      <c r="S79" s="136">
        <v>2018</v>
      </c>
      <c r="T79" s="443"/>
      <c r="U79" s="443"/>
      <c r="V79" s="443"/>
    </row>
    <row r="80" spans="1:22" ht="37.5" hidden="1" customHeight="1" x14ac:dyDescent="0.25">
      <c r="A80" s="106" t="s">
        <v>924</v>
      </c>
      <c r="B80" s="51" t="s">
        <v>1004</v>
      </c>
      <c r="C80" s="36" t="s">
        <v>1093</v>
      </c>
      <c r="D80" s="43" t="s">
        <v>85</v>
      </c>
      <c r="E80" s="36" t="s">
        <v>1107</v>
      </c>
      <c r="F80" s="277" t="s">
        <v>884</v>
      </c>
      <c r="G80" s="75" t="s">
        <v>80</v>
      </c>
      <c r="H80" s="75" t="s">
        <v>478</v>
      </c>
      <c r="I80" s="75"/>
      <c r="J80" s="131">
        <v>207285</v>
      </c>
      <c r="K80" s="131">
        <v>31093</v>
      </c>
      <c r="L80" s="132">
        <v>0</v>
      </c>
      <c r="M80" s="132">
        <v>0</v>
      </c>
      <c r="N80" s="132">
        <v>0</v>
      </c>
      <c r="O80" s="131">
        <v>176192</v>
      </c>
      <c r="P80" s="59" t="s">
        <v>417</v>
      </c>
      <c r="Q80" s="137" t="s">
        <v>1190</v>
      </c>
      <c r="R80" s="137" t="s">
        <v>974</v>
      </c>
      <c r="S80" s="138">
        <v>2019</v>
      </c>
      <c r="T80" s="443"/>
      <c r="U80" s="443"/>
      <c r="V80" s="443"/>
    </row>
    <row r="81" spans="1:23" ht="36" hidden="1" customHeight="1" x14ac:dyDescent="0.25">
      <c r="A81" s="106" t="s">
        <v>1006</v>
      </c>
      <c r="B81" s="51" t="s">
        <v>1005</v>
      </c>
      <c r="C81" s="36" t="s">
        <v>1093</v>
      </c>
      <c r="D81" s="43" t="s">
        <v>85</v>
      </c>
      <c r="E81" s="36" t="s">
        <v>1107</v>
      </c>
      <c r="F81" s="277" t="s">
        <v>884</v>
      </c>
      <c r="G81" s="75" t="s">
        <v>80</v>
      </c>
      <c r="H81" s="75" t="s">
        <v>478</v>
      </c>
      <c r="I81" s="75"/>
      <c r="J81" s="131">
        <v>536349</v>
      </c>
      <c r="K81" s="131">
        <v>80452</v>
      </c>
      <c r="L81" s="132">
        <v>0</v>
      </c>
      <c r="M81" s="132">
        <v>0</v>
      </c>
      <c r="N81" s="132">
        <v>0</v>
      </c>
      <c r="O81" s="131">
        <v>455897</v>
      </c>
      <c r="P81" s="59" t="s">
        <v>417</v>
      </c>
      <c r="Q81" s="137" t="s">
        <v>972</v>
      </c>
      <c r="R81" s="137" t="s">
        <v>996</v>
      </c>
      <c r="S81" s="138">
        <v>2019</v>
      </c>
      <c r="T81" s="443"/>
      <c r="U81" s="443"/>
      <c r="V81" s="443"/>
    </row>
    <row r="82" spans="1:23" ht="36" hidden="1" x14ac:dyDescent="0.25">
      <c r="A82" s="106" t="s">
        <v>1007</v>
      </c>
      <c r="B82" s="249" t="s">
        <v>1168</v>
      </c>
      <c r="C82" s="36" t="s">
        <v>84</v>
      </c>
      <c r="D82" s="43" t="s">
        <v>85</v>
      </c>
      <c r="E82" s="36" t="s">
        <v>1098</v>
      </c>
      <c r="F82" s="277" t="s">
        <v>884</v>
      </c>
      <c r="G82" s="75" t="s">
        <v>80</v>
      </c>
      <c r="H82" s="75"/>
      <c r="I82" s="75"/>
      <c r="J82" s="131">
        <v>584455.17000000004</v>
      </c>
      <c r="K82" s="131" t="s">
        <v>1095</v>
      </c>
      <c r="L82" s="132">
        <v>0</v>
      </c>
      <c r="M82" s="132">
        <v>0</v>
      </c>
      <c r="N82" s="132">
        <v>0</v>
      </c>
      <c r="O82" s="131" t="s">
        <v>1096</v>
      </c>
      <c r="P82" s="59" t="s">
        <v>417</v>
      </c>
      <c r="Q82" s="137" t="s">
        <v>978</v>
      </c>
      <c r="R82" s="137" t="s">
        <v>972</v>
      </c>
      <c r="S82" s="138">
        <v>2020</v>
      </c>
      <c r="T82" s="443"/>
      <c r="U82" s="443"/>
      <c r="V82" s="443"/>
    </row>
    <row r="83" spans="1:23" ht="25.5" hidden="1" x14ac:dyDescent="0.25">
      <c r="A83" s="106" t="s">
        <v>1094</v>
      </c>
      <c r="B83" s="249" t="s">
        <v>1119</v>
      </c>
      <c r="C83" s="36" t="s">
        <v>84</v>
      </c>
      <c r="D83" s="43" t="s">
        <v>85</v>
      </c>
      <c r="E83" s="36" t="s">
        <v>1098</v>
      </c>
      <c r="F83" s="277" t="s">
        <v>884</v>
      </c>
      <c r="G83" s="75" t="s">
        <v>80</v>
      </c>
      <c r="H83" s="75"/>
      <c r="I83" s="75"/>
      <c r="J83" s="131">
        <v>483838.46</v>
      </c>
      <c r="K83" s="131">
        <v>72575.77</v>
      </c>
      <c r="L83" s="132">
        <v>0</v>
      </c>
      <c r="M83" s="132">
        <v>0</v>
      </c>
      <c r="N83" s="132">
        <v>0</v>
      </c>
      <c r="O83" s="131">
        <v>411262.69</v>
      </c>
      <c r="P83" s="59" t="s">
        <v>417</v>
      </c>
      <c r="Q83" s="137" t="s">
        <v>978</v>
      </c>
      <c r="R83" s="137" t="s">
        <v>972</v>
      </c>
      <c r="S83" s="138">
        <v>2020</v>
      </c>
      <c r="T83" s="443"/>
      <c r="U83" s="443"/>
      <c r="V83" s="443"/>
    </row>
    <row r="84" spans="1:23" ht="25.5" hidden="1" x14ac:dyDescent="0.25">
      <c r="A84" s="106" t="s">
        <v>1118</v>
      </c>
      <c r="B84" s="249" t="s">
        <v>1120</v>
      </c>
      <c r="C84" s="36" t="s">
        <v>84</v>
      </c>
      <c r="D84" s="43" t="s">
        <v>85</v>
      </c>
      <c r="E84" s="36" t="s">
        <v>1098</v>
      </c>
      <c r="F84" s="277" t="s">
        <v>884</v>
      </c>
      <c r="G84" s="75" t="s">
        <v>80</v>
      </c>
      <c r="H84" s="75"/>
      <c r="I84" s="75"/>
      <c r="J84" s="131">
        <v>335294.12</v>
      </c>
      <c r="K84" s="131">
        <v>50294.12</v>
      </c>
      <c r="L84" s="132">
        <v>0</v>
      </c>
      <c r="M84" s="132">
        <v>0</v>
      </c>
      <c r="N84" s="132">
        <v>0</v>
      </c>
      <c r="O84" s="131">
        <v>285000</v>
      </c>
      <c r="P84" s="59" t="s">
        <v>417</v>
      </c>
      <c r="Q84" s="137" t="s">
        <v>994</v>
      </c>
      <c r="R84" s="137" t="s">
        <v>975</v>
      </c>
      <c r="S84" s="138">
        <v>2020</v>
      </c>
      <c r="T84" s="443"/>
      <c r="U84" s="443"/>
      <c r="V84" s="443"/>
    </row>
    <row r="85" spans="1:23" ht="25.5" hidden="1" x14ac:dyDescent="0.25">
      <c r="A85" s="184" t="s">
        <v>1141</v>
      </c>
      <c r="B85" s="272" t="s">
        <v>1197</v>
      </c>
      <c r="C85" s="36" t="s">
        <v>78</v>
      </c>
      <c r="D85" s="43" t="s">
        <v>85</v>
      </c>
      <c r="E85" s="36" t="s">
        <v>1086</v>
      </c>
      <c r="F85" s="277" t="s">
        <v>884</v>
      </c>
      <c r="G85" s="75" t="s">
        <v>80</v>
      </c>
      <c r="H85" s="75"/>
      <c r="I85" s="75"/>
      <c r="J85" s="131">
        <v>283535</v>
      </c>
      <c r="K85" s="131">
        <v>42530</v>
      </c>
      <c r="L85" s="132">
        <v>0</v>
      </c>
      <c r="M85" s="132">
        <v>0</v>
      </c>
      <c r="N85" s="132">
        <v>0</v>
      </c>
      <c r="O85" s="131">
        <v>241005</v>
      </c>
      <c r="P85" s="59" t="s">
        <v>990</v>
      </c>
      <c r="Q85" s="137" t="s">
        <v>996</v>
      </c>
      <c r="R85" s="137" t="s">
        <v>1269</v>
      </c>
      <c r="S85" s="138">
        <v>2019</v>
      </c>
      <c r="T85" s="443"/>
      <c r="U85" s="443"/>
      <c r="V85" s="443"/>
    </row>
    <row r="86" spans="1:23" ht="36" hidden="1" x14ac:dyDescent="0.25">
      <c r="A86" s="184" t="s">
        <v>1146</v>
      </c>
      <c r="B86" s="272" t="s">
        <v>1152</v>
      </c>
      <c r="C86" s="36" t="s">
        <v>78</v>
      </c>
      <c r="D86" s="43" t="s">
        <v>85</v>
      </c>
      <c r="E86" s="36" t="s">
        <v>1086</v>
      </c>
      <c r="F86" s="277" t="s">
        <v>884</v>
      </c>
      <c r="G86" s="75" t="s">
        <v>80</v>
      </c>
      <c r="H86" s="75"/>
      <c r="I86" s="75"/>
      <c r="J86" s="131">
        <v>222000</v>
      </c>
      <c r="K86" s="131">
        <v>33300</v>
      </c>
      <c r="L86" s="132">
        <v>0</v>
      </c>
      <c r="M86" s="132">
        <v>0</v>
      </c>
      <c r="N86" s="132">
        <v>0</v>
      </c>
      <c r="O86" s="131">
        <v>188700</v>
      </c>
      <c r="P86" s="59" t="s">
        <v>990</v>
      </c>
      <c r="Q86" s="137" t="s">
        <v>996</v>
      </c>
      <c r="R86" s="137" t="s">
        <v>1269</v>
      </c>
      <c r="S86" s="138">
        <v>2020</v>
      </c>
      <c r="T86" s="443"/>
      <c r="U86" s="443"/>
      <c r="V86" s="443"/>
    </row>
    <row r="87" spans="1:23" ht="36" hidden="1" x14ac:dyDescent="0.25">
      <c r="A87" s="184" t="s">
        <v>1170</v>
      </c>
      <c r="B87" s="272" t="s">
        <v>1171</v>
      </c>
      <c r="C87" s="36" t="s">
        <v>74</v>
      </c>
      <c r="D87" s="43" t="s">
        <v>85</v>
      </c>
      <c r="E87" s="36" t="s">
        <v>1108</v>
      </c>
      <c r="F87" s="277" t="s">
        <v>884</v>
      </c>
      <c r="G87" s="75" t="s">
        <v>80</v>
      </c>
      <c r="H87" s="75"/>
      <c r="I87" s="75"/>
      <c r="J87" s="131">
        <v>375452.99</v>
      </c>
      <c r="K87" s="131">
        <v>28158.97</v>
      </c>
      <c r="L87" s="132">
        <v>0</v>
      </c>
      <c r="M87" s="132">
        <v>0</v>
      </c>
      <c r="N87" s="132">
        <v>28158.97</v>
      </c>
      <c r="O87" s="131">
        <v>319135.05</v>
      </c>
      <c r="P87" s="59" t="s">
        <v>968</v>
      </c>
      <c r="Q87" s="137" t="s">
        <v>995</v>
      </c>
      <c r="R87" s="137" t="s">
        <v>1237</v>
      </c>
      <c r="S87" s="138">
        <v>2023</v>
      </c>
      <c r="T87" s="443"/>
      <c r="U87" s="443"/>
      <c r="V87" s="443"/>
    </row>
    <row r="88" spans="1:23" ht="36" hidden="1" x14ac:dyDescent="0.25">
      <c r="A88" s="184" t="s">
        <v>1172</v>
      </c>
      <c r="B88" s="272" t="s">
        <v>1173</v>
      </c>
      <c r="C88" s="36" t="s">
        <v>74</v>
      </c>
      <c r="D88" s="43" t="s">
        <v>85</v>
      </c>
      <c r="E88" s="36" t="s">
        <v>1108</v>
      </c>
      <c r="F88" s="277" t="s">
        <v>884</v>
      </c>
      <c r="G88" s="75" t="s">
        <v>80</v>
      </c>
      <c r="H88" s="75"/>
      <c r="I88" s="75" t="s">
        <v>410</v>
      </c>
      <c r="J88" s="131">
        <v>111500</v>
      </c>
      <c r="K88" s="131">
        <v>8362.5</v>
      </c>
      <c r="L88" s="132">
        <v>0</v>
      </c>
      <c r="M88" s="132">
        <v>0</v>
      </c>
      <c r="N88" s="132">
        <v>8362.5</v>
      </c>
      <c r="O88" s="131">
        <v>94775</v>
      </c>
      <c r="P88" s="59" t="s">
        <v>969</v>
      </c>
      <c r="Q88" s="137" t="s">
        <v>993</v>
      </c>
      <c r="R88" s="137" t="s">
        <v>992</v>
      </c>
      <c r="S88" s="138">
        <v>2023</v>
      </c>
      <c r="T88" s="443"/>
      <c r="U88" s="443"/>
      <c r="V88" s="443"/>
    </row>
    <row r="89" spans="1:23" ht="25.5" x14ac:dyDescent="0.25">
      <c r="A89" s="119" t="s">
        <v>587</v>
      </c>
      <c r="B89" s="126" t="s">
        <v>93</v>
      </c>
      <c r="C89" s="120" t="s">
        <v>28</v>
      </c>
      <c r="D89" s="120" t="s">
        <v>28</v>
      </c>
      <c r="E89" s="120" t="s">
        <v>28</v>
      </c>
      <c r="F89" s="120" t="s">
        <v>28</v>
      </c>
      <c r="G89" s="120" t="s">
        <v>28</v>
      </c>
      <c r="H89" s="120" t="s">
        <v>28</v>
      </c>
      <c r="I89" s="120" t="s">
        <v>28</v>
      </c>
      <c r="J89" s="212">
        <f>SUM(J90:J98)</f>
        <v>4832265.41</v>
      </c>
      <c r="K89" s="212">
        <f t="shared" ref="K89:N89" si="13">SUM(K90:K98)</f>
        <v>1223284.2599999998</v>
      </c>
      <c r="L89" s="212">
        <f t="shared" si="13"/>
        <v>0</v>
      </c>
      <c r="M89" s="212">
        <f t="shared" si="13"/>
        <v>0</v>
      </c>
      <c r="N89" s="212">
        <f t="shared" si="13"/>
        <v>0</v>
      </c>
      <c r="O89" s="212">
        <f>SUM(O90:O98)</f>
        <v>3608981.15</v>
      </c>
      <c r="P89" s="218"/>
      <c r="Q89" s="218"/>
      <c r="R89" s="218"/>
      <c r="S89" s="218"/>
      <c r="T89" s="443"/>
      <c r="U89" s="443"/>
      <c r="V89" s="443"/>
    </row>
    <row r="90" spans="1:23" ht="40.5" hidden="1" customHeight="1" x14ac:dyDescent="0.25">
      <c r="A90" s="184" t="s">
        <v>623</v>
      </c>
      <c r="B90" s="44" t="s">
        <v>64</v>
      </c>
      <c r="C90" s="277" t="s">
        <v>81</v>
      </c>
      <c r="D90" s="277" t="s">
        <v>85</v>
      </c>
      <c r="E90" s="277" t="s">
        <v>1106</v>
      </c>
      <c r="F90" s="277" t="s">
        <v>1052</v>
      </c>
      <c r="G90" s="277" t="s">
        <v>86</v>
      </c>
      <c r="H90" s="277" t="s">
        <v>76</v>
      </c>
      <c r="I90" s="277"/>
      <c r="J90" s="131">
        <v>17545</v>
      </c>
      <c r="K90" s="131">
        <v>2631.75</v>
      </c>
      <c r="L90" s="132">
        <v>0</v>
      </c>
      <c r="M90" s="132">
        <v>0</v>
      </c>
      <c r="N90" s="132">
        <v>0</v>
      </c>
      <c r="O90" s="131">
        <v>14913.25</v>
      </c>
      <c r="P90" s="59" t="s">
        <v>990</v>
      </c>
      <c r="Q90" s="59" t="s">
        <v>965</v>
      </c>
      <c r="R90" s="59" t="s">
        <v>968</v>
      </c>
      <c r="S90" s="59">
        <v>2017</v>
      </c>
      <c r="T90" s="444"/>
      <c r="U90" s="443"/>
      <c r="V90" s="443"/>
    </row>
    <row r="91" spans="1:23" ht="39" hidden="1" customHeight="1" x14ac:dyDescent="0.25">
      <c r="A91" s="184" t="s">
        <v>624</v>
      </c>
      <c r="B91" s="44" t="s">
        <v>65</v>
      </c>
      <c r="C91" s="277" t="s">
        <v>81</v>
      </c>
      <c r="D91" s="277" t="s">
        <v>85</v>
      </c>
      <c r="E91" s="277" t="s">
        <v>1106</v>
      </c>
      <c r="F91" s="277" t="s">
        <v>885</v>
      </c>
      <c r="G91" s="277" t="s">
        <v>80</v>
      </c>
      <c r="H91" s="277" t="s">
        <v>76</v>
      </c>
      <c r="I91" s="277"/>
      <c r="J91" s="131">
        <v>1127570.5900000001</v>
      </c>
      <c r="K91" s="131">
        <v>169135.59</v>
      </c>
      <c r="L91" s="132">
        <v>0</v>
      </c>
      <c r="M91" s="132">
        <v>0</v>
      </c>
      <c r="N91" s="132">
        <v>0</v>
      </c>
      <c r="O91" s="131">
        <v>958435</v>
      </c>
      <c r="P91" s="59" t="s">
        <v>976</v>
      </c>
      <c r="Q91" s="59" t="s">
        <v>969</v>
      </c>
      <c r="R91" s="59" t="s">
        <v>993</v>
      </c>
      <c r="S91" s="123">
        <v>2019</v>
      </c>
      <c r="T91" s="444"/>
      <c r="U91" s="443"/>
      <c r="V91" s="443"/>
    </row>
    <row r="92" spans="1:23" ht="36" x14ac:dyDescent="0.25">
      <c r="A92" s="590" t="s">
        <v>625</v>
      </c>
      <c r="B92" s="591" t="s">
        <v>470</v>
      </c>
      <c r="C92" s="592" t="s">
        <v>469</v>
      </c>
      <c r="D92" s="592" t="s">
        <v>85</v>
      </c>
      <c r="E92" s="592" t="s">
        <v>1050</v>
      </c>
      <c r="F92" s="593" t="s">
        <v>885</v>
      </c>
      <c r="G92" s="594" t="s">
        <v>80</v>
      </c>
      <c r="H92" s="592" t="s">
        <v>76</v>
      </c>
      <c r="I92" s="592"/>
      <c r="J92" s="595">
        <v>2132000</v>
      </c>
      <c r="K92" s="595">
        <v>319800</v>
      </c>
      <c r="L92" s="595">
        <v>0</v>
      </c>
      <c r="M92" s="595">
        <v>0</v>
      </c>
      <c r="N92" s="595">
        <v>0</v>
      </c>
      <c r="O92" s="595">
        <v>1812200</v>
      </c>
      <c r="P92" s="596" t="s">
        <v>973</v>
      </c>
      <c r="Q92" s="596" t="s">
        <v>974</v>
      </c>
      <c r="R92" s="596" t="s">
        <v>994</v>
      </c>
      <c r="S92" s="596">
        <v>2019</v>
      </c>
      <c r="T92" s="443"/>
      <c r="U92" s="443"/>
      <c r="V92" s="443"/>
    </row>
    <row r="93" spans="1:23" ht="24" hidden="1" x14ac:dyDescent="0.25">
      <c r="A93" s="184" t="s">
        <v>626</v>
      </c>
      <c r="B93" s="51" t="s">
        <v>471</v>
      </c>
      <c r="C93" s="32" t="s">
        <v>469</v>
      </c>
      <c r="D93" s="32" t="s">
        <v>85</v>
      </c>
      <c r="E93" s="32" t="s">
        <v>1050</v>
      </c>
      <c r="F93" s="325" t="s">
        <v>884</v>
      </c>
      <c r="G93" s="50" t="s">
        <v>80</v>
      </c>
      <c r="H93" s="32" t="s">
        <v>76</v>
      </c>
      <c r="I93" s="32"/>
      <c r="J93" s="182">
        <v>816000</v>
      </c>
      <c r="K93" s="182">
        <v>522240</v>
      </c>
      <c r="L93" s="182">
        <v>0</v>
      </c>
      <c r="M93" s="182">
        <v>0</v>
      </c>
      <c r="N93" s="182">
        <v>0</v>
      </c>
      <c r="O93" s="182">
        <v>293760</v>
      </c>
      <c r="P93" s="125" t="s">
        <v>966</v>
      </c>
      <c r="Q93" s="125" t="s">
        <v>973</v>
      </c>
      <c r="R93" s="125" t="s">
        <v>1155</v>
      </c>
      <c r="S93" s="125">
        <v>2018</v>
      </c>
      <c r="T93" s="443"/>
      <c r="U93" s="443"/>
      <c r="V93" s="443"/>
    </row>
    <row r="94" spans="1:23" ht="24" hidden="1" x14ac:dyDescent="0.25">
      <c r="A94" s="184" t="s">
        <v>627</v>
      </c>
      <c r="B94" s="51" t="s">
        <v>472</v>
      </c>
      <c r="C94" s="32" t="s">
        <v>469</v>
      </c>
      <c r="D94" s="32" t="s">
        <v>85</v>
      </c>
      <c r="E94" s="32" t="s">
        <v>1050</v>
      </c>
      <c r="F94" s="325" t="s">
        <v>884</v>
      </c>
      <c r="G94" s="50" t="s">
        <v>80</v>
      </c>
      <c r="H94" s="32" t="s">
        <v>76</v>
      </c>
      <c r="I94" s="32"/>
      <c r="J94" s="182">
        <v>100000</v>
      </c>
      <c r="K94" s="182">
        <v>64302</v>
      </c>
      <c r="L94" s="182">
        <v>0</v>
      </c>
      <c r="M94" s="182">
        <v>0</v>
      </c>
      <c r="N94" s="182">
        <v>0</v>
      </c>
      <c r="O94" s="182">
        <v>35698</v>
      </c>
      <c r="P94" s="125" t="s">
        <v>966</v>
      </c>
      <c r="Q94" s="125" t="s">
        <v>978</v>
      </c>
      <c r="R94" s="125" t="s">
        <v>972</v>
      </c>
      <c r="S94" s="125">
        <v>2018</v>
      </c>
      <c r="T94" s="443"/>
      <c r="U94" s="443"/>
      <c r="V94" s="443"/>
    </row>
    <row r="95" spans="1:23" ht="24" x14ac:dyDescent="0.25">
      <c r="A95" s="184" t="s">
        <v>628</v>
      </c>
      <c r="B95" s="588" t="s">
        <v>1472</v>
      </c>
      <c r="C95" s="32" t="s">
        <v>469</v>
      </c>
      <c r="D95" s="32" t="s">
        <v>85</v>
      </c>
      <c r="E95" s="32" t="s">
        <v>1050</v>
      </c>
      <c r="F95" s="325" t="s">
        <v>884</v>
      </c>
      <c r="G95" s="50" t="s">
        <v>80</v>
      </c>
      <c r="H95" s="32" t="s">
        <v>76</v>
      </c>
      <c r="I95" s="32"/>
      <c r="J95" s="182">
        <v>100000</v>
      </c>
      <c r="K95" s="182">
        <v>64302</v>
      </c>
      <c r="L95" s="182">
        <v>0</v>
      </c>
      <c r="M95" s="182">
        <v>0</v>
      </c>
      <c r="N95" s="182">
        <v>0</v>
      </c>
      <c r="O95" s="182">
        <v>35698</v>
      </c>
      <c r="P95" s="125" t="s">
        <v>969</v>
      </c>
      <c r="Q95" s="125" t="s">
        <v>978</v>
      </c>
      <c r="R95" s="125" t="s">
        <v>1190</v>
      </c>
      <c r="S95" s="125">
        <v>2018</v>
      </c>
      <c r="T95" s="443"/>
      <c r="U95" s="443"/>
      <c r="V95" s="443"/>
    </row>
    <row r="96" spans="1:23" ht="24" hidden="1" x14ac:dyDescent="0.25">
      <c r="A96" s="184" t="s">
        <v>629</v>
      </c>
      <c r="B96" s="51" t="s">
        <v>777</v>
      </c>
      <c r="C96" s="32" t="s">
        <v>778</v>
      </c>
      <c r="D96" s="32" t="s">
        <v>85</v>
      </c>
      <c r="E96" s="32" t="s">
        <v>780</v>
      </c>
      <c r="F96" s="33" t="s">
        <v>885</v>
      </c>
      <c r="G96" s="32" t="s">
        <v>80</v>
      </c>
      <c r="H96" s="32"/>
      <c r="I96" s="32"/>
      <c r="J96" s="131">
        <v>282922.82</v>
      </c>
      <c r="K96" s="131">
        <v>42438.42</v>
      </c>
      <c r="L96" s="131">
        <v>0</v>
      </c>
      <c r="M96" s="131">
        <v>0</v>
      </c>
      <c r="N96" s="131">
        <v>0</v>
      </c>
      <c r="O96" s="131">
        <v>240484.4</v>
      </c>
      <c r="P96" s="125" t="s">
        <v>972</v>
      </c>
      <c r="Q96" s="125" t="s">
        <v>996</v>
      </c>
      <c r="R96" s="125" t="s">
        <v>975</v>
      </c>
      <c r="S96" s="125">
        <v>2020</v>
      </c>
      <c r="T96" s="444"/>
      <c r="U96" s="444"/>
      <c r="V96" s="444"/>
      <c r="W96" s="271"/>
    </row>
    <row r="97" spans="1:23" ht="24" hidden="1" x14ac:dyDescent="0.25">
      <c r="A97" s="184" t="s">
        <v>630</v>
      </c>
      <c r="B97" s="51" t="s">
        <v>828</v>
      </c>
      <c r="C97" s="31" t="s">
        <v>778</v>
      </c>
      <c r="D97" s="31" t="s">
        <v>85</v>
      </c>
      <c r="E97" s="31" t="s">
        <v>780</v>
      </c>
      <c r="F97" s="33" t="s">
        <v>1052</v>
      </c>
      <c r="G97" s="31" t="s">
        <v>86</v>
      </c>
      <c r="H97" s="31"/>
      <c r="I97" s="31"/>
      <c r="J97" s="131">
        <v>15050</v>
      </c>
      <c r="K97" s="131">
        <v>2257.5</v>
      </c>
      <c r="L97" s="131">
        <v>0</v>
      </c>
      <c r="M97" s="131">
        <v>0</v>
      </c>
      <c r="N97" s="131">
        <v>0</v>
      </c>
      <c r="O97" s="131">
        <v>12792.5</v>
      </c>
      <c r="P97" s="125" t="s">
        <v>417</v>
      </c>
      <c r="Q97" s="125" t="s">
        <v>968</v>
      </c>
      <c r="R97" s="125" t="s">
        <v>991</v>
      </c>
      <c r="S97" s="125">
        <v>2018</v>
      </c>
      <c r="T97" s="444"/>
      <c r="U97" s="444"/>
      <c r="V97" s="444"/>
      <c r="W97" s="271"/>
    </row>
    <row r="98" spans="1:23" ht="24" x14ac:dyDescent="0.25">
      <c r="A98" s="184" t="s">
        <v>631</v>
      </c>
      <c r="B98" s="588" t="s">
        <v>1473</v>
      </c>
      <c r="C98" s="32" t="s">
        <v>469</v>
      </c>
      <c r="D98" s="32" t="s">
        <v>85</v>
      </c>
      <c r="E98" s="32" t="s">
        <v>1050</v>
      </c>
      <c r="F98" s="33" t="s">
        <v>1052</v>
      </c>
      <c r="G98" s="50" t="s">
        <v>86</v>
      </c>
      <c r="H98" s="32" t="s">
        <v>478</v>
      </c>
      <c r="I98" s="32"/>
      <c r="J98" s="214">
        <v>241177</v>
      </c>
      <c r="K98" s="214">
        <v>36177</v>
      </c>
      <c r="L98" s="214">
        <v>0</v>
      </c>
      <c r="M98" s="214">
        <v>0</v>
      </c>
      <c r="N98" s="214">
        <v>0</v>
      </c>
      <c r="O98" s="214">
        <v>205000</v>
      </c>
      <c r="P98" s="125" t="s">
        <v>965</v>
      </c>
      <c r="Q98" s="125" t="s">
        <v>978</v>
      </c>
      <c r="R98" s="125" t="s">
        <v>1190</v>
      </c>
      <c r="S98" s="125">
        <v>2018</v>
      </c>
      <c r="T98" s="443"/>
      <c r="U98" s="443"/>
      <c r="V98" s="443"/>
    </row>
    <row r="99" spans="1:23" ht="25.5" x14ac:dyDescent="0.25">
      <c r="A99" s="119" t="s">
        <v>588</v>
      </c>
      <c r="B99" s="126" t="s">
        <v>94</v>
      </c>
      <c r="C99" s="120" t="s">
        <v>28</v>
      </c>
      <c r="D99" s="120" t="s">
        <v>28</v>
      </c>
      <c r="E99" s="120" t="s">
        <v>28</v>
      </c>
      <c r="F99" s="120" t="s">
        <v>28</v>
      </c>
      <c r="G99" s="120" t="s">
        <v>28</v>
      </c>
      <c r="H99" s="120" t="s">
        <v>28</v>
      </c>
      <c r="I99" s="120" t="s">
        <v>28</v>
      </c>
      <c r="J99" s="212">
        <f>SUM(J100:J110)</f>
        <v>3645853.19</v>
      </c>
      <c r="K99" s="212">
        <f t="shared" ref="K99:N99" si="14">SUM(K100:K110)</f>
        <v>1530660.74</v>
      </c>
      <c r="L99" s="212">
        <f t="shared" si="14"/>
        <v>0</v>
      </c>
      <c r="M99" s="212">
        <f t="shared" si="14"/>
        <v>0</v>
      </c>
      <c r="N99" s="212">
        <f t="shared" si="14"/>
        <v>20757.37</v>
      </c>
      <c r="O99" s="212">
        <f>SUM(O100:O110)</f>
        <v>2094435.08</v>
      </c>
      <c r="P99" s="218"/>
      <c r="Q99" s="218"/>
      <c r="R99" s="218"/>
      <c r="S99" s="218"/>
      <c r="T99" s="443"/>
      <c r="U99" s="443"/>
      <c r="V99" s="443"/>
    </row>
    <row r="100" spans="1:23" ht="38.25" hidden="1" x14ac:dyDescent="0.25">
      <c r="A100" s="184" t="s">
        <v>632</v>
      </c>
      <c r="B100" s="44" t="s">
        <v>69</v>
      </c>
      <c r="C100" s="277" t="s">
        <v>81</v>
      </c>
      <c r="D100" s="277" t="s">
        <v>85</v>
      </c>
      <c r="E100" s="277" t="s">
        <v>1106</v>
      </c>
      <c r="F100" s="277" t="s">
        <v>886</v>
      </c>
      <c r="G100" s="277" t="s">
        <v>80</v>
      </c>
      <c r="H100" s="277" t="s">
        <v>76</v>
      </c>
      <c r="I100" s="277"/>
      <c r="J100" s="131">
        <v>201710.73</v>
      </c>
      <c r="K100" s="131">
        <v>27143.01</v>
      </c>
      <c r="L100" s="132">
        <v>0</v>
      </c>
      <c r="M100" s="132">
        <v>0</v>
      </c>
      <c r="N100" s="132">
        <v>20757.37</v>
      </c>
      <c r="O100" s="131">
        <v>153810.35</v>
      </c>
      <c r="P100" s="59" t="s">
        <v>966</v>
      </c>
      <c r="Q100" s="59" t="s">
        <v>1155</v>
      </c>
      <c r="R100" s="59" t="s">
        <v>994</v>
      </c>
      <c r="S100" s="59" t="s">
        <v>1270</v>
      </c>
      <c r="T100" s="443"/>
      <c r="U100" s="443"/>
      <c r="V100" s="443"/>
    </row>
    <row r="101" spans="1:23" ht="38.25" hidden="1" x14ac:dyDescent="0.25">
      <c r="A101" s="106" t="s">
        <v>633</v>
      </c>
      <c r="B101" s="70" t="s">
        <v>71</v>
      </c>
      <c r="C101" s="332" t="s">
        <v>74</v>
      </c>
      <c r="D101" s="332" t="s">
        <v>85</v>
      </c>
      <c r="E101" s="73" t="s">
        <v>1108</v>
      </c>
      <c r="F101" s="69" t="s">
        <v>886</v>
      </c>
      <c r="G101" s="73" t="s">
        <v>80</v>
      </c>
      <c r="H101" s="73" t="s">
        <v>76</v>
      </c>
      <c r="I101" s="73"/>
      <c r="J101" s="128">
        <v>172519.08</v>
      </c>
      <c r="K101" s="128">
        <v>25877.85</v>
      </c>
      <c r="L101" s="129">
        <v>0</v>
      </c>
      <c r="M101" s="129">
        <v>0</v>
      </c>
      <c r="N101" s="129">
        <v>0</v>
      </c>
      <c r="O101" s="128">
        <v>146641.23000000001</v>
      </c>
      <c r="P101" s="121" t="s">
        <v>965</v>
      </c>
      <c r="Q101" s="121" t="s">
        <v>993</v>
      </c>
      <c r="R101" s="121" t="s">
        <v>993</v>
      </c>
      <c r="S101" s="121">
        <v>2020</v>
      </c>
      <c r="T101" s="443"/>
      <c r="U101" s="443"/>
      <c r="V101" s="443"/>
    </row>
    <row r="102" spans="1:23" ht="38.25" hidden="1" x14ac:dyDescent="0.25">
      <c r="A102" s="106" t="s">
        <v>634</v>
      </c>
      <c r="B102" s="68" t="s">
        <v>963</v>
      </c>
      <c r="C102" s="130" t="s">
        <v>83</v>
      </c>
      <c r="D102" s="130" t="s">
        <v>85</v>
      </c>
      <c r="E102" s="130" t="s">
        <v>1091</v>
      </c>
      <c r="F102" s="69" t="s">
        <v>885</v>
      </c>
      <c r="G102" s="130" t="s">
        <v>80</v>
      </c>
      <c r="H102" s="130" t="s">
        <v>76</v>
      </c>
      <c r="I102" s="130"/>
      <c r="J102" s="131">
        <v>347544</v>
      </c>
      <c r="K102" s="131">
        <v>52132</v>
      </c>
      <c r="L102" s="132">
        <v>0</v>
      </c>
      <c r="M102" s="132">
        <v>0</v>
      </c>
      <c r="N102" s="132">
        <v>0</v>
      </c>
      <c r="O102" s="131">
        <v>295412</v>
      </c>
      <c r="P102" s="125" t="s">
        <v>978</v>
      </c>
      <c r="Q102" s="125" t="s">
        <v>1190</v>
      </c>
      <c r="R102" s="125" t="s">
        <v>974</v>
      </c>
      <c r="S102" s="125">
        <v>2020</v>
      </c>
      <c r="T102" s="443"/>
      <c r="U102" s="443"/>
      <c r="V102" s="443"/>
    </row>
    <row r="103" spans="1:23" ht="25.5" hidden="1" x14ac:dyDescent="0.25">
      <c r="A103" s="106" t="s">
        <v>635</v>
      </c>
      <c r="B103" s="70" t="s">
        <v>1148</v>
      </c>
      <c r="C103" s="73" t="s">
        <v>78</v>
      </c>
      <c r="D103" s="73" t="s">
        <v>85</v>
      </c>
      <c r="E103" s="73" t="s">
        <v>1086</v>
      </c>
      <c r="F103" s="73" t="s">
        <v>886</v>
      </c>
      <c r="G103" s="73" t="s">
        <v>80</v>
      </c>
      <c r="H103" s="277" t="s">
        <v>76</v>
      </c>
      <c r="I103" s="73"/>
      <c r="J103" s="131">
        <v>162934.70000000001</v>
      </c>
      <c r="K103" s="128">
        <v>24440.2</v>
      </c>
      <c r="L103" s="129">
        <v>0</v>
      </c>
      <c r="M103" s="129">
        <v>0</v>
      </c>
      <c r="N103" s="129">
        <v>0</v>
      </c>
      <c r="O103" s="128">
        <v>138494.5</v>
      </c>
      <c r="P103" s="121" t="s">
        <v>417</v>
      </c>
      <c r="Q103" s="121" t="s">
        <v>1190</v>
      </c>
      <c r="R103" s="121" t="s">
        <v>1155</v>
      </c>
      <c r="S103" s="121">
        <v>2018</v>
      </c>
      <c r="T103" s="443"/>
      <c r="U103" s="443"/>
      <c r="V103" s="443"/>
    </row>
    <row r="104" spans="1:23" ht="38.25" hidden="1" x14ac:dyDescent="0.25">
      <c r="A104" s="106" t="s">
        <v>636</v>
      </c>
      <c r="B104" s="88" t="s">
        <v>1191</v>
      </c>
      <c r="C104" s="89" t="s">
        <v>84</v>
      </c>
      <c r="D104" s="89" t="s">
        <v>85</v>
      </c>
      <c r="E104" s="89" t="s">
        <v>1098</v>
      </c>
      <c r="F104" s="89" t="s">
        <v>886</v>
      </c>
      <c r="G104" s="90" t="s">
        <v>80</v>
      </c>
      <c r="H104" s="46" t="s">
        <v>478</v>
      </c>
      <c r="I104" s="89"/>
      <c r="J104" s="128">
        <v>268554.71999999997</v>
      </c>
      <c r="K104" s="128">
        <v>40283.21</v>
      </c>
      <c r="L104" s="128">
        <v>0</v>
      </c>
      <c r="M104" s="128">
        <v>0</v>
      </c>
      <c r="N104" s="128">
        <v>0</v>
      </c>
      <c r="O104" s="128">
        <v>228271.51</v>
      </c>
      <c r="P104" s="140" t="s">
        <v>992</v>
      </c>
      <c r="Q104" s="140" t="s">
        <v>978</v>
      </c>
      <c r="R104" s="140" t="s">
        <v>972</v>
      </c>
      <c r="S104" s="140">
        <v>2020</v>
      </c>
      <c r="T104" s="444"/>
      <c r="U104" s="444"/>
      <c r="V104" s="444"/>
    </row>
    <row r="105" spans="1:23" ht="36" hidden="1" x14ac:dyDescent="0.25">
      <c r="A105" s="106" t="s">
        <v>637</v>
      </c>
      <c r="B105" s="74" t="s">
        <v>926</v>
      </c>
      <c r="C105" s="34" t="s">
        <v>1093</v>
      </c>
      <c r="D105" s="34" t="s">
        <v>85</v>
      </c>
      <c r="E105" s="82" t="s">
        <v>1107</v>
      </c>
      <c r="F105" s="89" t="s">
        <v>886</v>
      </c>
      <c r="G105" s="34" t="s">
        <v>80</v>
      </c>
      <c r="H105" s="31" t="s">
        <v>478</v>
      </c>
      <c r="I105" s="31"/>
      <c r="J105" s="132">
        <v>224271</v>
      </c>
      <c r="K105" s="132">
        <v>33641</v>
      </c>
      <c r="L105" s="131">
        <v>0</v>
      </c>
      <c r="M105" s="131">
        <v>0</v>
      </c>
      <c r="N105" s="131">
        <v>0</v>
      </c>
      <c r="O105" s="132">
        <v>190630</v>
      </c>
      <c r="P105" s="132" t="s">
        <v>968</v>
      </c>
      <c r="Q105" s="132" t="s">
        <v>997</v>
      </c>
      <c r="R105" s="132" t="s">
        <v>998</v>
      </c>
      <c r="S105" s="301">
        <v>2020</v>
      </c>
      <c r="T105" s="443"/>
      <c r="U105" s="443"/>
      <c r="V105" s="443"/>
    </row>
    <row r="106" spans="1:23" ht="24" hidden="1" x14ac:dyDescent="0.25">
      <c r="A106" s="106" t="s">
        <v>638</v>
      </c>
      <c r="B106" s="51" t="s">
        <v>1053</v>
      </c>
      <c r="C106" s="31" t="s">
        <v>469</v>
      </c>
      <c r="D106" s="31" t="s">
        <v>85</v>
      </c>
      <c r="E106" s="31" t="s">
        <v>1050</v>
      </c>
      <c r="F106" s="30" t="s">
        <v>886</v>
      </c>
      <c r="G106" s="52" t="s">
        <v>80</v>
      </c>
      <c r="H106" s="31" t="s">
        <v>76</v>
      </c>
      <c r="I106" s="31"/>
      <c r="J106" s="182">
        <v>1167362.46</v>
      </c>
      <c r="K106" s="182">
        <v>832000</v>
      </c>
      <c r="L106" s="182">
        <v>0</v>
      </c>
      <c r="M106" s="182">
        <v>0</v>
      </c>
      <c r="N106" s="182">
        <v>0</v>
      </c>
      <c r="O106" s="182">
        <v>335362.46000000002</v>
      </c>
      <c r="P106" s="125" t="s">
        <v>968</v>
      </c>
      <c r="Q106" s="125" t="s">
        <v>991</v>
      </c>
      <c r="R106" s="125" t="s">
        <v>969</v>
      </c>
      <c r="S106" s="125">
        <v>2018</v>
      </c>
      <c r="T106" s="443"/>
      <c r="U106" s="443"/>
      <c r="V106" s="443"/>
    </row>
    <row r="107" spans="1:23" ht="24" x14ac:dyDescent="0.25">
      <c r="A107" s="106" t="s">
        <v>639</v>
      </c>
      <c r="B107" s="588" t="s">
        <v>1474</v>
      </c>
      <c r="C107" s="31" t="s">
        <v>469</v>
      </c>
      <c r="D107" s="31" t="s">
        <v>85</v>
      </c>
      <c r="E107" s="31" t="s">
        <v>1050</v>
      </c>
      <c r="F107" s="30" t="s">
        <v>886</v>
      </c>
      <c r="G107" s="52" t="s">
        <v>80</v>
      </c>
      <c r="H107" s="31" t="s">
        <v>76</v>
      </c>
      <c r="I107" s="31"/>
      <c r="J107" s="182">
        <v>600000</v>
      </c>
      <c r="K107" s="182">
        <v>420000</v>
      </c>
      <c r="L107" s="182">
        <v>0</v>
      </c>
      <c r="M107" s="182">
        <v>0</v>
      </c>
      <c r="N107" s="182">
        <v>0</v>
      </c>
      <c r="O107" s="182">
        <v>180000</v>
      </c>
      <c r="P107" s="125" t="s">
        <v>969</v>
      </c>
      <c r="Q107" s="575" t="s">
        <v>964</v>
      </c>
      <c r="R107" s="125" t="s">
        <v>992</v>
      </c>
      <c r="S107" s="125">
        <v>2018</v>
      </c>
      <c r="T107" s="443"/>
      <c r="U107" s="443"/>
      <c r="V107" s="443"/>
    </row>
    <row r="108" spans="1:23" ht="24" hidden="1" x14ac:dyDescent="0.25">
      <c r="A108" s="106" t="s">
        <v>640</v>
      </c>
      <c r="B108" s="51" t="s">
        <v>1202</v>
      </c>
      <c r="C108" s="31" t="s">
        <v>778</v>
      </c>
      <c r="D108" s="31" t="s">
        <v>85</v>
      </c>
      <c r="E108" s="31" t="s">
        <v>780</v>
      </c>
      <c r="F108" s="30" t="s">
        <v>886</v>
      </c>
      <c r="G108" s="31" t="s">
        <v>80</v>
      </c>
      <c r="H108" s="31"/>
      <c r="I108" s="31"/>
      <c r="J108" s="132">
        <v>78975.41</v>
      </c>
      <c r="K108" s="132">
        <v>11846.31</v>
      </c>
      <c r="L108" s="131">
        <v>0</v>
      </c>
      <c r="M108" s="131">
        <v>0</v>
      </c>
      <c r="N108" s="131">
        <v>0</v>
      </c>
      <c r="O108" s="132">
        <v>67129.100000000006</v>
      </c>
      <c r="P108" s="123" t="s">
        <v>964</v>
      </c>
      <c r="Q108" s="125" t="s">
        <v>978</v>
      </c>
      <c r="R108" s="125" t="s">
        <v>1190</v>
      </c>
      <c r="S108" s="144">
        <v>2019</v>
      </c>
      <c r="T108" s="443"/>
      <c r="U108" s="443"/>
      <c r="V108" s="443"/>
    </row>
    <row r="109" spans="1:23" ht="36" hidden="1" x14ac:dyDescent="0.25">
      <c r="A109" s="106" t="s">
        <v>641</v>
      </c>
      <c r="B109" s="51" t="s">
        <v>1174</v>
      </c>
      <c r="C109" s="31" t="s">
        <v>74</v>
      </c>
      <c r="D109" s="31" t="s">
        <v>85</v>
      </c>
      <c r="E109" s="31" t="s">
        <v>1108</v>
      </c>
      <c r="F109" s="30" t="s">
        <v>886</v>
      </c>
      <c r="G109" s="31" t="s">
        <v>80</v>
      </c>
      <c r="H109" s="31"/>
      <c r="I109" s="31" t="s">
        <v>410</v>
      </c>
      <c r="J109" s="132">
        <v>186205</v>
      </c>
      <c r="K109" s="132">
        <v>27930.75</v>
      </c>
      <c r="L109" s="131">
        <v>0</v>
      </c>
      <c r="M109" s="131">
        <v>0</v>
      </c>
      <c r="N109" s="131">
        <v>0</v>
      </c>
      <c r="O109" s="132">
        <v>158274.25</v>
      </c>
      <c r="P109" s="123" t="s">
        <v>1182</v>
      </c>
      <c r="Q109" s="125" t="s">
        <v>1183</v>
      </c>
      <c r="R109" s="125" t="s">
        <v>1184</v>
      </c>
      <c r="S109" s="144">
        <v>2020</v>
      </c>
      <c r="T109" s="443"/>
      <c r="U109" s="443"/>
      <c r="V109" s="443"/>
    </row>
    <row r="110" spans="1:23" ht="36" hidden="1" x14ac:dyDescent="0.25">
      <c r="A110" s="106" t="s">
        <v>779</v>
      </c>
      <c r="B110" s="51" t="s">
        <v>1181</v>
      </c>
      <c r="C110" s="31" t="s">
        <v>83</v>
      </c>
      <c r="D110" s="31" t="s">
        <v>85</v>
      </c>
      <c r="E110" s="31" t="s">
        <v>1091</v>
      </c>
      <c r="F110" s="30" t="s">
        <v>886</v>
      </c>
      <c r="G110" s="31" t="s">
        <v>80</v>
      </c>
      <c r="H110" s="31"/>
      <c r="I110" s="31"/>
      <c r="J110" s="132">
        <v>235776.09</v>
      </c>
      <c r="K110" s="132">
        <v>35366.410000000003</v>
      </c>
      <c r="L110" s="131">
        <v>0</v>
      </c>
      <c r="M110" s="131">
        <v>0</v>
      </c>
      <c r="N110" s="131">
        <v>0</v>
      </c>
      <c r="O110" s="132">
        <v>200409.68</v>
      </c>
      <c r="P110" s="123" t="s">
        <v>967</v>
      </c>
      <c r="Q110" s="125" t="s">
        <v>971</v>
      </c>
      <c r="R110" s="125" t="s">
        <v>972</v>
      </c>
      <c r="S110" s="144">
        <v>2020</v>
      </c>
      <c r="T110" s="443"/>
      <c r="U110" s="443"/>
      <c r="V110" s="443"/>
    </row>
    <row r="111" spans="1:23" ht="42" hidden="1" customHeight="1" x14ac:dyDescent="0.25">
      <c r="A111" s="119" t="s">
        <v>589</v>
      </c>
      <c r="B111" s="126" t="s">
        <v>95</v>
      </c>
      <c r="C111" s="120" t="s">
        <v>28</v>
      </c>
      <c r="D111" s="120" t="s">
        <v>28</v>
      </c>
      <c r="E111" s="120" t="s">
        <v>28</v>
      </c>
      <c r="F111" s="120" t="s">
        <v>28</v>
      </c>
      <c r="G111" s="120" t="s">
        <v>28</v>
      </c>
      <c r="H111" s="120" t="s">
        <v>28</v>
      </c>
      <c r="I111" s="120" t="s">
        <v>28</v>
      </c>
      <c r="J111" s="212">
        <f>SUM(J112:J114)</f>
        <v>2249361.1800000002</v>
      </c>
      <c r="K111" s="212">
        <f t="shared" ref="K111:N111" si="15">SUM(K112:K114)</f>
        <v>337404.18</v>
      </c>
      <c r="L111" s="212">
        <f t="shared" si="15"/>
        <v>0</v>
      </c>
      <c r="M111" s="212">
        <f t="shared" si="15"/>
        <v>0</v>
      </c>
      <c r="N111" s="212">
        <f t="shared" si="15"/>
        <v>0</v>
      </c>
      <c r="O111" s="212">
        <f>SUM(O112:O114)</f>
        <v>1911957</v>
      </c>
      <c r="P111" s="218"/>
      <c r="Q111" s="218"/>
      <c r="R111" s="218"/>
      <c r="S111" s="218"/>
      <c r="T111" s="443"/>
      <c r="U111" s="443"/>
      <c r="V111" s="443"/>
    </row>
    <row r="112" spans="1:23" ht="38.25" hidden="1" x14ac:dyDescent="0.25">
      <c r="A112" s="184" t="s">
        <v>642</v>
      </c>
      <c r="B112" s="44" t="s">
        <v>70</v>
      </c>
      <c r="C112" s="333" t="s">
        <v>81</v>
      </c>
      <c r="D112" s="333" t="s">
        <v>85</v>
      </c>
      <c r="E112" s="277" t="s">
        <v>1106</v>
      </c>
      <c r="F112" s="277" t="s">
        <v>1162</v>
      </c>
      <c r="G112" s="277" t="s">
        <v>80</v>
      </c>
      <c r="H112" s="277" t="s">
        <v>76</v>
      </c>
      <c r="I112" s="277"/>
      <c r="J112" s="131">
        <v>1305328.24</v>
      </c>
      <c r="K112" s="131">
        <v>195799.24</v>
      </c>
      <c r="L112" s="132">
        <v>0</v>
      </c>
      <c r="M112" s="132">
        <v>0</v>
      </c>
      <c r="N112" s="132">
        <v>0</v>
      </c>
      <c r="O112" s="131">
        <v>1109529</v>
      </c>
      <c r="P112" s="59" t="s">
        <v>966</v>
      </c>
      <c r="Q112" s="59" t="s">
        <v>964</v>
      </c>
      <c r="R112" s="59" t="s">
        <v>978</v>
      </c>
      <c r="S112" s="59" t="s">
        <v>1270</v>
      </c>
      <c r="T112" s="443"/>
      <c r="U112" s="443"/>
      <c r="V112" s="443"/>
    </row>
    <row r="113" spans="1:22" ht="38.25" hidden="1" x14ac:dyDescent="0.25">
      <c r="A113" s="106" t="s">
        <v>643</v>
      </c>
      <c r="B113" s="70" t="s">
        <v>72</v>
      </c>
      <c r="C113" s="73" t="s">
        <v>74</v>
      </c>
      <c r="D113" s="73" t="s">
        <v>85</v>
      </c>
      <c r="E113" s="73" t="s">
        <v>1108</v>
      </c>
      <c r="F113" s="277" t="s">
        <v>1162</v>
      </c>
      <c r="G113" s="73" t="s">
        <v>80</v>
      </c>
      <c r="H113" s="73" t="s">
        <v>76</v>
      </c>
      <c r="I113" s="73"/>
      <c r="J113" s="128">
        <v>424800</v>
      </c>
      <c r="K113" s="128">
        <v>63720</v>
      </c>
      <c r="L113" s="129">
        <v>0</v>
      </c>
      <c r="M113" s="129">
        <v>0</v>
      </c>
      <c r="N113" s="129">
        <v>0</v>
      </c>
      <c r="O113" s="128">
        <v>361080</v>
      </c>
      <c r="P113" s="123" t="s">
        <v>991</v>
      </c>
      <c r="Q113" s="59" t="s">
        <v>970</v>
      </c>
      <c r="R113" s="59" t="s">
        <v>964</v>
      </c>
      <c r="S113" s="121">
        <v>2020</v>
      </c>
      <c r="T113" s="444"/>
      <c r="U113" s="444"/>
      <c r="V113" s="444"/>
    </row>
    <row r="114" spans="1:22" ht="38.25" hidden="1" x14ac:dyDescent="0.25">
      <c r="A114" s="106" t="s">
        <v>920</v>
      </c>
      <c r="B114" s="74" t="s">
        <v>921</v>
      </c>
      <c r="C114" s="277" t="s">
        <v>1093</v>
      </c>
      <c r="D114" s="73" t="s">
        <v>85</v>
      </c>
      <c r="E114" s="73" t="s">
        <v>1107</v>
      </c>
      <c r="F114" s="73" t="s">
        <v>1162</v>
      </c>
      <c r="G114" s="73" t="s">
        <v>80</v>
      </c>
      <c r="H114" s="73"/>
      <c r="I114" s="73"/>
      <c r="J114" s="128">
        <v>519232.94</v>
      </c>
      <c r="K114" s="128">
        <v>77884.94</v>
      </c>
      <c r="L114" s="129">
        <v>0</v>
      </c>
      <c r="M114" s="129">
        <v>0</v>
      </c>
      <c r="N114" s="129">
        <v>0</v>
      </c>
      <c r="O114" s="128">
        <v>441348</v>
      </c>
      <c r="P114" s="121" t="s">
        <v>417</v>
      </c>
      <c r="Q114" s="121" t="s">
        <v>978</v>
      </c>
      <c r="R114" s="121" t="s">
        <v>974</v>
      </c>
      <c r="S114" s="139">
        <v>2019</v>
      </c>
      <c r="T114" s="443"/>
      <c r="U114" s="443"/>
      <c r="V114" s="443"/>
    </row>
    <row r="115" spans="1:22" ht="38.25" x14ac:dyDescent="0.25">
      <c r="A115" s="290" t="s">
        <v>111</v>
      </c>
      <c r="B115" s="133" t="s">
        <v>114</v>
      </c>
      <c r="C115" s="312"/>
      <c r="D115" s="312"/>
      <c r="E115" s="312"/>
      <c r="F115" s="312"/>
      <c r="G115" s="312"/>
      <c r="H115" s="312"/>
      <c r="I115" s="312"/>
      <c r="J115" s="209">
        <f>J116+J138</f>
        <v>43646511.719999999</v>
      </c>
      <c r="K115" s="209">
        <f t="shared" ref="K115:O115" si="16">K116+K138</f>
        <v>5271380.9399999995</v>
      </c>
      <c r="L115" s="209">
        <f t="shared" si="16"/>
        <v>3272906</v>
      </c>
      <c r="M115" s="209">
        <f t="shared" si="16"/>
        <v>5000</v>
      </c>
      <c r="N115" s="209">
        <f t="shared" si="16"/>
        <v>0</v>
      </c>
      <c r="O115" s="209">
        <f t="shared" si="16"/>
        <v>35097224.780000001</v>
      </c>
      <c r="P115" s="145"/>
      <c r="Q115" s="145"/>
      <c r="R115" s="145"/>
      <c r="S115" s="145"/>
      <c r="T115" s="443"/>
      <c r="U115" s="443"/>
      <c r="V115" s="443"/>
    </row>
    <row r="116" spans="1:22" ht="60" x14ac:dyDescent="0.25">
      <c r="A116" s="148" t="s">
        <v>112</v>
      </c>
      <c r="B116" s="113" t="s">
        <v>115</v>
      </c>
      <c r="C116" s="313"/>
      <c r="D116" s="313"/>
      <c r="E116" s="313"/>
      <c r="F116" s="313"/>
      <c r="G116" s="313"/>
      <c r="H116" s="313"/>
      <c r="I116" s="313"/>
      <c r="J116" s="210">
        <f t="shared" ref="J116:O116" si="17">J117+J131+J132+J133</f>
        <v>42677595.159999996</v>
      </c>
      <c r="K116" s="210">
        <f t="shared" si="17"/>
        <v>5126043.4399999995</v>
      </c>
      <c r="L116" s="210">
        <f t="shared" si="17"/>
        <v>3272906</v>
      </c>
      <c r="M116" s="210">
        <f t="shared" si="17"/>
        <v>5000</v>
      </c>
      <c r="N116" s="210">
        <f t="shared" si="17"/>
        <v>0</v>
      </c>
      <c r="O116" s="210">
        <f t="shared" si="17"/>
        <v>34273645.719999999</v>
      </c>
      <c r="P116" s="146"/>
      <c r="Q116" s="146"/>
      <c r="R116" s="146"/>
      <c r="S116" s="146"/>
      <c r="T116" s="443"/>
      <c r="U116" s="443"/>
      <c r="V116" s="443"/>
    </row>
    <row r="117" spans="1:22" ht="24" x14ac:dyDescent="0.25">
      <c r="A117" s="114" t="s">
        <v>181</v>
      </c>
      <c r="B117" s="114" t="s">
        <v>185</v>
      </c>
      <c r="C117" s="314"/>
      <c r="D117" s="314"/>
      <c r="E117" s="314"/>
      <c r="F117" s="314"/>
      <c r="G117" s="314"/>
      <c r="H117" s="314"/>
      <c r="I117" s="314"/>
      <c r="J117" s="212">
        <f>SUM(J118:J130)</f>
        <v>22927155.16</v>
      </c>
      <c r="K117" s="212">
        <f t="shared" ref="K117:N117" si="18">SUM(K118:K130)</f>
        <v>3740381.44</v>
      </c>
      <c r="L117" s="212">
        <f t="shared" si="18"/>
        <v>1887248</v>
      </c>
      <c r="M117" s="212">
        <f t="shared" si="18"/>
        <v>5000</v>
      </c>
      <c r="N117" s="212">
        <f t="shared" si="18"/>
        <v>0</v>
      </c>
      <c r="O117" s="212">
        <f>SUM(O118:O130)</f>
        <v>17294525.719999999</v>
      </c>
      <c r="P117" s="147"/>
      <c r="Q117" s="147"/>
      <c r="R117" s="147"/>
      <c r="S117" s="147"/>
      <c r="T117" s="443"/>
      <c r="U117" s="443"/>
      <c r="V117" s="443"/>
    </row>
    <row r="118" spans="1:22" ht="25.5" hidden="1" x14ac:dyDescent="0.25">
      <c r="A118" s="51" t="s">
        <v>364</v>
      </c>
      <c r="B118" s="45" t="s">
        <v>365</v>
      </c>
      <c r="C118" s="32" t="s">
        <v>84</v>
      </c>
      <c r="D118" s="130" t="s">
        <v>82</v>
      </c>
      <c r="E118" s="32" t="s">
        <v>1098</v>
      </c>
      <c r="F118" s="130" t="s">
        <v>938</v>
      </c>
      <c r="G118" s="308" t="s">
        <v>80</v>
      </c>
      <c r="H118" s="130"/>
      <c r="I118" s="342"/>
      <c r="J118" s="131">
        <v>1158000</v>
      </c>
      <c r="K118" s="131">
        <v>530641.56000000006</v>
      </c>
      <c r="L118" s="131">
        <v>0</v>
      </c>
      <c r="M118" s="131">
        <v>0</v>
      </c>
      <c r="N118" s="131">
        <v>0</v>
      </c>
      <c r="O118" s="131">
        <v>627358.43999999994</v>
      </c>
      <c r="P118" s="125" t="s">
        <v>965</v>
      </c>
      <c r="Q118" s="125" t="s">
        <v>991</v>
      </c>
      <c r="R118" s="125" t="s">
        <v>966</v>
      </c>
      <c r="S118" s="125">
        <v>2019</v>
      </c>
      <c r="T118" s="443"/>
      <c r="U118" s="443"/>
      <c r="V118" s="443"/>
    </row>
    <row r="119" spans="1:22" ht="39.75" hidden="1" customHeight="1" x14ac:dyDescent="0.25">
      <c r="A119" s="51" t="s">
        <v>491</v>
      </c>
      <c r="B119" s="51" t="s">
        <v>1213</v>
      </c>
      <c r="C119" s="32" t="s">
        <v>473</v>
      </c>
      <c r="D119" s="50" t="s">
        <v>389</v>
      </c>
      <c r="E119" s="32" t="s">
        <v>1050</v>
      </c>
      <c r="F119" s="154" t="s">
        <v>1214</v>
      </c>
      <c r="G119" s="50" t="s">
        <v>86</v>
      </c>
      <c r="H119" s="32" t="s">
        <v>76</v>
      </c>
      <c r="I119" s="32"/>
      <c r="J119" s="182">
        <v>11584800</v>
      </c>
      <c r="K119" s="182">
        <v>0</v>
      </c>
      <c r="L119" s="182">
        <v>1737720</v>
      </c>
      <c r="M119" s="182">
        <v>0</v>
      </c>
      <c r="N119" s="182">
        <v>0</v>
      </c>
      <c r="O119" s="182">
        <v>9847080</v>
      </c>
      <c r="P119" s="125" t="s">
        <v>990</v>
      </c>
      <c r="Q119" s="125" t="s">
        <v>965</v>
      </c>
      <c r="R119" s="125" t="s">
        <v>968</v>
      </c>
      <c r="S119" s="125">
        <v>2019</v>
      </c>
      <c r="T119" s="444"/>
      <c r="U119" s="444"/>
      <c r="V119" s="443"/>
    </row>
    <row r="120" spans="1:22" ht="36" hidden="1" x14ac:dyDescent="0.25">
      <c r="A120" s="51" t="s">
        <v>492</v>
      </c>
      <c r="B120" s="51" t="s">
        <v>474</v>
      </c>
      <c r="C120" s="32" t="s">
        <v>1054</v>
      </c>
      <c r="D120" s="32" t="s">
        <v>82</v>
      </c>
      <c r="E120" s="32" t="s">
        <v>1050</v>
      </c>
      <c r="F120" s="154" t="s">
        <v>938</v>
      </c>
      <c r="G120" s="50" t="s">
        <v>80</v>
      </c>
      <c r="H120" s="32" t="s">
        <v>76</v>
      </c>
      <c r="I120" s="32"/>
      <c r="J120" s="182">
        <v>1280767</v>
      </c>
      <c r="K120" s="182">
        <v>254000</v>
      </c>
      <c r="L120" s="182">
        <v>0</v>
      </c>
      <c r="M120" s="182">
        <v>5000</v>
      </c>
      <c r="N120" s="182">
        <v>0</v>
      </c>
      <c r="O120" s="182">
        <v>1021767</v>
      </c>
      <c r="P120" s="125" t="s">
        <v>969</v>
      </c>
      <c r="Q120" s="125" t="s">
        <v>992</v>
      </c>
      <c r="R120" s="125" t="s">
        <v>971</v>
      </c>
      <c r="S120" s="125">
        <v>2019</v>
      </c>
      <c r="T120" s="443"/>
      <c r="U120" s="443"/>
      <c r="V120" s="443"/>
    </row>
    <row r="121" spans="1:22" ht="36" hidden="1" x14ac:dyDescent="0.25">
      <c r="A121" s="51" t="s">
        <v>493</v>
      </c>
      <c r="B121" s="51" t="s">
        <v>831</v>
      </c>
      <c r="C121" s="32" t="s">
        <v>832</v>
      </c>
      <c r="D121" s="32" t="s">
        <v>82</v>
      </c>
      <c r="E121" s="32" t="s">
        <v>1050</v>
      </c>
      <c r="F121" s="154" t="s">
        <v>938</v>
      </c>
      <c r="G121" s="50" t="s">
        <v>80</v>
      </c>
      <c r="H121" s="32" t="s">
        <v>76</v>
      </c>
      <c r="I121" s="32"/>
      <c r="J121" s="182">
        <v>2625980</v>
      </c>
      <c r="K121" s="182">
        <v>1604213</v>
      </c>
      <c r="L121" s="182">
        <v>0</v>
      </c>
      <c r="M121" s="182">
        <v>0</v>
      </c>
      <c r="N121" s="182">
        <v>0</v>
      </c>
      <c r="O121" s="182">
        <v>1021767</v>
      </c>
      <c r="P121" s="125" t="s">
        <v>966</v>
      </c>
      <c r="Q121" s="125" t="s">
        <v>992</v>
      </c>
      <c r="R121" s="125" t="s">
        <v>971</v>
      </c>
      <c r="S121" s="125">
        <v>2019</v>
      </c>
      <c r="T121" s="443"/>
      <c r="U121" s="443"/>
      <c r="V121" s="443"/>
    </row>
    <row r="122" spans="1:22" ht="59.25" hidden="1" customHeight="1" x14ac:dyDescent="0.25">
      <c r="A122" s="51" t="s">
        <v>494</v>
      </c>
      <c r="B122" s="51" t="s">
        <v>475</v>
      </c>
      <c r="C122" s="32" t="s">
        <v>833</v>
      </c>
      <c r="D122" s="32" t="s">
        <v>82</v>
      </c>
      <c r="E122" s="32" t="s">
        <v>1050</v>
      </c>
      <c r="F122" s="36" t="s">
        <v>1055</v>
      </c>
      <c r="G122" s="50" t="s">
        <v>80</v>
      </c>
      <c r="H122" s="32" t="s">
        <v>76</v>
      </c>
      <c r="I122" s="32"/>
      <c r="J122" s="182">
        <v>1471479</v>
      </c>
      <c r="K122" s="182">
        <v>220722</v>
      </c>
      <c r="L122" s="182">
        <v>0</v>
      </c>
      <c r="M122" s="182">
        <v>0</v>
      </c>
      <c r="N122" s="182">
        <v>0</v>
      </c>
      <c r="O122" s="182">
        <v>1250757</v>
      </c>
      <c r="P122" s="125" t="s">
        <v>966</v>
      </c>
      <c r="Q122" s="125" t="s">
        <v>970</v>
      </c>
      <c r="R122" s="125" t="s">
        <v>1056</v>
      </c>
      <c r="S122" s="125">
        <v>2019</v>
      </c>
      <c r="T122" s="443"/>
      <c r="U122" s="443"/>
      <c r="V122" s="443"/>
    </row>
    <row r="123" spans="1:22" ht="52.5" customHeight="1" x14ac:dyDescent="0.25">
      <c r="A123" s="51" t="s">
        <v>495</v>
      </c>
      <c r="B123" s="588" t="s">
        <v>1475</v>
      </c>
      <c r="C123" s="32" t="s">
        <v>1480</v>
      </c>
      <c r="D123" s="32" t="s">
        <v>82</v>
      </c>
      <c r="E123" s="32" t="s">
        <v>1050</v>
      </c>
      <c r="F123" s="36" t="s">
        <v>1055</v>
      </c>
      <c r="G123" s="50" t="s">
        <v>80</v>
      </c>
      <c r="H123" s="32" t="s">
        <v>76</v>
      </c>
      <c r="I123" s="32"/>
      <c r="J123" s="617">
        <f>K123+O123</f>
        <v>1312960.7000000002</v>
      </c>
      <c r="K123" s="617">
        <v>196944.11</v>
      </c>
      <c r="L123" s="182">
        <v>0</v>
      </c>
      <c r="M123" s="182">
        <v>0</v>
      </c>
      <c r="N123" s="182">
        <v>0</v>
      </c>
      <c r="O123" s="617">
        <v>1116016.5900000001</v>
      </c>
      <c r="P123" s="125" t="s">
        <v>990</v>
      </c>
      <c r="Q123" s="125" t="s">
        <v>976</v>
      </c>
      <c r="R123" s="125" t="s">
        <v>969</v>
      </c>
      <c r="S123" s="125">
        <v>2018</v>
      </c>
      <c r="T123" s="443"/>
      <c r="U123" s="443"/>
      <c r="V123" s="443"/>
    </row>
    <row r="124" spans="1:22" ht="24" hidden="1" x14ac:dyDescent="0.25">
      <c r="A124" s="51" t="s">
        <v>496</v>
      </c>
      <c r="B124" s="51" t="s">
        <v>834</v>
      </c>
      <c r="C124" s="32" t="s">
        <v>469</v>
      </c>
      <c r="D124" s="32" t="s">
        <v>79</v>
      </c>
      <c r="E124" s="32" t="s">
        <v>1050</v>
      </c>
      <c r="F124" s="324" t="s">
        <v>1051</v>
      </c>
      <c r="G124" s="50" t="s">
        <v>80</v>
      </c>
      <c r="H124" s="32" t="s">
        <v>76</v>
      </c>
      <c r="I124" s="32"/>
      <c r="J124" s="182">
        <v>1049000</v>
      </c>
      <c r="K124" s="182">
        <v>78675</v>
      </c>
      <c r="L124" s="182">
        <v>78675</v>
      </c>
      <c r="M124" s="182">
        <v>0</v>
      </c>
      <c r="N124" s="182">
        <v>0</v>
      </c>
      <c r="O124" s="182">
        <v>891650</v>
      </c>
      <c r="P124" s="125" t="s">
        <v>992</v>
      </c>
      <c r="Q124" s="125" t="s">
        <v>992</v>
      </c>
      <c r="R124" s="125" t="s">
        <v>978</v>
      </c>
      <c r="S124" s="125">
        <v>2019</v>
      </c>
      <c r="T124" s="443"/>
      <c r="U124" s="443"/>
      <c r="V124" s="443"/>
    </row>
    <row r="125" spans="1:22" ht="24" hidden="1" x14ac:dyDescent="0.25">
      <c r="A125" s="51" t="s">
        <v>497</v>
      </c>
      <c r="B125" s="51" t="s">
        <v>835</v>
      </c>
      <c r="C125" s="32" t="s">
        <v>469</v>
      </c>
      <c r="D125" s="32" t="s">
        <v>79</v>
      </c>
      <c r="E125" s="32" t="s">
        <v>1050</v>
      </c>
      <c r="F125" s="324" t="s">
        <v>1051</v>
      </c>
      <c r="G125" s="50" t="s">
        <v>80</v>
      </c>
      <c r="H125" s="32" t="s">
        <v>76</v>
      </c>
      <c r="I125" s="32"/>
      <c r="J125" s="182">
        <v>1400000</v>
      </c>
      <c r="K125" s="182">
        <v>660098</v>
      </c>
      <c r="L125" s="182">
        <v>59992</v>
      </c>
      <c r="M125" s="182">
        <v>0</v>
      </c>
      <c r="N125" s="182">
        <v>0</v>
      </c>
      <c r="O125" s="182">
        <v>679910</v>
      </c>
      <c r="P125" s="125" t="s">
        <v>970</v>
      </c>
      <c r="Q125" s="125" t="s">
        <v>1056</v>
      </c>
      <c r="R125" s="125" t="s">
        <v>971</v>
      </c>
      <c r="S125" s="125">
        <v>2019</v>
      </c>
      <c r="T125" s="443"/>
      <c r="U125" s="443"/>
      <c r="V125" s="443"/>
    </row>
    <row r="126" spans="1:22" ht="52.5" hidden="1" customHeight="1" x14ac:dyDescent="0.25">
      <c r="A126" s="51" t="s">
        <v>498</v>
      </c>
      <c r="B126" s="51" t="s">
        <v>1313</v>
      </c>
      <c r="C126" s="32" t="s">
        <v>469</v>
      </c>
      <c r="D126" s="32" t="s">
        <v>79</v>
      </c>
      <c r="E126" s="32" t="s">
        <v>1050</v>
      </c>
      <c r="F126" s="324" t="s">
        <v>1051</v>
      </c>
      <c r="G126" s="50" t="s">
        <v>80</v>
      </c>
      <c r="H126" s="32" t="s">
        <v>76</v>
      </c>
      <c r="I126" s="32"/>
      <c r="J126" s="182">
        <v>201000</v>
      </c>
      <c r="K126" s="182">
        <v>67049</v>
      </c>
      <c r="L126" s="182">
        <v>10861</v>
      </c>
      <c r="M126" s="182">
        <v>0</v>
      </c>
      <c r="N126" s="182">
        <v>0</v>
      </c>
      <c r="O126" s="182">
        <v>123090</v>
      </c>
      <c r="P126" s="125" t="s">
        <v>969</v>
      </c>
      <c r="Q126" s="125" t="s">
        <v>993</v>
      </c>
      <c r="R126" s="125" t="s">
        <v>964</v>
      </c>
      <c r="S126" s="125">
        <v>2018</v>
      </c>
      <c r="T126" s="443"/>
      <c r="U126" s="443"/>
      <c r="V126" s="443"/>
    </row>
    <row r="127" spans="1:22" ht="24" x14ac:dyDescent="0.25">
      <c r="A127" s="51" t="s">
        <v>499</v>
      </c>
      <c r="B127" s="51" t="s">
        <v>782</v>
      </c>
      <c r="C127" s="32" t="s">
        <v>778</v>
      </c>
      <c r="D127" s="32" t="s">
        <v>82</v>
      </c>
      <c r="E127" s="32" t="s">
        <v>780</v>
      </c>
      <c r="F127" s="32" t="s">
        <v>938</v>
      </c>
      <c r="G127" s="50" t="s">
        <v>80</v>
      </c>
      <c r="H127" s="32"/>
      <c r="I127" s="32"/>
      <c r="J127" s="131">
        <f>K127+O127</f>
        <v>97014.47</v>
      </c>
      <c r="K127" s="131">
        <v>16115.67</v>
      </c>
      <c r="L127" s="131">
        <v>0</v>
      </c>
      <c r="M127" s="131">
        <v>0</v>
      </c>
      <c r="N127" s="131">
        <v>0</v>
      </c>
      <c r="O127" s="131">
        <v>80898.8</v>
      </c>
      <c r="P127" s="575" t="s">
        <v>993</v>
      </c>
      <c r="Q127" s="575" t="s">
        <v>972</v>
      </c>
      <c r="R127" s="575" t="s">
        <v>996</v>
      </c>
      <c r="S127" s="125">
        <v>2020</v>
      </c>
      <c r="T127" s="443"/>
      <c r="U127" s="443"/>
      <c r="V127" s="443"/>
    </row>
    <row r="128" spans="1:22" ht="36" hidden="1" x14ac:dyDescent="0.25">
      <c r="A128" s="51" t="s">
        <v>781</v>
      </c>
      <c r="B128" s="74" t="s">
        <v>937</v>
      </c>
      <c r="C128" s="32" t="s">
        <v>74</v>
      </c>
      <c r="D128" s="32" t="s">
        <v>82</v>
      </c>
      <c r="E128" s="32" t="s">
        <v>1108</v>
      </c>
      <c r="F128" s="162" t="s">
        <v>938</v>
      </c>
      <c r="G128" s="50" t="s">
        <v>80</v>
      </c>
      <c r="H128" s="32"/>
      <c r="I128" s="32"/>
      <c r="J128" s="131">
        <v>207906.69</v>
      </c>
      <c r="K128" s="131">
        <v>31186</v>
      </c>
      <c r="L128" s="131">
        <v>0</v>
      </c>
      <c r="M128" s="131">
        <v>0</v>
      </c>
      <c r="N128" s="131">
        <v>0</v>
      </c>
      <c r="O128" s="131">
        <v>176720.69</v>
      </c>
      <c r="P128" s="132" t="s">
        <v>990</v>
      </c>
      <c r="Q128" s="132" t="s">
        <v>991</v>
      </c>
      <c r="R128" s="132" t="s">
        <v>970</v>
      </c>
      <c r="S128" s="279">
        <v>2019</v>
      </c>
      <c r="T128" s="443"/>
      <c r="U128" s="443"/>
      <c r="V128" s="443"/>
    </row>
    <row r="129" spans="1:24" ht="38.25" hidden="1" x14ac:dyDescent="0.25">
      <c r="A129" s="51" t="s">
        <v>783</v>
      </c>
      <c r="B129" s="70" t="s">
        <v>1046</v>
      </c>
      <c r="C129" s="73" t="s">
        <v>1047</v>
      </c>
      <c r="D129" s="73" t="s">
        <v>82</v>
      </c>
      <c r="E129" s="73" t="s">
        <v>1107</v>
      </c>
      <c r="F129" s="277" t="s">
        <v>938</v>
      </c>
      <c r="G129" s="75" t="s">
        <v>80</v>
      </c>
      <c r="H129" s="75"/>
      <c r="I129" s="75"/>
      <c r="J129" s="136">
        <v>254108.18</v>
      </c>
      <c r="K129" s="136">
        <v>38116.230000000003</v>
      </c>
      <c r="L129" s="136">
        <v>0</v>
      </c>
      <c r="M129" s="136">
        <v>0</v>
      </c>
      <c r="N129" s="136">
        <v>0</v>
      </c>
      <c r="O129" s="136">
        <v>215991.95</v>
      </c>
      <c r="P129" s="122" t="s">
        <v>970</v>
      </c>
      <c r="Q129" s="122" t="s">
        <v>993</v>
      </c>
      <c r="R129" s="122" t="s">
        <v>992</v>
      </c>
      <c r="S129" s="136">
        <v>2019</v>
      </c>
      <c r="T129" s="443"/>
      <c r="U129" s="443"/>
      <c r="V129" s="443"/>
    </row>
    <row r="130" spans="1:24" ht="38.25" hidden="1" x14ac:dyDescent="0.25">
      <c r="A130" s="51" t="s">
        <v>1185</v>
      </c>
      <c r="B130" s="70" t="s">
        <v>1186</v>
      </c>
      <c r="C130" s="73" t="s">
        <v>83</v>
      </c>
      <c r="D130" s="73" t="s">
        <v>82</v>
      </c>
      <c r="E130" s="73" t="s">
        <v>1091</v>
      </c>
      <c r="F130" s="277" t="s">
        <v>938</v>
      </c>
      <c r="G130" s="75" t="s">
        <v>80</v>
      </c>
      <c r="H130" s="75"/>
      <c r="I130" s="75"/>
      <c r="J130" s="136">
        <v>284139.12</v>
      </c>
      <c r="K130" s="136">
        <v>42620.87</v>
      </c>
      <c r="L130" s="136">
        <v>0</v>
      </c>
      <c r="M130" s="136">
        <v>0</v>
      </c>
      <c r="N130" s="136">
        <v>0</v>
      </c>
      <c r="O130" s="136">
        <v>241518.25</v>
      </c>
      <c r="P130" s="122" t="s">
        <v>966</v>
      </c>
      <c r="Q130" s="122" t="s">
        <v>1056</v>
      </c>
      <c r="R130" s="122" t="s">
        <v>964</v>
      </c>
      <c r="S130" s="136">
        <v>2019</v>
      </c>
      <c r="T130" s="443"/>
      <c r="U130" s="443"/>
      <c r="V130" s="443"/>
    </row>
    <row r="131" spans="1:24" ht="24" hidden="1" x14ac:dyDescent="0.25">
      <c r="A131" s="114" t="s">
        <v>182</v>
      </c>
      <c r="B131" s="114" t="s">
        <v>186</v>
      </c>
      <c r="C131" s="314"/>
      <c r="D131" s="314"/>
      <c r="E131" s="314"/>
      <c r="F131" s="314"/>
      <c r="G131" s="314"/>
      <c r="H131" s="314"/>
      <c r="I131" s="314"/>
      <c r="J131" s="220">
        <v>0</v>
      </c>
      <c r="K131" s="220">
        <v>0</v>
      </c>
      <c r="L131" s="220">
        <v>0</v>
      </c>
      <c r="M131" s="220">
        <v>0</v>
      </c>
      <c r="N131" s="220">
        <v>0</v>
      </c>
      <c r="O131" s="220">
        <v>0</v>
      </c>
      <c r="P131" s="147"/>
      <c r="Q131" s="147"/>
      <c r="R131" s="147"/>
      <c r="S131" s="147"/>
      <c r="T131" s="443"/>
      <c r="U131" s="443"/>
      <c r="V131" s="443"/>
    </row>
    <row r="132" spans="1:24" ht="36" hidden="1" x14ac:dyDescent="0.25">
      <c r="A132" s="114" t="s">
        <v>183</v>
      </c>
      <c r="B132" s="114" t="s">
        <v>187</v>
      </c>
      <c r="C132" s="314"/>
      <c r="D132" s="314"/>
      <c r="E132" s="314"/>
      <c r="F132" s="314"/>
      <c r="G132" s="314"/>
      <c r="H132" s="314"/>
      <c r="I132" s="314"/>
      <c r="J132" s="220">
        <v>0</v>
      </c>
      <c r="K132" s="220">
        <v>0</v>
      </c>
      <c r="L132" s="220">
        <v>0</v>
      </c>
      <c r="M132" s="220">
        <v>0</v>
      </c>
      <c r="N132" s="220">
        <v>0</v>
      </c>
      <c r="O132" s="220">
        <v>0</v>
      </c>
      <c r="P132" s="147"/>
      <c r="Q132" s="147"/>
      <c r="R132" s="147"/>
      <c r="S132" s="147"/>
      <c r="T132" s="443"/>
      <c r="U132" s="443"/>
      <c r="V132" s="443"/>
    </row>
    <row r="133" spans="1:24" ht="36" x14ac:dyDescent="0.25">
      <c r="A133" s="114" t="s">
        <v>184</v>
      </c>
      <c r="B133" s="114" t="s">
        <v>188</v>
      </c>
      <c r="C133" s="314"/>
      <c r="D133" s="314"/>
      <c r="E133" s="314"/>
      <c r="F133" s="314"/>
      <c r="G133" s="314"/>
      <c r="H133" s="314"/>
      <c r="I133" s="314"/>
      <c r="J133" s="212">
        <f>SUM(J134:J137)</f>
        <v>19750440</v>
      </c>
      <c r="K133" s="212">
        <f t="shared" ref="K133:N133" si="19">SUM(K134:K137)</f>
        <v>1385662</v>
      </c>
      <c r="L133" s="212">
        <f t="shared" si="19"/>
        <v>1385658</v>
      </c>
      <c r="M133" s="212">
        <f t="shared" si="19"/>
        <v>0</v>
      </c>
      <c r="N133" s="212">
        <f t="shared" si="19"/>
        <v>0</v>
      </c>
      <c r="O133" s="212">
        <f>SUM(O134:O137)</f>
        <v>16979120</v>
      </c>
      <c r="P133" s="147"/>
      <c r="Q133" s="147"/>
      <c r="R133" s="147"/>
      <c r="S133" s="147"/>
      <c r="T133" s="443"/>
      <c r="U133" s="443"/>
      <c r="V133" s="443"/>
    </row>
    <row r="134" spans="1:24" ht="24" hidden="1" x14ac:dyDescent="0.25">
      <c r="A134" s="194" t="s">
        <v>429</v>
      </c>
      <c r="B134" s="51" t="s">
        <v>477</v>
      </c>
      <c r="C134" s="32" t="s">
        <v>469</v>
      </c>
      <c r="D134" s="32" t="s">
        <v>79</v>
      </c>
      <c r="E134" s="32" t="s">
        <v>1050</v>
      </c>
      <c r="F134" s="324" t="s">
        <v>1051</v>
      </c>
      <c r="G134" s="50" t="s">
        <v>80</v>
      </c>
      <c r="H134" s="32" t="s">
        <v>76</v>
      </c>
      <c r="I134" s="32"/>
      <c r="J134" s="182">
        <v>5000000</v>
      </c>
      <c r="K134" s="182">
        <v>375000</v>
      </c>
      <c r="L134" s="182">
        <v>375000</v>
      </c>
      <c r="M134" s="182">
        <v>0</v>
      </c>
      <c r="N134" s="182">
        <v>0</v>
      </c>
      <c r="O134" s="182">
        <v>4250000</v>
      </c>
      <c r="P134" s="125" t="s">
        <v>978</v>
      </c>
      <c r="Q134" s="125" t="s">
        <v>973</v>
      </c>
      <c r="R134" s="125" t="s">
        <v>972</v>
      </c>
      <c r="S134" s="125">
        <v>2019</v>
      </c>
      <c r="T134" s="443"/>
      <c r="U134" s="443"/>
      <c r="V134" s="443"/>
    </row>
    <row r="135" spans="1:24" ht="36" hidden="1" x14ac:dyDescent="0.25">
      <c r="A135" s="194" t="s">
        <v>500</v>
      </c>
      <c r="B135" s="51" t="s">
        <v>836</v>
      </c>
      <c r="C135" s="32" t="s">
        <v>469</v>
      </c>
      <c r="D135" s="32" t="s">
        <v>79</v>
      </c>
      <c r="E135" s="32" t="s">
        <v>1050</v>
      </c>
      <c r="F135" s="324" t="s">
        <v>1051</v>
      </c>
      <c r="G135" s="50" t="s">
        <v>80</v>
      </c>
      <c r="H135" s="32" t="s">
        <v>76</v>
      </c>
      <c r="I135" s="32"/>
      <c r="J135" s="182">
        <v>4750440</v>
      </c>
      <c r="K135" s="182">
        <v>260662</v>
      </c>
      <c r="L135" s="182">
        <v>260658</v>
      </c>
      <c r="M135" s="182">
        <v>0</v>
      </c>
      <c r="N135" s="182">
        <v>0</v>
      </c>
      <c r="O135" s="182">
        <v>4229120</v>
      </c>
      <c r="P135" s="125" t="s">
        <v>964</v>
      </c>
      <c r="Q135" s="125" t="s">
        <v>978</v>
      </c>
      <c r="R135" s="125" t="s">
        <v>1190</v>
      </c>
      <c r="S135" s="125">
        <v>2019</v>
      </c>
      <c r="T135" s="443"/>
      <c r="U135" s="443"/>
      <c r="V135" s="443"/>
    </row>
    <row r="136" spans="1:24" ht="36" hidden="1" x14ac:dyDescent="0.25">
      <c r="A136" s="194" t="s">
        <v>501</v>
      </c>
      <c r="B136" s="51" t="s">
        <v>837</v>
      </c>
      <c r="C136" s="32" t="s">
        <v>469</v>
      </c>
      <c r="D136" s="32" t="s">
        <v>79</v>
      </c>
      <c r="E136" s="32" t="s">
        <v>1050</v>
      </c>
      <c r="F136" s="324" t="s">
        <v>1051</v>
      </c>
      <c r="G136" s="50" t="s">
        <v>80</v>
      </c>
      <c r="H136" s="32" t="s">
        <v>76</v>
      </c>
      <c r="I136" s="32"/>
      <c r="J136" s="182">
        <v>5000000</v>
      </c>
      <c r="K136" s="182">
        <v>375000</v>
      </c>
      <c r="L136" s="182">
        <v>375000</v>
      </c>
      <c r="M136" s="182">
        <v>0</v>
      </c>
      <c r="N136" s="182">
        <v>0</v>
      </c>
      <c r="O136" s="182">
        <v>4250000</v>
      </c>
      <c r="P136" s="125" t="s">
        <v>1190</v>
      </c>
      <c r="Q136" s="125" t="s">
        <v>1155</v>
      </c>
      <c r="R136" s="125" t="s">
        <v>996</v>
      </c>
      <c r="S136" s="125">
        <v>2019</v>
      </c>
      <c r="T136" s="443"/>
      <c r="U136" s="443"/>
      <c r="V136" s="443"/>
    </row>
    <row r="137" spans="1:24" ht="54.75" customHeight="1" x14ac:dyDescent="0.25">
      <c r="A137" s="194" t="s">
        <v>502</v>
      </c>
      <c r="B137" s="588" t="s">
        <v>1476</v>
      </c>
      <c r="C137" s="32" t="s">
        <v>469</v>
      </c>
      <c r="D137" s="32" t="s">
        <v>79</v>
      </c>
      <c r="E137" s="32" t="s">
        <v>1050</v>
      </c>
      <c r="F137" s="324" t="s">
        <v>1051</v>
      </c>
      <c r="G137" s="50" t="s">
        <v>80</v>
      </c>
      <c r="H137" s="32" t="s">
        <v>76</v>
      </c>
      <c r="I137" s="32"/>
      <c r="J137" s="182">
        <v>5000000</v>
      </c>
      <c r="K137" s="182">
        <v>375000</v>
      </c>
      <c r="L137" s="182">
        <v>375000</v>
      </c>
      <c r="M137" s="182">
        <v>0</v>
      </c>
      <c r="N137" s="182">
        <v>0</v>
      </c>
      <c r="O137" s="182">
        <v>4250000</v>
      </c>
      <c r="P137" s="125" t="s">
        <v>971</v>
      </c>
      <c r="Q137" s="125" t="s">
        <v>973</v>
      </c>
      <c r="R137" s="125" t="s">
        <v>972</v>
      </c>
      <c r="S137" s="125">
        <v>2019</v>
      </c>
      <c r="T137" s="443"/>
      <c r="U137" s="443"/>
      <c r="V137" s="443"/>
    </row>
    <row r="138" spans="1:24" ht="36" x14ac:dyDescent="0.25">
      <c r="A138" s="148" t="s">
        <v>113</v>
      </c>
      <c r="B138" s="148" t="s">
        <v>116</v>
      </c>
      <c r="C138" s="313"/>
      <c r="D138" s="313"/>
      <c r="E138" s="313"/>
      <c r="F138" s="313"/>
      <c r="G138" s="313"/>
      <c r="H138" s="313"/>
      <c r="I138" s="313"/>
      <c r="J138" s="210">
        <f>J139+J140+J144+J145</f>
        <v>968916.56</v>
      </c>
      <c r="K138" s="210">
        <f t="shared" ref="K138:O138" si="20">K139+K140+K144+K145</f>
        <v>145337.5</v>
      </c>
      <c r="L138" s="210">
        <f t="shared" si="20"/>
        <v>0</v>
      </c>
      <c r="M138" s="210">
        <f t="shared" si="20"/>
        <v>0</v>
      </c>
      <c r="N138" s="210">
        <f t="shared" si="20"/>
        <v>0</v>
      </c>
      <c r="O138" s="210">
        <f t="shared" si="20"/>
        <v>823579.06</v>
      </c>
      <c r="P138" s="146"/>
      <c r="Q138" s="146"/>
      <c r="R138" s="146"/>
      <c r="S138" s="146"/>
      <c r="T138" s="443"/>
      <c r="U138" s="443"/>
      <c r="V138" s="443"/>
    </row>
    <row r="139" spans="1:24" ht="24" hidden="1" x14ac:dyDescent="0.25">
      <c r="A139" s="291" t="s">
        <v>189</v>
      </c>
      <c r="B139" s="114" t="s">
        <v>190</v>
      </c>
      <c r="C139" s="314"/>
      <c r="D139" s="314"/>
      <c r="E139" s="314"/>
      <c r="F139" s="314"/>
      <c r="G139" s="314"/>
      <c r="H139" s="314"/>
      <c r="I139" s="314"/>
      <c r="J139" s="220">
        <v>0</v>
      </c>
      <c r="K139" s="220">
        <v>0</v>
      </c>
      <c r="L139" s="220">
        <v>0</v>
      </c>
      <c r="M139" s="220">
        <v>0</v>
      </c>
      <c r="N139" s="220">
        <v>0</v>
      </c>
      <c r="O139" s="220">
        <v>0</v>
      </c>
      <c r="P139" s="147"/>
      <c r="Q139" s="147"/>
      <c r="R139" s="147"/>
      <c r="S139" s="147"/>
      <c r="T139" s="443"/>
      <c r="U139" s="443"/>
      <c r="V139" s="443"/>
    </row>
    <row r="140" spans="1:24" ht="36" x14ac:dyDescent="0.25">
      <c r="A140" s="291" t="s">
        <v>763</v>
      </c>
      <c r="B140" s="114" t="s">
        <v>191</v>
      </c>
      <c r="C140" s="314"/>
      <c r="D140" s="314"/>
      <c r="E140" s="314"/>
      <c r="F140" s="314"/>
      <c r="G140" s="314"/>
      <c r="H140" s="314"/>
      <c r="I140" s="314"/>
      <c r="J140" s="212">
        <f>SUM(J141:J143)</f>
        <v>968916.56</v>
      </c>
      <c r="K140" s="212">
        <f t="shared" ref="K140:N140" si="21">SUM(K141:K143)</f>
        <v>145337.5</v>
      </c>
      <c r="L140" s="212">
        <f t="shared" si="21"/>
        <v>0</v>
      </c>
      <c r="M140" s="212">
        <f t="shared" si="21"/>
        <v>0</v>
      </c>
      <c r="N140" s="212">
        <f t="shared" si="21"/>
        <v>0</v>
      </c>
      <c r="O140" s="212">
        <f>SUM(O141:O143)</f>
        <v>823579.06</v>
      </c>
      <c r="P140" s="147"/>
      <c r="Q140" s="147"/>
      <c r="R140" s="147"/>
      <c r="S140" s="147"/>
      <c r="T140" s="443"/>
      <c r="U140" s="443"/>
      <c r="V140" s="443"/>
    </row>
    <row r="141" spans="1:24" ht="72" hidden="1" x14ac:dyDescent="0.25">
      <c r="A141" s="261" t="s">
        <v>766</v>
      </c>
      <c r="B141" s="250" t="s">
        <v>1110</v>
      </c>
      <c r="C141" s="33" t="s">
        <v>83</v>
      </c>
      <c r="D141" s="33" t="s">
        <v>75</v>
      </c>
      <c r="E141" s="33" t="s">
        <v>1128</v>
      </c>
      <c r="F141" s="34" t="s">
        <v>1100</v>
      </c>
      <c r="G141" s="33" t="s">
        <v>80</v>
      </c>
      <c r="H141" s="33"/>
      <c r="I141" s="33"/>
      <c r="J141" s="168">
        <v>318137.65999999997</v>
      </c>
      <c r="K141" s="168">
        <v>47720.65</v>
      </c>
      <c r="L141" s="168">
        <v>0</v>
      </c>
      <c r="M141" s="168">
        <v>0</v>
      </c>
      <c r="N141" s="168">
        <v>0</v>
      </c>
      <c r="O141" s="168">
        <v>270417.01</v>
      </c>
      <c r="P141" s="234" t="s">
        <v>990</v>
      </c>
      <c r="Q141" s="165" t="s">
        <v>968</v>
      </c>
      <c r="R141" s="165" t="s">
        <v>991</v>
      </c>
      <c r="S141" s="165">
        <v>2020</v>
      </c>
      <c r="T141" s="443"/>
      <c r="U141" s="443"/>
      <c r="V141" s="443"/>
    </row>
    <row r="142" spans="1:24" ht="60" x14ac:dyDescent="0.25">
      <c r="A142" s="261" t="s">
        <v>897</v>
      </c>
      <c r="B142" s="51" t="s">
        <v>1479</v>
      </c>
      <c r="C142" s="32" t="s">
        <v>74</v>
      </c>
      <c r="D142" s="32" t="s">
        <v>75</v>
      </c>
      <c r="E142" s="32" t="s">
        <v>1099</v>
      </c>
      <c r="F142" s="34" t="s">
        <v>1100</v>
      </c>
      <c r="G142" s="50" t="s">
        <v>80</v>
      </c>
      <c r="H142" s="32"/>
      <c r="I142" s="32"/>
      <c r="J142" s="621">
        <f>K142+O142</f>
        <v>207290.72</v>
      </c>
      <c r="K142" s="621">
        <v>31093.62</v>
      </c>
      <c r="L142" s="131">
        <v>0</v>
      </c>
      <c r="M142" s="131">
        <v>0</v>
      </c>
      <c r="N142" s="131">
        <v>0</v>
      </c>
      <c r="O142" s="621">
        <v>176197.1</v>
      </c>
      <c r="P142" s="251" t="s">
        <v>417</v>
      </c>
      <c r="Q142" s="221" t="s">
        <v>976</v>
      </c>
      <c r="R142" s="221" t="s">
        <v>966</v>
      </c>
      <c r="S142" s="221">
        <v>2019</v>
      </c>
      <c r="T142" s="443"/>
      <c r="U142" s="443"/>
      <c r="V142" s="443"/>
      <c r="X142" s="429"/>
    </row>
    <row r="143" spans="1:24" ht="36" x14ac:dyDescent="0.25">
      <c r="A143" s="261" t="s">
        <v>1057</v>
      </c>
      <c r="B143" s="51" t="s">
        <v>1058</v>
      </c>
      <c r="C143" s="32" t="s">
        <v>84</v>
      </c>
      <c r="D143" s="32" t="s">
        <v>75</v>
      </c>
      <c r="E143" s="32" t="s">
        <v>1129</v>
      </c>
      <c r="F143" s="34" t="s">
        <v>1100</v>
      </c>
      <c r="G143" s="50" t="s">
        <v>80</v>
      </c>
      <c r="H143" s="32"/>
      <c r="I143" s="32"/>
      <c r="J143" s="131">
        <f>K143+O143</f>
        <v>443488.18</v>
      </c>
      <c r="K143" s="131">
        <v>66523.23</v>
      </c>
      <c r="L143" s="131">
        <v>0</v>
      </c>
      <c r="M143" s="131">
        <v>0</v>
      </c>
      <c r="N143" s="131">
        <v>0</v>
      </c>
      <c r="O143" s="131">
        <v>376964.95</v>
      </c>
      <c r="P143" s="580" t="s">
        <v>1056</v>
      </c>
      <c r="Q143" s="581" t="s">
        <v>971</v>
      </c>
      <c r="R143" s="581" t="s">
        <v>973</v>
      </c>
      <c r="S143" s="581">
        <v>2020</v>
      </c>
      <c r="T143" s="443"/>
      <c r="U143" s="443"/>
      <c r="V143" s="443"/>
    </row>
    <row r="144" spans="1:24" ht="24" hidden="1" x14ac:dyDescent="0.25">
      <c r="A144" s="291" t="s">
        <v>764</v>
      </c>
      <c r="B144" s="114" t="s">
        <v>192</v>
      </c>
      <c r="C144" s="314"/>
      <c r="D144" s="314"/>
      <c r="E144" s="314"/>
      <c r="F144" s="314"/>
      <c r="G144" s="314"/>
      <c r="H144" s="314"/>
      <c r="I144" s="314"/>
      <c r="J144" s="220">
        <v>0</v>
      </c>
      <c r="K144" s="220">
        <v>0</v>
      </c>
      <c r="L144" s="220">
        <v>0</v>
      </c>
      <c r="M144" s="220">
        <v>0</v>
      </c>
      <c r="N144" s="220">
        <v>0</v>
      </c>
      <c r="O144" s="220">
        <v>0</v>
      </c>
      <c r="P144" s="147"/>
      <c r="Q144" s="147"/>
      <c r="R144" s="147"/>
      <c r="S144" s="147"/>
      <c r="T144" s="443"/>
      <c r="U144" s="443"/>
      <c r="V144" s="443"/>
    </row>
    <row r="145" spans="1:22" ht="36" hidden="1" x14ac:dyDescent="0.25">
      <c r="A145" s="291" t="s">
        <v>765</v>
      </c>
      <c r="B145" s="114" t="s">
        <v>193</v>
      </c>
      <c r="C145" s="314"/>
      <c r="D145" s="314"/>
      <c r="E145" s="314"/>
      <c r="F145" s="314"/>
      <c r="G145" s="314"/>
      <c r="H145" s="314"/>
      <c r="I145" s="314"/>
      <c r="J145" s="220">
        <v>0</v>
      </c>
      <c r="K145" s="220">
        <v>0</v>
      </c>
      <c r="L145" s="220">
        <v>0</v>
      </c>
      <c r="M145" s="220">
        <v>0</v>
      </c>
      <c r="N145" s="220">
        <v>0</v>
      </c>
      <c r="O145" s="220">
        <v>0</v>
      </c>
      <c r="P145" s="147"/>
      <c r="Q145" s="147"/>
      <c r="R145" s="147"/>
      <c r="S145" s="147"/>
      <c r="T145" s="443"/>
      <c r="U145" s="443"/>
      <c r="V145" s="443"/>
    </row>
    <row r="146" spans="1:22" ht="31.5" x14ac:dyDescent="0.25">
      <c r="A146" s="111" t="s">
        <v>117</v>
      </c>
      <c r="B146" s="111" t="s">
        <v>118</v>
      </c>
      <c r="C146" s="149"/>
      <c r="D146" s="149"/>
      <c r="E146" s="149"/>
      <c r="F146" s="149"/>
      <c r="G146" s="149"/>
      <c r="H146" s="149"/>
      <c r="I146" s="149"/>
      <c r="J146" s="207">
        <f>J147+J154+J222+J255+J281+J312</f>
        <v>111088912.21728976</v>
      </c>
      <c r="K146" s="207">
        <f t="shared" ref="K146:O146" si="22">K147+K154+K222+K255+K281+K312</f>
        <v>15102513.992822874</v>
      </c>
      <c r="L146" s="207">
        <f t="shared" si="22"/>
        <v>19503111.736470588</v>
      </c>
      <c r="M146" s="207">
        <f t="shared" si="22"/>
        <v>2947363.51</v>
      </c>
      <c r="N146" s="207">
        <f t="shared" si="22"/>
        <v>574923.36</v>
      </c>
      <c r="O146" s="207">
        <f t="shared" si="22"/>
        <v>72550033.319839269</v>
      </c>
      <c r="P146" s="222"/>
      <c r="Q146" s="222"/>
      <c r="R146" s="222"/>
      <c r="S146" s="222"/>
      <c r="T146" s="443"/>
      <c r="U146" s="443"/>
      <c r="V146" s="443"/>
    </row>
    <row r="147" spans="1:22" ht="24" hidden="1" x14ac:dyDescent="0.25">
      <c r="A147" s="112" t="s">
        <v>120</v>
      </c>
      <c r="B147" s="112" t="s">
        <v>121</v>
      </c>
      <c r="C147" s="134"/>
      <c r="D147" s="134"/>
      <c r="E147" s="134"/>
      <c r="F147" s="134"/>
      <c r="G147" s="134"/>
      <c r="H147" s="134"/>
      <c r="I147" s="134"/>
      <c r="J147" s="209">
        <f>J148+J151</f>
        <v>0</v>
      </c>
      <c r="K147" s="209">
        <f t="shared" ref="K147:O147" si="23">K148+K151</f>
        <v>0</v>
      </c>
      <c r="L147" s="209">
        <f t="shared" si="23"/>
        <v>0</v>
      </c>
      <c r="M147" s="209">
        <f t="shared" si="23"/>
        <v>0</v>
      </c>
      <c r="N147" s="209">
        <f t="shared" si="23"/>
        <v>0</v>
      </c>
      <c r="O147" s="209">
        <f t="shared" si="23"/>
        <v>0</v>
      </c>
      <c r="P147" s="145"/>
      <c r="Q147" s="145"/>
      <c r="R147" s="145"/>
      <c r="S147" s="145"/>
      <c r="T147" s="443"/>
      <c r="U147" s="443"/>
      <c r="V147" s="443"/>
    </row>
    <row r="148" spans="1:22" ht="24" hidden="1" x14ac:dyDescent="0.25">
      <c r="A148" s="117" t="s">
        <v>122</v>
      </c>
      <c r="B148" s="117" t="s">
        <v>123</v>
      </c>
      <c r="C148" s="118"/>
      <c r="D148" s="118"/>
      <c r="E148" s="118"/>
      <c r="F148" s="118"/>
      <c r="G148" s="118"/>
      <c r="H148" s="118"/>
      <c r="I148" s="118"/>
      <c r="J148" s="210">
        <f>J149+J150</f>
        <v>0</v>
      </c>
      <c r="K148" s="210">
        <f t="shared" ref="K148:O148" si="24">K149+K150</f>
        <v>0</v>
      </c>
      <c r="L148" s="210">
        <f t="shared" si="24"/>
        <v>0</v>
      </c>
      <c r="M148" s="210">
        <f t="shared" si="24"/>
        <v>0</v>
      </c>
      <c r="N148" s="210">
        <f t="shared" si="24"/>
        <v>0</v>
      </c>
      <c r="O148" s="210">
        <f t="shared" si="24"/>
        <v>0</v>
      </c>
      <c r="P148" s="217"/>
      <c r="Q148" s="217"/>
      <c r="R148" s="217"/>
      <c r="S148" s="217"/>
      <c r="T148" s="443"/>
      <c r="U148" s="443"/>
      <c r="V148" s="443"/>
    </row>
    <row r="149" spans="1:22" ht="36" hidden="1" x14ac:dyDescent="0.25">
      <c r="A149" s="114" t="s">
        <v>194</v>
      </c>
      <c r="B149" s="114" t="s">
        <v>198</v>
      </c>
      <c r="C149" s="150"/>
      <c r="D149" s="150"/>
      <c r="E149" s="150"/>
      <c r="F149" s="150"/>
      <c r="G149" s="150"/>
      <c r="H149" s="150"/>
      <c r="I149" s="150"/>
      <c r="J149" s="220">
        <v>0</v>
      </c>
      <c r="K149" s="220">
        <v>0</v>
      </c>
      <c r="L149" s="220">
        <v>0</v>
      </c>
      <c r="M149" s="220">
        <v>0</v>
      </c>
      <c r="N149" s="220">
        <v>0</v>
      </c>
      <c r="O149" s="220">
        <v>0</v>
      </c>
      <c r="P149" s="147"/>
      <c r="Q149" s="147"/>
      <c r="R149" s="147"/>
      <c r="S149" s="147"/>
      <c r="T149" s="443"/>
      <c r="U149" s="443"/>
      <c r="V149" s="443"/>
    </row>
    <row r="150" spans="1:22" ht="24" hidden="1" x14ac:dyDescent="0.25">
      <c r="A150" s="114" t="s">
        <v>195</v>
      </c>
      <c r="B150" s="114" t="s">
        <v>199</v>
      </c>
      <c r="C150" s="150"/>
      <c r="D150" s="150"/>
      <c r="E150" s="150"/>
      <c r="F150" s="150"/>
      <c r="G150" s="150"/>
      <c r="H150" s="150"/>
      <c r="I150" s="150"/>
      <c r="J150" s="220">
        <v>0</v>
      </c>
      <c r="K150" s="220">
        <v>0</v>
      </c>
      <c r="L150" s="220">
        <v>0</v>
      </c>
      <c r="M150" s="220">
        <v>0</v>
      </c>
      <c r="N150" s="220">
        <v>0</v>
      </c>
      <c r="O150" s="220">
        <v>0</v>
      </c>
      <c r="P150" s="147"/>
      <c r="Q150" s="147"/>
      <c r="R150" s="147"/>
      <c r="S150" s="147"/>
      <c r="T150" s="443"/>
      <c r="U150" s="443"/>
      <c r="V150" s="443"/>
    </row>
    <row r="151" spans="1:22" ht="24" hidden="1" x14ac:dyDescent="0.25">
      <c r="A151" s="117" t="s">
        <v>124</v>
      </c>
      <c r="B151" s="117" t="s">
        <v>125</v>
      </c>
      <c r="C151" s="118"/>
      <c r="D151" s="118"/>
      <c r="E151" s="118"/>
      <c r="F151" s="118"/>
      <c r="G151" s="118"/>
      <c r="H151" s="118"/>
      <c r="I151" s="118"/>
      <c r="J151" s="210">
        <f>J152+J153</f>
        <v>0</v>
      </c>
      <c r="K151" s="210">
        <f t="shared" ref="K151:O151" si="25">K152+K153</f>
        <v>0</v>
      </c>
      <c r="L151" s="210">
        <f t="shared" si="25"/>
        <v>0</v>
      </c>
      <c r="M151" s="210">
        <f t="shared" si="25"/>
        <v>0</v>
      </c>
      <c r="N151" s="210">
        <f t="shared" si="25"/>
        <v>0</v>
      </c>
      <c r="O151" s="210">
        <f t="shared" si="25"/>
        <v>0</v>
      </c>
      <c r="P151" s="217"/>
      <c r="Q151" s="217"/>
      <c r="R151" s="217"/>
      <c r="S151" s="217"/>
      <c r="T151" s="443"/>
      <c r="U151" s="443"/>
      <c r="V151" s="443"/>
    </row>
    <row r="152" spans="1:22" ht="72" hidden="1" x14ac:dyDescent="0.25">
      <c r="A152" s="114" t="s">
        <v>196</v>
      </c>
      <c r="B152" s="114" t="s">
        <v>200</v>
      </c>
      <c r="C152" s="150"/>
      <c r="D152" s="150"/>
      <c r="E152" s="150"/>
      <c r="F152" s="150"/>
      <c r="G152" s="150"/>
      <c r="H152" s="150"/>
      <c r="I152" s="150"/>
      <c r="J152" s="220">
        <v>0</v>
      </c>
      <c r="K152" s="220">
        <v>0</v>
      </c>
      <c r="L152" s="220">
        <v>0</v>
      </c>
      <c r="M152" s="220">
        <v>0</v>
      </c>
      <c r="N152" s="220">
        <v>0</v>
      </c>
      <c r="O152" s="220">
        <v>0</v>
      </c>
      <c r="P152" s="147"/>
      <c r="Q152" s="147"/>
      <c r="R152" s="147"/>
      <c r="S152" s="147"/>
      <c r="T152" s="443"/>
      <c r="U152" s="443"/>
      <c r="V152" s="443"/>
    </row>
    <row r="153" spans="1:22" ht="24" hidden="1" x14ac:dyDescent="0.25">
      <c r="A153" s="114" t="s">
        <v>197</v>
      </c>
      <c r="B153" s="114" t="s">
        <v>201</v>
      </c>
      <c r="C153" s="150"/>
      <c r="D153" s="150"/>
      <c r="E153" s="150"/>
      <c r="F153" s="150"/>
      <c r="G153" s="150"/>
      <c r="H153" s="150"/>
      <c r="I153" s="150"/>
      <c r="J153" s="220">
        <v>0</v>
      </c>
      <c r="K153" s="220">
        <v>0</v>
      </c>
      <c r="L153" s="220">
        <v>0</v>
      </c>
      <c r="M153" s="220">
        <v>0</v>
      </c>
      <c r="N153" s="220">
        <v>0</v>
      </c>
      <c r="O153" s="220">
        <v>0</v>
      </c>
      <c r="P153" s="147"/>
      <c r="Q153" s="147"/>
      <c r="R153" s="147"/>
      <c r="S153" s="147"/>
      <c r="T153" s="443"/>
      <c r="U153" s="443"/>
      <c r="V153" s="443"/>
    </row>
    <row r="154" spans="1:22" ht="24" x14ac:dyDescent="0.25">
      <c r="A154" s="112" t="s">
        <v>126</v>
      </c>
      <c r="B154" s="112" t="s">
        <v>127</v>
      </c>
      <c r="C154" s="134"/>
      <c r="D154" s="134"/>
      <c r="E154" s="134"/>
      <c r="F154" s="134"/>
      <c r="G154" s="134"/>
      <c r="H154" s="134"/>
      <c r="I154" s="134"/>
      <c r="J154" s="209">
        <f>J155+J179+J200+J209</f>
        <v>30374632.629647058</v>
      </c>
      <c r="K154" s="209">
        <f t="shared" ref="K154:O154" si="26">K155+K179+K200+K209</f>
        <v>7663619.0176470578</v>
      </c>
      <c r="L154" s="209">
        <f t="shared" si="26"/>
        <v>8969553.5299999993</v>
      </c>
      <c r="M154" s="209">
        <f t="shared" si="26"/>
        <v>0</v>
      </c>
      <c r="N154" s="209">
        <f t="shared" si="26"/>
        <v>406000</v>
      </c>
      <c r="O154" s="209">
        <f t="shared" si="26"/>
        <v>12977415.779999999</v>
      </c>
      <c r="P154" s="145"/>
      <c r="Q154" s="145"/>
      <c r="R154" s="145"/>
      <c r="S154" s="145"/>
      <c r="T154" s="443"/>
      <c r="U154" s="443"/>
      <c r="V154" s="443"/>
    </row>
    <row r="155" spans="1:22" ht="36" x14ac:dyDescent="0.25">
      <c r="A155" s="148" t="s">
        <v>128</v>
      </c>
      <c r="B155" s="148" t="s">
        <v>129</v>
      </c>
      <c r="C155" s="151"/>
      <c r="D155" s="151"/>
      <c r="E155" s="151"/>
      <c r="F155" s="151"/>
      <c r="G155" s="151"/>
      <c r="H155" s="151"/>
      <c r="I155" s="151"/>
      <c r="J155" s="210">
        <f t="shared" ref="J155:O155" si="27">J156+J163+J169+J170+J172+J173+J174+J177+J178</f>
        <v>14418748.039999999</v>
      </c>
      <c r="K155" s="210">
        <f t="shared" si="27"/>
        <v>4630374.12</v>
      </c>
      <c r="L155" s="210">
        <f t="shared" si="27"/>
        <v>5714266.8499999996</v>
      </c>
      <c r="M155" s="210">
        <f t="shared" si="27"/>
        <v>0</v>
      </c>
      <c r="N155" s="210">
        <f t="shared" si="27"/>
        <v>0</v>
      </c>
      <c r="O155" s="210">
        <f t="shared" si="27"/>
        <v>4074107.0700000003</v>
      </c>
      <c r="P155" s="146"/>
      <c r="Q155" s="146"/>
      <c r="R155" s="146"/>
      <c r="S155" s="146"/>
      <c r="T155" s="443"/>
      <c r="U155" s="443"/>
      <c r="V155" s="443"/>
    </row>
    <row r="156" spans="1:22" ht="24" x14ac:dyDescent="0.25">
      <c r="A156" s="114" t="s">
        <v>202</v>
      </c>
      <c r="B156" s="114" t="s">
        <v>207</v>
      </c>
      <c r="C156" s="152"/>
      <c r="D156" s="152"/>
      <c r="E156" s="152"/>
      <c r="F156" s="152"/>
      <c r="G156" s="152"/>
      <c r="H156" s="152"/>
      <c r="I156" s="152"/>
      <c r="J156" s="212">
        <f>SUM(J157:J162)</f>
        <v>3822081.5</v>
      </c>
      <c r="K156" s="212">
        <f t="shared" ref="K156:O156" si="28">SUM(K157:K162)</f>
        <v>469224.28999999992</v>
      </c>
      <c r="L156" s="212">
        <f t="shared" si="28"/>
        <v>877420.84999999986</v>
      </c>
      <c r="M156" s="212">
        <f t="shared" si="28"/>
        <v>0</v>
      </c>
      <c r="N156" s="212">
        <f t="shared" si="28"/>
        <v>0</v>
      </c>
      <c r="O156" s="212">
        <f t="shared" si="28"/>
        <v>2475436.36</v>
      </c>
      <c r="P156" s="180"/>
      <c r="Q156" s="180"/>
      <c r="R156" s="180"/>
      <c r="S156" s="180"/>
      <c r="T156" s="443"/>
      <c r="U156" s="443"/>
      <c r="V156" s="443"/>
    </row>
    <row r="157" spans="1:22" ht="38.25" x14ac:dyDescent="0.25">
      <c r="A157" s="292" t="s">
        <v>503</v>
      </c>
      <c r="B157" s="87" t="s">
        <v>416</v>
      </c>
      <c r="C157" s="154" t="s">
        <v>81</v>
      </c>
      <c r="D157" s="78" t="s">
        <v>372</v>
      </c>
      <c r="E157" s="154" t="s">
        <v>1106</v>
      </c>
      <c r="F157" s="78" t="s">
        <v>889</v>
      </c>
      <c r="G157" s="78" t="s">
        <v>80</v>
      </c>
      <c r="H157" s="78"/>
      <c r="I157" s="78"/>
      <c r="J157" s="448">
        <f>K157+L157+O157</f>
        <v>440787.5</v>
      </c>
      <c r="K157" s="619">
        <v>33059.07</v>
      </c>
      <c r="L157" s="620">
        <v>33059.06</v>
      </c>
      <c r="M157" s="223">
        <v>0</v>
      </c>
      <c r="N157" s="223">
        <v>0</v>
      </c>
      <c r="O157" s="128">
        <v>374669.37</v>
      </c>
      <c r="P157" s="140" t="s">
        <v>993</v>
      </c>
      <c r="Q157" s="143" t="s">
        <v>992</v>
      </c>
      <c r="R157" s="143" t="s">
        <v>978</v>
      </c>
      <c r="S157" s="143">
        <v>2019</v>
      </c>
      <c r="T157" s="443"/>
      <c r="U157" s="443"/>
      <c r="V157" s="443"/>
    </row>
    <row r="158" spans="1:22" ht="24" x14ac:dyDescent="0.25">
      <c r="A158" s="292" t="s">
        <v>504</v>
      </c>
      <c r="B158" s="74" t="s">
        <v>1307</v>
      </c>
      <c r="C158" s="50" t="s">
        <v>469</v>
      </c>
      <c r="D158" s="32" t="s">
        <v>372</v>
      </c>
      <c r="E158" s="32" t="s">
        <v>1050</v>
      </c>
      <c r="F158" s="78" t="s">
        <v>889</v>
      </c>
      <c r="G158" s="32" t="s">
        <v>80</v>
      </c>
      <c r="H158" s="32" t="s">
        <v>76</v>
      </c>
      <c r="I158" s="32"/>
      <c r="J158" s="182">
        <f>K158+L158+O158</f>
        <v>827908.37</v>
      </c>
      <c r="K158" s="617">
        <v>144833.71</v>
      </c>
      <c r="L158" s="617">
        <v>55384.43</v>
      </c>
      <c r="M158" s="182">
        <v>0</v>
      </c>
      <c r="N158" s="182">
        <v>0</v>
      </c>
      <c r="O158" s="182">
        <v>627690.23</v>
      </c>
      <c r="P158" s="139" t="s">
        <v>1056</v>
      </c>
      <c r="Q158" s="140" t="s">
        <v>992</v>
      </c>
      <c r="R158" s="140" t="s">
        <v>978</v>
      </c>
      <c r="S158" s="141">
        <v>2020</v>
      </c>
      <c r="T158" s="443"/>
      <c r="U158" s="443"/>
      <c r="V158" s="443"/>
    </row>
    <row r="159" spans="1:22" ht="24" x14ac:dyDescent="0.25">
      <c r="A159" s="292" t="s">
        <v>505</v>
      </c>
      <c r="B159" s="74" t="s">
        <v>838</v>
      </c>
      <c r="C159" s="50" t="s">
        <v>469</v>
      </c>
      <c r="D159" s="32" t="s">
        <v>372</v>
      </c>
      <c r="E159" s="32" t="s">
        <v>1050</v>
      </c>
      <c r="F159" s="78" t="s">
        <v>889</v>
      </c>
      <c r="G159" s="32" t="s">
        <v>80</v>
      </c>
      <c r="H159" s="32" t="s">
        <v>76</v>
      </c>
      <c r="I159" s="32"/>
      <c r="J159" s="182">
        <f>K159+L159+O159</f>
        <v>886813.23</v>
      </c>
      <c r="K159" s="617">
        <v>203738.57</v>
      </c>
      <c r="L159" s="617">
        <v>55384.43</v>
      </c>
      <c r="M159" s="182">
        <v>0</v>
      </c>
      <c r="N159" s="182">
        <v>0</v>
      </c>
      <c r="O159" s="182">
        <v>627690.23</v>
      </c>
      <c r="P159" s="139" t="s">
        <v>1056</v>
      </c>
      <c r="Q159" s="140" t="s">
        <v>992</v>
      </c>
      <c r="R159" s="140" t="s">
        <v>978</v>
      </c>
      <c r="S159" s="141">
        <v>2020</v>
      </c>
      <c r="T159" s="443"/>
      <c r="U159" s="443"/>
      <c r="V159" s="443"/>
    </row>
    <row r="160" spans="1:22" ht="48" hidden="1" x14ac:dyDescent="0.25">
      <c r="A160" s="292" t="s">
        <v>857</v>
      </c>
      <c r="B160" s="74" t="s">
        <v>858</v>
      </c>
      <c r="C160" s="36" t="s">
        <v>1093</v>
      </c>
      <c r="D160" s="32" t="s">
        <v>372</v>
      </c>
      <c r="E160" s="32" t="s">
        <v>1107</v>
      </c>
      <c r="F160" s="32" t="s">
        <v>432</v>
      </c>
      <c r="G160" s="32"/>
      <c r="H160" s="32"/>
      <c r="I160" s="32"/>
      <c r="J160" s="182">
        <v>672000</v>
      </c>
      <c r="K160" s="182">
        <v>13000</v>
      </c>
      <c r="L160" s="182">
        <v>659000</v>
      </c>
      <c r="M160" s="182">
        <v>0</v>
      </c>
      <c r="N160" s="182">
        <v>0</v>
      </c>
      <c r="O160" s="182">
        <v>0</v>
      </c>
      <c r="P160" s="123" t="s">
        <v>969</v>
      </c>
      <c r="Q160" s="125" t="s">
        <v>969</v>
      </c>
      <c r="R160" s="125" t="s">
        <v>970</v>
      </c>
      <c r="S160" s="125">
        <v>2020</v>
      </c>
      <c r="T160" s="444"/>
      <c r="U160" s="444"/>
      <c r="V160" s="443"/>
    </row>
    <row r="161" spans="1:22" ht="36" hidden="1" x14ac:dyDescent="0.25">
      <c r="A161" s="480" t="s">
        <v>1303</v>
      </c>
      <c r="B161" s="461" t="s">
        <v>1304</v>
      </c>
      <c r="C161" s="481" t="s">
        <v>83</v>
      </c>
      <c r="D161" s="472" t="s">
        <v>372</v>
      </c>
      <c r="E161" s="472" t="s">
        <v>1091</v>
      </c>
      <c r="F161" s="472" t="s">
        <v>889</v>
      </c>
      <c r="G161" s="472" t="s">
        <v>80</v>
      </c>
      <c r="H161" s="472"/>
      <c r="I161" s="472"/>
      <c r="J161" s="482">
        <v>574331.15</v>
      </c>
      <c r="K161" s="482">
        <v>43074.84</v>
      </c>
      <c r="L161" s="482">
        <v>43074.84</v>
      </c>
      <c r="M161" s="482">
        <v>0</v>
      </c>
      <c r="N161" s="482">
        <v>0</v>
      </c>
      <c r="O161" s="482">
        <v>488181.47</v>
      </c>
      <c r="P161" s="457" t="s">
        <v>993</v>
      </c>
      <c r="Q161" s="450" t="s">
        <v>992</v>
      </c>
      <c r="R161" s="450" t="s">
        <v>978</v>
      </c>
      <c r="S161" s="450">
        <v>2019</v>
      </c>
      <c r="T161" s="444"/>
      <c r="U161" s="444"/>
      <c r="V161" s="443"/>
    </row>
    <row r="162" spans="1:22" ht="36" x14ac:dyDescent="0.25">
      <c r="A162" s="480" t="s">
        <v>1309</v>
      </c>
      <c r="B162" s="461" t="s">
        <v>1310</v>
      </c>
      <c r="C162" s="481" t="s">
        <v>74</v>
      </c>
      <c r="D162" s="472" t="s">
        <v>372</v>
      </c>
      <c r="E162" s="472" t="s">
        <v>1108</v>
      </c>
      <c r="F162" s="472" t="s">
        <v>889</v>
      </c>
      <c r="G162" s="472" t="s">
        <v>80</v>
      </c>
      <c r="H162" s="472"/>
      <c r="I162" s="472"/>
      <c r="J162" s="622">
        <f>K162+L162+O162</f>
        <v>420241.25</v>
      </c>
      <c r="K162" s="622">
        <v>31518.1</v>
      </c>
      <c r="L162" s="622">
        <v>31518.09</v>
      </c>
      <c r="M162" s="482">
        <v>0</v>
      </c>
      <c r="N162" s="482">
        <v>0</v>
      </c>
      <c r="O162" s="482">
        <v>357205.06</v>
      </c>
      <c r="P162" s="457" t="s">
        <v>970</v>
      </c>
      <c r="Q162" s="450" t="s">
        <v>992</v>
      </c>
      <c r="R162" s="450" t="s">
        <v>973</v>
      </c>
      <c r="S162" s="450">
        <v>2020</v>
      </c>
      <c r="T162" s="444"/>
      <c r="U162" s="444"/>
      <c r="V162" s="443"/>
    </row>
    <row r="163" spans="1:22" x14ac:dyDescent="0.25">
      <c r="A163" s="114" t="s">
        <v>203</v>
      </c>
      <c r="B163" s="114" t="s">
        <v>208</v>
      </c>
      <c r="C163" s="152"/>
      <c r="D163" s="152"/>
      <c r="E163" s="152"/>
      <c r="F163" s="152"/>
      <c r="G163" s="152"/>
      <c r="H163" s="152"/>
      <c r="I163" s="152"/>
      <c r="J163" s="212">
        <f>SUM(J164:J168)</f>
        <v>1479836.9</v>
      </c>
      <c r="K163" s="212">
        <f t="shared" ref="K163:N163" si="29">SUM(K164:K168)</f>
        <v>126870.88</v>
      </c>
      <c r="L163" s="212">
        <f t="shared" si="29"/>
        <v>95106</v>
      </c>
      <c r="M163" s="212">
        <f t="shared" si="29"/>
        <v>0</v>
      </c>
      <c r="N163" s="212">
        <f t="shared" si="29"/>
        <v>0</v>
      </c>
      <c r="O163" s="212">
        <f>SUM(O164:O168)</f>
        <v>1257860.01</v>
      </c>
      <c r="P163" s="180"/>
      <c r="Q163" s="180"/>
      <c r="R163" s="180"/>
      <c r="S163" s="180"/>
      <c r="T163" s="443"/>
      <c r="U163" s="443"/>
      <c r="V163" s="443"/>
    </row>
    <row r="164" spans="1:22" ht="36" hidden="1" x14ac:dyDescent="0.25">
      <c r="A164" s="106" t="s">
        <v>506</v>
      </c>
      <c r="B164" s="74" t="s">
        <v>1273</v>
      </c>
      <c r="C164" s="32" t="s">
        <v>469</v>
      </c>
      <c r="D164" s="162" t="s">
        <v>372</v>
      </c>
      <c r="E164" s="32" t="s">
        <v>1050</v>
      </c>
      <c r="F164" s="324" t="s">
        <v>888</v>
      </c>
      <c r="G164" s="32" t="s">
        <v>80</v>
      </c>
      <c r="H164" s="32" t="s">
        <v>76</v>
      </c>
      <c r="I164" s="162"/>
      <c r="J164" s="224">
        <v>634036</v>
      </c>
      <c r="K164" s="224">
        <v>47553</v>
      </c>
      <c r="L164" s="224">
        <v>47553</v>
      </c>
      <c r="M164" s="224">
        <v>0</v>
      </c>
      <c r="N164" s="224">
        <v>0</v>
      </c>
      <c r="O164" s="224">
        <v>538930</v>
      </c>
      <c r="P164" s="139" t="s">
        <v>992</v>
      </c>
      <c r="Q164" s="140" t="s">
        <v>971</v>
      </c>
      <c r="R164" s="140" t="s">
        <v>978</v>
      </c>
      <c r="S164" s="141">
        <v>2019</v>
      </c>
      <c r="T164" s="443"/>
      <c r="U164" s="443"/>
      <c r="V164" s="443"/>
    </row>
    <row r="165" spans="1:22" ht="36" x14ac:dyDescent="0.25">
      <c r="A165" s="106" t="s">
        <v>507</v>
      </c>
      <c r="B165" s="589" t="s">
        <v>1477</v>
      </c>
      <c r="C165" s="32" t="s">
        <v>469</v>
      </c>
      <c r="D165" s="162" t="s">
        <v>372</v>
      </c>
      <c r="E165" s="32" t="s">
        <v>1050</v>
      </c>
      <c r="F165" s="324" t="s">
        <v>888</v>
      </c>
      <c r="G165" s="32" t="s">
        <v>80</v>
      </c>
      <c r="H165" s="32" t="s">
        <v>76</v>
      </c>
      <c r="I165" s="162"/>
      <c r="J165" s="224">
        <v>211345</v>
      </c>
      <c r="K165" s="224">
        <v>15851</v>
      </c>
      <c r="L165" s="224">
        <v>15851</v>
      </c>
      <c r="M165" s="224">
        <v>0</v>
      </c>
      <c r="N165" s="224">
        <v>0</v>
      </c>
      <c r="O165" s="224">
        <v>179643</v>
      </c>
      <c r="P165" s="139" t="s">
        <v>992</v>
      </c>
      <c r="Q165" s="140" t="s">
        <v>971</v>
      </c>
      <c r="R165" s="140" t="s">
        <v>978</v>
      </c>
      <c r="S165" s="141">
        <v>2018</v>
      </c>
      <c r="T165" s="443"/>
      <c r="U165" s="443"/>
      <c r="V165" s="443"/>
    </row>
    <row r="166" spans="1:22" ht="24" hidden="1" x14ac:dyDescent="0.25">
      <c r="A166" s="106" t="s">
        <v>784</v>
      </c>
      <c r="B166" s="461" t="s">
        <v>1470</v>
      </c>
      <c r="C166" s="32" t="s">
        <v>469</v>
      </c>
      <c r="D166" s="162" t="s">
        <v>372</v>
      </c>
      <c r="E166" s="32" t="s">
        <v>1050</v>
      </c>
      <c r="F166" s="324" t="s">
        <v>888</v>
      </c>
      <c r="G166" s="32" t="s">
        <v>80</v>
      </c>
      <c r="H166" s="32" t="s">
        <v>76</v>
      </c>
      <c r="I166" s="446"/>
      <c r="J166" s="224">
        <v>211345</v>
      </c>
      <c r="K166" s="224">
        <v>15851</v>
      </c>
      <c r="L166" s="224">
        <v>15851</v>
      </c>
      <c r="M166" s="224">
        <v>0</v>
      </c>
      <c r="N166" s="224">
        <v>0</v>
      </c>
      <c r="O166" s="224">
        <v>179643</v>
      </c>
      <c r="P166" s="139" t="s">
        <v>992</v>
      </c>
      <c r="Q166" s="140" t="s">
        <v>971</v>
      </c>
      <c r="R166" s="140" t="s">
        <v>978</v>
      </c>
      <c r="S166" s="141">
        <v>2018</v>
      </c>
      <c r="T166" s="443"/>
      <c r="U166" s="443"/>
      <c r="V166" s="443"/>
    </row>
    <row r="167" spans="1:22" ht="24" hidden="1" x14ac:dyDescent="0.25">
      <c r="A167" s="106" t="s">
        <v>1282</v>
      </c>
      <c r="B167" s="461" t="s">
        <v>1284</v>
      </c>
      <c r="C167" s="32" t="s">
        <v>469</v>
      </c>
      <c r="D167" s="162" t="s">
        <v>372</v>
      </c>
      <c r="E167" s="32" t="s">
        <v>1050</v>
      </c>
      <c r="F167" s="324" t="s">
        <v>888</v>
      </c>
      <c r="G167" s="32" t="s">
        <v>80</v>
      </c>
      <c r="H167" s="32" t="s">
        <v>76</v>
      </c>
      <c r="I167" s="446"/>
      <c r="J167" s="224">
        <v>211345</v>
      </c>
      <c r="K167" s="224">
        <v>15851</v>
      </c>
      <c r="L167" s="224">
        <v>15851</v>
      </c>
      <c r="M167" s="224">
        <v>0</v>
      </c>
      <c r="N167" s="224">
        <v>0</v>
      </c>
      <c r="O167" s="224">
        <v>179643</v>
      </c>
      <c r="P167" s="139" t="s">
        <v>992</v>
      </c>
      <c r="Q167" s="140" t="s">
        <v>971</v>
      </c>
      <c r="R167" s="140" t="s">
        <v>978</v>
      </c>
      <c r="S167" s="141">
        <v>2018</v>
      </c>
      <c r="T167" s="443"/>
      <c r="U167" s="443"/>
      <c r="V167" s="443"/>
    </row>
    <row r="168" spans="1:22" ht="24" hidden="1" x14ac:dyDescent="0.25">
      <c r="A168" s="106" t="s">
        <v>1283</v>
      </c>
      <c r="B168" s="51" t="s">
        <v>785</v>
      </c>
      <c r="C168" s="32" t="s">
        <v>778</v>
      </c>
      <c r="D168" s="32" t="s">
        <v>372</v>
      </c>
      <c r="E168" s="32" t="s">
        <v>780</v>
      </c>
      <c r="F168" s="36" t="s">
        <v>888</v>
      </c>
      <c r="G168" s="32" t="s">
        <v>80</v>
      </c>
      <c r="H168" s="32"/>
      <c r="I168" s="32"/>
      <c r="J168" s="144">
        <v>211765.9</v>
      </c>
      <c r="K168" s="144">
        <v>31764.880000000001</v>
      </c>
      <c r="L168" s="131">
        <v>0</v>
      </c>
      <c r="M168" s="131">
        <v>0</v>
      </c>
      <c r="N168" s="131">
        <v>0</v>
      </c>
      <c r="O168" s="144">
        <v>180001.01</v>
      </c>
      <c r="P168" s="123" t="s">
        <v>969</v>
      </c>
      <c r="Q168" s="125" t="s">
        <v>992</v>
      </c>
      <c r="R168" s="125" t="s">
        <v>978</v>
      </c>
      <c r="S168" s="144">
        <v>2020</v>
      </c>
      <c r="T168" s="444"/>
      <c r="U168" s="444"/>
      <c r="V168" s="444"/>
    </row>
    <row r="169" spans="1:22" hidden="1" x14ac:dyDescent="0.25">
      <c r="A169" s="114" t="s">
        <v>204</v>
      </c>
      <c r="B169" s="114" t="s">
        <v>209</v>
      </c>
      <c r="C169" s="152"/>
      <c r="D169" s="152"/>
      <c r="E169" s="152"/>
      <c r="F169" s="152"/>
      <c r="G169" s="152"/>
      <c r="H169" s="152"/>
      <c r="I169" s="152"/>
      <c r="J169" s="212">
        <v>0</v>
      </c>
      <c r="K169" s="212">
        <v>0</v>
      </c>
      <c r="L169" s="212">
        <v>0</v>
      </c>
      <c r="M169" s="212">
        <v>0</v>
      </c>
      <c r="N169" s="212">
        <v>0</v>
      </c>
      <c r="O169" s="212">
        <v>0</v>
      </c>
      <c r="P169" s="180"/>
      <c r="Q169" s="180"/>
      <c r="R169" s="180"/>
      <c r="S169" s="180"/>
      <c r="T169" s="443"/>
      <c r="U169" s="443"/>
      <c r="V169" s="443"/>
    </row>
    <row r="170" spans="1:22" ht="24" hidden="1" x14ac:dyDescent="0.25">
      <c r="A170" s="114" t="s">
        <v>205</v>
      </c>
      <c r="B170" s="114" t="s">
        <v>210</v>
      </c>
      <c r="C170" s="152"/>
      <c r="D170" s="152"/>
      <c r="E170" s="152"/>
      <c r="F170" s="152"/>
      <c r="G170" s="152"/>
      <c r="H170" s="152"/>
      <c r="I170" s="152"/>
      <c r="J170" s="212">
        <f t="shared" ref="J170:O170" si="30">J171</f>
        <v>165659.64000000001</v>
      </c>
      <c r="K170" s="212">
        <f t="shared" si="30"/>
        <v>24848.95</v>
      </c>
      <c r="L170" s="212">
        <f t="shared" si="30"/>
        <v>0</v>
      </c>
      <c r="M170" s="212">
        <f t="shared" si="30"/>
        <v>0</v>
      </c>
      <c r="N170" s="212">
        <f t="shared" si="30"/>
        <v>0</v>
      </c>
      <c r="O170" s="212">
        <f t="shared" si="30"/>
        <v>140810.70000000001</v>
      </c>
      <c r="P170" s="180"/>
      <c r="Q170" s="180"/>
      <c r="R170" s="180"/>
      <c r="S170" s="180"/>
      <c r="T170" s="443"/>
      <c r="U170" s="443"/>
      <c r="V170" s="443"/>
    </row>
    <row r="171" spans="1:22" ht="24" hidden="1" x14ac:dyDescent="0.25">
      <c r="A171" s="51" t="s">
        <v>786</v>
      </c>
      <c r="B171" s="51" t="s">
        <v>787</v>
      </c>
      <c r="C171" s="32" t="s">
        <v>778</v>
      </c>
      <c r="D171" s="32" t="s">
        <v>372</v>
      </c>
      <c r="E171" s="32" t="s">
        <v>780</v>
      </c>
      <c r="F171" s="36" t="s">
        <v>888</v>
      </c>
      <c r="G171" s="32" t="s">
        <v>80</v>
      </c>
      <c r="H171" s="32"/>
      <c r="I171" s="32"/>
      <c r="J171" s="131">
        <v>165659.64000000001</v>
      </c>
      <c r="K171" s="131">
        <v>24848.95</v>
      </c>
      <c r="L171" s="131">
        <v>0</v>
      </c>
      <c r="M171" s="131">
        <v>0</v>
      </c>
      <c r="N171" s="131">
        <v>0</v>
      </c>
      <c r="O171" s="131">
        <v>140810.70000000001</v>
      </c>
      <c r="P171" s="123" t="s">
        <v>969</v>
      </c>
      <c r="Q171" s="125" t="s">
        <v>992</v>
      </c>
      <c r="R171" s="125" t="s">
        <v>978</v>
      </c>
      <c r="S171" s="144">
        <v>2020</v>
      </c>
      <c r="T171" s="444"/>
      <c r="U171" s="444"/>
      <c r="V171" s="444"/>
    </row>
    <row r="172" spans="1:22" ht="24" hidden="1" x14ac:dyDescent="0.25">
      <c r="A172" s="114" t="s">
        <v>206</v>
      </c>
      <c r="B172" s="114" t="s">
        <v>211</v>
      </c>
      <c r="C172" s="152"/>
      <c r="D172" s="152"/>
      <c r="E172" s="152"/>
      <c r="F172" s="152"/>
      <c r="G172" s="152"/>
      <c r="H172" s="152"/>
      <c r="I172" s="152"/>
      <c r="J172" s="212">
        <v>0</v>
      </c>
      <c r="K172" s="212">
        <v>0</v>
      </c>
      <c r="L172" s="212">
        <v>0</v>
      </c>
      <c r="M172" s="212">
        <v>0</v>
      </c>
      <c r="N172" s="212">
        <v>0</v>
      </c>
      <c r="O172" s="212">
        <v>0</v>
      </c>
      <c r="P172" s="180"/>
      <c r="Q172" s="180"/>
      <c r="R172" s="180"/>
      <c r="S172" s="180"/>
      <c r="T172" s="443"/>
      <c r="U172" s="443"/>
      <c r="V172" s="443"/>
    </row>
    <row r="173" spans="1:22" ht="24" hidden="1" x14ac:dyDescent="0.25">
      <c r="A173" s="114" t="s">
        <v>212</v>
      </c>
      <c r="B173" s="114" t="s">
        <v>216</v>
      </c>
      <c r="C173" s="152"/>
      <c r="D173" s="152"/>
      <c r="E173" s="152"/>
      <c r="F173" s="152"/>
      <c r="G173" s="152"/>
      <c r="H173" s="152"/>
      <c r="I173" s="152"/>
      <c r="J173" s="212">
        <v>0</v>
      </c>
      <c r="K173" s="212">
        <v>0</v>
      </c>
      <c r="L173" s="212">
        <v>0</v>
      </c>
      <c r="M173" s="212">
        <v>0</v>
      </c>
      <c r="N173" s="212">
        <v>0</v>
      </c>
      <c r="O173" s="212">
        <v>0</v>
      </c>
      <c r="P173" s="180"/>
      <c r="Q173" s="180"/>
      <c r="R173" s="180"/>
      <c r="S173" s="180"/>
      <c r="T173" s="443"/>
      <c r="U173" s="443"/>
      <c r="V173" s="443"/>
    </row>
    <row r="174" spans="1:22" ht="24" hidden="1" x14ac:dyDescent="0.25">
      <c r="A174" s="114" t="s">
        <v>213</v>
      </c>
      <c r="B174" s="114" t="s">
        <v>217</v>
      </c>
      <c r="C174" s="152"/>
      <c r="D174" s="152"/>
      <c r="E174" s="152"/>
      <c r="F174" s="152"/>
      <c r="G174" s="152"/>
      <c r="H174" s="152"/>
      <c r="I174" s="152"/>
      <c r="J174" s="212">
        <f>SUM(J175:J176)</f>
        <v>8951170</v>
      </c>
      <c r="K174" s="212">
        <f t="shared" ref="K174:O174" si="31">SUM(K175:K176)</f>
        <v>4009430</v>
      </c>
      <c r="L174" s="212">
        <f t="shared" si="31"/>
        <v>4741740</v>
      </c>
      <c r="M174" s="212">
        <f t="shared" si="31"/>
        <v>0</v>
      </c>
      <c r="N174" s="212">
        <f t="shared" si="31"/>
        <v>0</v>
      </c>
      <c r="O174" s="212">
        <f t="shared" si="31"/>
        <v>200000</v>
      </c>
      <c r="P174" s="212"/>
      <c r="Q174" s="180"/>
      <c r="R174" s="180"/>
      <c r="S174" s="180"/>
      <c r="T174" s="443"/>
      <c r="U174" s="443"/>
      <c r="V174" s="443"/>
    </row>
    <row r="175" spans="1:22" ht="38.25" hidden="1" x14ac:dyDescent="0.25">
      <c r="A175" s="74" t="s">
        <v>366</v>
      </c>
      <c r="B175" s="88" t="s">
        <v>367</v>
      </c>
      <c r="C175" s="154" t="s">
        <v>84</v>
      </c>
      <c r="D175" s="154" t="s">
        <v>372</v>
      </c>
      <c r="E175" s="154" t="s">
        <v>1098</v>
      </c>
      <c r="F175" s="154" t="s">
        <v>888</v>
      </c>
      <c r="G175" s="311" t="s">
        <v>80</v>
      </c>
      <c r="H175" s="154"/>
      <c r="I175" s="343"/>
      <c r="J175" s="128">
        <v>3024000</v>
      </c>
      <c r="K175" s="128">
        <f>J175-O175</f>
        <v>2824000</v>
      </c>
      <c r="L175" s="128">
        <v>0</v>
      </c>
      <c r="M175" s="129">
        <v>0</v>
      </c>
      <c r="N175" s="129">
        <v>0</v>
      </c>
      <c r="O175" s="128">
        <v>200000</v>
      </c>
      <c r="P175" s="125" t="s">
        <v>966</v>
      </c>
      <c r="Q175" s="125" t="s">
        <v>992</v>
      </c>
      <c r="R175" s="125" t="s">
        <v>971</v>
      </c>
      <c r="S175" s="125">
        <v>2020</v>
      </c>
      <c r="T175" s="444"/>
      <c r="U175" s="444"/>
      <c r="V175" s="443"/>
    </row>
    <row r="176" spans="1:22" ht="38.25" hidden="1" x14ac:dyDescent="0.25">
      <c r="A176" s="74" t="s">
        <v>369</v>
      </c>
      <c r="B176" s="88" t="s">
        <v>370</v>
      </c>
      <c r="C176" s="154" t="s">
        <v>84</v>
      </c>
      <c r="D176" s="154" t="s">
        <v>371</v>
      </c>
      <c r="E176" s="154" t="s">
        <v>1098</v>
      </c>
      <c r="F176" s="154" t="s">
        <v>432</v>
      </c>
      <c r="G176" s="311" t="s">
        <v>86</v>
      </c>
      <c r="H176" s="154"/>
      <c r="I176" s="343"/>
      <c r="J176" s="128">
        <v>5927170</v>
      </c>
      <c r="K176" s="128">
        <v>1185430</v>
      </c>
      <c r="L176" s="128">
        <v>4741740</v>
      </c>
      <c r="M176" s="129">
        <v>0</v>
      </c>
      <c r="N176" s="129">
        <v>0</v>
      </c>
      <c r="O176" s="128">
        <v>0</v>
      </c>
      <c r="P176" s="125" t="s">
        <v>967</v>
      </c>
      <c r="Q176" s="125" t="s">
        <v>967</v>
      </c>
      <c r="R176" s="125" t="s">
        <v>969</v>
      </c>
      <c r="S176" s="125">
        <v>2020</v>
      </c>
      <c r="T176" s="444"/>
      <c r="U176" s="444"/>
      <c r="V176" s="443"/>
    </row>
    <row r="177" spans="1:22" ht="36" hidden="1" x14ac:dyDescent="0.25">
      <c r="A177" s="114" t="s">
        <v>214</v>
      </c>
      <c r="B177" s="114" t="s">
        <v>218</v>
      </c>
      <c r="C177" s="152"/>
      <c r="D177" s="152"/>
      <c r="E177" s="152"/>
      <c r="F177" s="152"/>
      <c r="G177" s="152"/>
      <c r="H177" s="152"/>
      <c r="I177" s="152"/>
      <c r="J177" s="212">
        <v>0</v>
      </c>
      <c r="K177" s="212">
        <v>0</v>
      </c>
      <c r="L177" s="212">
        <v>0</v>
      </c>
      <c r="M177" s="212">
        <v>0</v>
      </c>
      <c r="N177" s="212">
        <v>0</v>
      </c>
      <c r="O177" s="212">
        <v>0</v>
      </c>
      <c r="P177" s="180"/>
      <c r="Q177" s="180"/>
      <c r="R177" s="180"/>
      <c r="S177" s="180"/>
      <c r="T177" s="443"/>
      <c r="U177" s="443"/>
      <c r="V177" s="443"/>
    </row>
    <row r="178" spans="1:22" ht="24" hidden="1" x14ac:dyDescent="0.25">
      <c r="A178" s="114" t="s">
        <v>215</v>
      </c>
      <c r="B178" s="114" t="s">
        <v>219</v>
      </c>
      <c r="C178" s="152"/>
      <c r="D178" s="152"/>
      <c r="E178" s="152"/>
      <c r="F178" s="152"/>
      <c r="G178" s="152"/>
      <c r="H178" s="152"/>
      <c r="I178" s="152"/>
      <c r="J178" s="212">
        <v>0</v>
      </c>
      <c r="K178" s="212">
        <v>0</v>
      </c>
      <c r="L178" s="212">
        <v>0</v>
      </c>
      <c r="M178" s="212">
        <v>0</v>
      </c>
      <c r="N178" s="212">
        <v>0</v>
      </c>
      <c r="O178" s="212">
        <v>0</v>
      </c>
      <c r="P178" s="180"/>
      <c r="Q178" s="180"/>
      <c r="R178" s="180"/>
      <c r="S178" s="180"/>
      <c r="T178" s="443"/>
      <c r="U178" s="443"/>
      <c r="V178" s="443"/>
    </row>
    <row r="179" spans="1:22" ht="24" hidden="1" x14ac:dyDescent="0.25">
      <c r="A179" s="113" t="s">
        <v>130</v>
      </c>
      <c r="B179" s="113" t="s">
        <v>131</v>
      </c>
      <c r="C179" s="153"/>
      <c r="D179" s="153"/>
      <c r="E179" s="153"/>
      <c r="F179" s="153"/>
      <c r="G179" s="153"/>
      <c r="H179" s="153"/>
      <c r="I179" s="153"/>
      <c r="J179" s="210">
        <f>J180+J181</f>
        <v>9015355.5276470594</v>
      </c>
      <c r="K179" s="210">
        <f t="shared" ref="K179:O179" si="32">K180+K181</f>
        <v>744860.28764705872</v>
      </c>
      <c r="L179" s="210">
        <f t="shared" si="32"/>
        <v>3255286.68</v>
      </c>
      <c r="M179" s="210">
        <f t="shared" si="32"/>
        <v>0</v>
      </c>
      <c r="N179" s="210">
        <f t="shared" si="32"/>
        <v>406000</v>
      </c>
      <c r="O179" s="210">
        <f t="shared" si="32"/>
        <v>4251165.08</v>
      </c>
      <c r="P179" s="179"/>
      <c r="Q179" s="179"/>
      <c r="R179" s="179"/>
      <c r="S179" s="179"/>
      <c r="T179" s="443"/>
      <c r="U179" s="443"/>
      <c r="V179" s="443"/>
    </row>
    <row r="180" spans="1:22" ht="24" hidden="1" x14ac:dyDescent="0.25">
      <c r="A180" s="114" t="s">
        <v>220</v>
      </c>
      <c r="B180" s="114" t="s">
        <v>226</v>
      </c>
      <c r="C180" s="152"/>
      <c r="D180" s="152"/>
      <c r="E180" s="152"/>
      <c r="F180" s="152"/>
      <c r="G180" s="152"/>
      <c r="H180" s="152"/>
      <c r="I180" s="152"/>
      <c r="J180" s="212">
        <v>0</v>
      </c>
      <c r="K180" s="212">
        <v>0</v>
      </c>
      <c r="L180" s="212">
        <v>0</v>
      </c>
      <c r="M180" s="212">
        <v>0</v>
      </c>
      <c r="N180" s="212">
        <v>0</v>
      </c>
      <c r="O180" s="212">
        <v>0</v>
      </c>
      <c r="P180" s="180"/>
      <c r="Q180" s="180"/>
      <c r="R180" s="180"/>
      <c r="S180" s="180"/>
      <c r="T180" s="443"/>
      <c r="U180" s="443"/>
      <c r="V180" s="443"/>
    </row>
    <row r="181" spans="1:22" ht="36" hidden="1" x14ac:dyDescent="0.25">
      <c r="A181" s="114" t="s">
        <v>221</v>
      </c>
      <c r="B181" s="114" t="s">
        <v>227</v>
      </c>
      <c r="C181" s="152"/>
      <c r="D181" s="152"/>
      <c r="E181" s="152"/>
      <c r="F181" s="152"/>
      <c r="G181" s="152"/>
      <c r="H181" s="152"/>
      <c r="I181" s="152"/>
      <c r="J181" s="212">
        <f>SUM(J182:J199)</f>
        <v>9015355.5276470594</v>
      </c>
      <c r="K181" s="212">
        <f t="shared" ref="K181:O181" si="33">SUM(K182:K199)</f>
        <v>744860.28764705872</v>
      </c>
      <c r="L181" s="212">
        <f t="shared" si="33"/>
        <v>3255286.68</v>
      </c>
      <c r="M181" s="212">
        <f t="shared" si="33"/>
        <v>0</v>
      </c>
      <c r="N181" s="212">
        <f t="shared" si="33"/>
        <v>406000</v>
      </c>
      <c r="O181" s="212">
        <f t="shared" si="33"/>
        <v>4251165.08</v>
      </c>
      <c r="P181" s="180"/>
      <c r="Q181" s="180"/>
      <c r="R181" s="180"/>
      <c r="S181" s="180"/>
      <c r="T181" s="443"/>
      <c r="U181" s="443"/>
      <c r="V181" s="443"/>
    </row>
    <row r="182" spans="1:22" ht="36" hidden="1" x14ac:dyDescent="0.25">
      <c r="A182" s="74" t="s">
        <v>415</v>
      </c>
      <c r="B182" s="51" t="s">
        <v>414</v>
      </c>
      <c r="C182" s="32" t="s">
        <v>74</v>
      </c>
      <c r="D182" s="32" t="s">
        <v>372</v>
      </c>
      <c r="E182" s="32" t="s">
        <v>1108</v>
      </c>
      <c r="F182" s="36" t="s">
        <v>888</v>
      </c>
      <c r="G182" s="32" t="s">
        <v>80</v>
      </c>
      <c r="H182" s="36"/>
      <c r="I182" s="36"/>
      <c r="J182" s="132">
        <f>SUM(K182+L182+O182)</f>
        <v>361878</v>
      </c>
      <c r="K182" s="132">
        <v>27141</v>
      </c>
      <c r="L182" s="132">
        <v>27141</v>
      </c>
      <c r="M182" s="132">
        <v>0</v>
      </c>
      <c r="N182" s="132">
        <v>0</v>
      </c>
      <c r="O182" s="132">
        <v>307596</v>
      </c>
      <c r="P182" s="125" t="s">
        <v>976</v>
      </c>
      <c r="Q182" s="125" t="s">
        <v>993</v>
      </c>
      <c r="R182" s="125" t="s">
        <v>971</v>
      </c>
      <c r="S182" s="125">
        <v>2019</v>
      </c>
      <c r="T182" s="444"/>
      <c r="U182" s="444"/>
      <c r="V182" s="444"/>
    </row>
    <row r="183" spans="1:22" ht="38.25" hidden="1" x14ac:dyDescent="0.25">
      <c r="A183" s="51" t="s">
        <v>508</v>
      </c>
      <c r="B183" s="45" t="s">
        <v>1368</v>
      </c>
      <c r="C183" s="130" t="s">
        <v>81</v>
      </c>
      <c r="D183" s="32" t="s">
        <v>368</v>
      </c>
      <c r="E183" s="130" t="s">
        <v>1106</v>
      </c>
      <c r="F183" s="36" t="s">
        <v>824</v>
      </c>
      <c r="G183" s="32" t="s">
        <v>80</v>
      </c>
      <c r="H183" s="32"/>
      <c r="I183" s="32"/>
      <c r="J183" s="131">
        <f>K183+O183</f>
        <v>250000.54</v>
      </c>
      <c r="K183" s="131">
        <v>50000.54</v>
      </c>
      <c r="L183" s="132">
        <v>0</v>
      </c>
      <c r="M183" s="132">
        <v>0</v>
      </c>
      <c r="N183" s="132">
        <v>0</v>
      </c>
      <c r="O183" s="131">
        <v>200000</v>
      </c>
      <c r="P183" s="181" t="s">
        <v>966</v>
      </c>
      <c r="Q183" s="165" t="s">
        <v>993</v>
      </c>
      <c r="R183" s="165" t="s">
        <v>964</v>
      </c>
      <c r="S183" s="125">
        <v>2019</v>
      </c>
      <c r="T183" s="444"/>
      <c r="U183" s="444"/>
      <c r="V183" s="443"/>
    </row>
    <row r="184" spans="1:22" ht="38.25" hidden="1" x14ac:dyDescent="0.25">
      <c r="A184" s="74" t="s">
        <v>509</v>
      </c>
      <c r="B184" s="87" t="s">
        <v>418</v>
      </c>
      <c r="C184" s="154" t="s">
        <v>81</v>
      </c>
      <c r="D184" s="78" t="s">
        <v>372</v>
      </c>
      <c r="E184" s="154" t="s">
        <v>1106</v>
      </c>
      <c r="F184" s="36" t="s">
        <v>888</v>
      </c>
      <c r="G184" s="78" t="s">
        <v>80</v>
      </c>
      <c r="H184" s="78"/>
      <c r="I184" s="78"/>
      <c r="J184" s="128">
        <f>O184/0.85</f>
        <v>235294.11764705883</v>
      </c>
      <c r="K184" s="128">
        <f>J184-O184</f>
        <v>35294.117647058825</v>
      </c>
      <c r="L184" s="223">
        <v>0</v>
      </c>
      <c r="M184" s="223">
        <v>0</v>
      </c>
      <c r="N184" s="223">
        <v>0</v>
      </c>
      <c r="O184" s="128">
        <v>200000</v>
      </c>
      <c r="P184" s="121" t="s">
        <v>991</v>
      </c>
      <c r="Q184" s="280" t="s">
        <v>1056</v>
      </c>
      <c r="R184" s="280" t="s">
        <v>978</v>
      </c>
      <c r="S184" s="143">
        <v>2020</v>
      </c>
      <c r="T184" s="443"/>
      <c r="U184" s="443"/>
      <c r="V184" s="443"/>
    </row>
    <row r="185" spans="1:22" ht="38.25" hidden="1" x14ac:dyDescent="0.25">
      <c r="A185" s="74" t="s">
        <v>510</v>
      </c>
      <c r="B185" s="87" t="s">
        <v>1163</v>
      </c>
      <c r="C185" s="154" t="s">
        <v>81</v>
      </c>
      <c r="D185" s="78" t="s">
        <v>372</v>
      </c>
      <c r="E185" s="154" t="s">
        <v>1106</v>
      </c>
      <c r="F185" s="36" t="s">
        <v>888</v>
      </c>
      <c r="G185" s="78" t="s">
        <v>80</v>
      </c>
      <c r="H185" s="78"/>
      <c r="I185" s="344"/>
      <c r="J185" s="128">
        <v>118666.34</v>
      </c>
      <c r="K185" s="128">
        <v>17799.95</v>
      </c>
      <c r="L185" s="223">
        <v>0</v>
      </c>
      <c r="M185" s="223">
        <v>0</v>
      </c>
      <c r="N185" s="223">
        <v>0</v>
      </c>
      <c r="O185" s="128">
        <v>100866.39</v>
      </c>
      <c r="P185" s="121" t="s">
        <v>991</v>
      </c>
      <c r="Q185" s="143" t="s">
        <v>1056</v>
      </c>
      <c r="R185" s="143" t="s">
        <v>978</v>
      </c>
      <c r="S185" s="143">
        <v>2021</v>
      </c>
      <c r="T185" s="443"/>
      <c r="U185" s="443"/>
      <c r="V185" s="443"/>
    </row>
    <row r="186" spans="1:22" ht="56.25" hidden="1" customHeight="1" x14ac:dyDescent="0.25">
      <c r="A186" s="74" t="s">
        <v>511</v>
      </c>
      <c r="B186" s="41" t="s">
        <v>1276</v>
      </c>
      <c r="C186" s="36" t="s">
        <v>1093</v>
      </c>
      <c r="D186" s="33" t="s">
        <v>372</v>
      </c>
      <c r="E186" s="33" t="s">
        <v>1107</v>
      </c>
      <c r="F186" s="36" t="s">
        <v>889</v>
      </c>
      <c r="G186" s="33" t="s">
        <v>80</v>
      </c>
      <c r="H186" s="33"/>
      <c r="I186" s="33"/>
      <c r="J186" s="168">
        <v>513630</v>
      </c>
      <c r="K186" s="168">
        <v>38523</v>
      </c>
      <c r="L186" s="168">
        <v>38522</v>
      </c>
      <c r="M186" s="159">
        <v>0</v>
      </c>
      <c r="N186" s="159">
        <v>0</v>
      </c>
      <c r="O186" s="168">
        <v>436585</v>
      </c>
      <c r="P186" s="234" t="s">
        <v>993</v>
      </c>
      <c r="Q186" s="165" t="s">
        <v>964</v>
      </c>
      <c r="R186" s="165" t="s">
        <v>973</v>
      </c>
      <c r="S186" s="165">
        <v>2020</v>
      </c>
      <c r="T186" s="444"/>
      <c r="U186" s="444"/>
      <c r="V186" s="443"/>
    </row>
    <row r="187" spans="1:22" ht="36" hidden="1" x14ac:dyDescent="0.25">
      <c r="A187" s="74" t="s">
        <v>512</v>
      </c>
      <c r="B187" s="93" t="s">
        <v>876</v>
      </c>
      <c r="C187" s="36" t="s">
        <v>1093</v>
      </c>
      <c r="D187" s="33" t="s">
        <v>372</v>
      </c>
      <c r="E187" s="38" t="s">
        <v>1107</v>
      </c>
      <c r="F187" s="36" t="s">
        <v>888</v>
      </c>
      <c r="G187" s="33" t="s">
        <v>80</v>
      </c>
      <c r="H187" s="38"/>
      <c r="I187" s="38"/>
      <c r="J187" s="158">
        <v>454022.35</v>
      </c>
      <c r="K187" s="158">
        <v>34051.68</v>
      </c>
      <c r="L187" s="158">
        <v>34051.67</v>
      </c>
      <c r="M187" s="159">
        <v>0</v>
      </c>
      <c r="N187" s="159">
        <v>0</v>
      </c>
      <c r="O187" s="159">
        <v>385919</v>
      </c>
      <c r="P187" s="234" t="s">
        <v>969</v>
      </c>
      <c r="Q187" s="165" t="s">
        <v>978</v>
      </c>
      <c r="R187" s="165" t="s">
        <v>972</v>
      </c>
      <c r="S187" s="165">
        <v>2020</v>
      </c>
      <c r="T187" s="444"/>
      <c r="U187" s="444"/>
      <c r="V187" s="443"/>
    </row>
    <row r="188" spans="1:22" ht="36" hidden="1" x14ac:dyDescent="0.25">
      <c r="A188" s="74" t="s">
        <v>513</v>
      </c>
      <c r="B188" s="93" t="s">
        <v>431</v>
      </c>
      <c r="C188" s="36" t="s">
        <v>1093</v>
      </c>
      <c r="D188" s="33" t="s">
        <v>372</v>
      </c>
      <c r="E188" s="33" t="s">
        <v>1107</v>
      </c>
      <c r="F188" s="33" t="s">
        <v>432</v>
      </c>
      <c r="G188" s="33" t="s">
        <v>80</v>
      </c>
      <c r="H188" s="38"/>
      <c r="I188" s="38"/>
      <c r="J188" s="158">
        <v>1727000</v>
      </c>
      <c r="K188" s="158">
        <v>107000</v>
      </c>
      <c r="L188" s="158">
        <v>715000</v>
      </c>
      <c r="M188" s="159">
        <v>0</v>
      </c>
      <c r="N188" s="158">
        <v>178000</v>
      </c>
      <c r="O188" s="158">
        <v>727000</v>
      </c>
      <c r="P188" s="234" t="s">
        <v>419</v>
      </c>
      <c r="Q188" s="165" t="s">
        <v>419</v>
      </c>
      <c r="R188" s="165" t="s">
        <v>827</v>
      </c>
      <c r="S188" s="165">
        <v>2017</v>
      </c>
      <c r="T188" s="444"/>
      <c r="U188" s="444"/>
      <c r="V188" s="443"/>
    </row>
    <row r="189" spans="1:22" ht="36" hidden="1" x14ac:dyDescent="0.25">
      <c r="A189" s="74" t="s">
        <v>514</v>
      </c>
      <c r="B189" s="93" t="s">
        <v>859</v>
      </c>
      <c r="C189" s="36" t="s">
        <v>1093</v>
      </c>
      <c r="D189" s="33" t="s">
        <v>372</v>
      </c>
      <c r="E189" s="86" t="s">
        <v>1107</v>
      </c>
      <c r="F189" s="33" t="s">
        <v>432</v>
      </c>
      <c r="G189" s="33" t="s">
        <v>80</v>
      </c>
      <c r="H189" s="38"/>
      <c r="I189" s="38"/>
      <c r="J189" s="158">
        <v>2241000</v>
      </c>
      <c r="K189" s="158">
        <v>318000</v>
      </c>
      <c r="L189" s="158">
        <v>1001000</v>
      </c>
      <c r="M189" s="159">
        <v>0</v>
      </c>
      <c r="N189" s="159">
        <v>0</v>
      </c>
      <c r="O189" s="158">
        <v>922000</v>
      </c>
      <c r="P189" s="234" t="s">
        <v>422</v>
      </c>
      <c r="Q189" s="165" t="s">
        <v>422</v>
      </c>
      <c r="R189" s="165" t="s">
        <v>981</v>
      </c>
      <c r="S189" s="165">
        <v>2020</v>
      </c>
      <c r="T189" s="444"/>
      <c r="U189" s="444"/>
      <c r="V189" s="443"/>
    </row>
    <row r="190" spans="1:22" ht="36" hidden="1" x14ac:dyDescent="0.25">
      <c r="A190" s="74" t="s">
        <v>515</v>
      </c>
      <c r="B190" s="93" t="s">
        <v>433</v>
      </c>
      <c r="C190" s="36" t="s">
        <v>1093</v>
      </c>
      <c r="D190" s="33" t="s">
        <v>372</v>
      </c>
      <c r="E190" s="33" t="s">
        <v>1107</v>
      </c>
      <c r="F190" s="33" t="s">
        <v>432</v>
      </c>
      <c r="G190" s="33" t="s">
        <v>80</v>
      </c>
      <c r="H190" s="38"/>
      <c r="I190" s="38"/>
      <c r="J190" s="158">
        <v>738000</v>
      </c>
      <c r="K190" s="158">
        <v>21000</v>
      </c>
      <c r="L190" s="158">
        <v>628000</v>
      </c>
      <c r="M190" s="159">
        <v>0</v>
      </c>
      <c r="N190" s="158">
        <v>89000</v>
      </c>
      <c r="O190" s="159">
        <v>0</v>
      </c>
      <c r="P190" s="234" t="s">
        <v>969</v>
      </c>
      <c r="Q190" s="165" t="s">
        <v>969</v>
      </c>
      <c r="R190" s="165" t="s">
        <v>970</v>
      </c>
      <c r="S190" s="165">
        <v>2020</v>
      </c>
      <c r="T190" s="444"/>
      <c r="U190" s="444"/>
      <c r="V190" s="443"/>
    </row>
    <row r="191" spans="1:22" ht="36" hidden="1" x14ac:dyDescent="0.25">
      <c r="A191" s="74" t="s">
        <v>516</v>
      </c>
      <c r="B191" s="93" t="s">
        <v>434</v>
      </c>
      <c r="C191" s="33" t="s">
        <v>1093</v>
      </c>
      <c r="D191" s="33" t="s">
        <v>435</v>
      </c>
      <c r="E191" s="86" t="s">
        <v>1107</v>
      </c>
      <c r="F191" s="33" t="s">
        <v>432</v>
      </c>
      <c r="G191" s="33" t="s">
        <v>80</v>
      </c>
      <c r="H191" s="38"/>
      <c r="I191" s="38"/>
      <c r="J191" s="158">
        <v>260658</v>
      </c>
      <c r="K191" s="158">
        <v>0</v>
      </c>
      <c r="L191" s="158">
        <v>260658</v>
      </c>
      <c r="M191" s="159">
        <v>0</v>
      </c>
      <c r="N191" s="159">
        <v>0</v>
      </c>
      <c r="O191" s="159">
        <v>0</v>
      </c>
      <c r="P191" s="234" t="s">
        <v>419</v>
      </c>
      <c r="Q191" s="165" t="s">
        <v>419</v>
      </c>
      <c r="R191" s="165" t="s">
        <v>827</v>
      </c>
      <c r="S191" s="165">
        <v>2020</v>
      </c>
      <c r="T191" s="444"/>
      <c r="U191" s="444"/>
      <c r="V191" s="443"/>
    </row>
    <row r="192" spans="1:22" ht="36" hidden="1" x14ac:dyDescent="0.25">
      <c r="A192" s="74" t="s">
        <v>517</v>
      </c>
      <c r="B192" s="93" t="s">
        <v>436</v>
      </c>
      <c r="C192" s="33" t="s">
        <v>1093</v>
      </c>
      <c r="D192" s="33" t="s">
        <v>435</v>
      </c>
      <c r="E192" s="86" t="s">
        <v>1107</v>
      </c>
      <c r="F192" s="33" t="s">
        <v>432</v>
      </c>
      <c r="G192" s="33" t="s">
        <v>80</v>
      </c>
      <c r="H192" s="38"/>
      <c r="I192" s="38"/>
      <c r="J192" s="158">
        <v>175220</v>
      </c>
      <c r="K192" s="158">
        <v>0</v>
      </c>
      <c r="L192" s="158">
        <v>175220</v>
      </c>
      <c r="M192" s="159">
        <v>0</v>
      </c>
      <c r="N192" s="159">
        <v>0</v>
      </c>
      <c r="O192" s="159">
        <v>0</v>
      </c>
      <c r="P192" s="234" t="s">
        <v>969</v>
      </c>
      <c r="Q192" s="165" t="s">
        <v>969</v>
      </c>
      <c r="R192" s="165" t="s">
        <v>970</v>
      </c>
      <c r="S192" s="165">
        <v>2018</v>
      </c>
      <c r="T192" s="444"/>
      <c r="U192" s="444"/>
      <c r="V192" s="443"/>
    </row>
    <row r="193" spans="1:24" ht="36" hidden="1" x14ac:dyDescent="0.25">
      <c r="A193" s="74" t="s">
        <v>518</v>
      </c>
      <c r="B193" s="41" t="s">
        <v>437</v>
      </c>
      <c r="C193" s="36" t="s">
        <v>1093</v>
      </c>
      <c r="D193" s="33" t="s">
        <v>372</v>
      </c>
      <c r="E193" s="33" t="s">
        <v>1107</v>
      </c>
      <c r="F193" s="33" t="s">
        <v>432</v>
      </c>
      <c r="G193" s="33" t="s">
        <v>80</v>
      </c>
      <c r="H193" s="33"/>
      <c r="I193" s="33"/>
      <c r="J193" s="158">
        <v>435000</v>
      </c>
      <c r="K193" s="158">
        <v>6000</v>
      </c>
      <c r="L193" s="158">
        <v>290000</v>
      </c>
      <c r="M193" s="158">
        <v>0</v>
      </c>
      <c r="N193" s="158">
        <v>139000</v>
      </c>
      <c r="O193" s="158">
        <v>0</v>
      </c>
      <c r="P193" s="234" t="s">
        <v>419</v>
      </c>
      <c r="Q193" s="165" t="s">
        <v>419</v>
      </c>
      <c r="R193" s="165" t="s">
        <v>827</v>
      </c>
      <c r="S193" s="165">
        <v>2018</v>
      </c>
      <c r="T193" s="444"/>
      <c r="U193" s="444"/>
      <c r="V193" s="443"/>
    </row>
    <row r="194" spans="1:24" ht="36" hidden="1" x14ac:dyDescent="0.25">
      <c r="A194" s="74" t="s">
        <v>519</v>
      </c>
      <c r="B194" s="74" t="s">
        <v>860</v>
      </c>
      <c r="C194" s="32" t="s">
        <v>1093</v>
      </c>
      <c r="D194" s="32" t="s">
        <v>372</v>
      </c>
      <c r="E194" s="162" t="s">
        <v>1107</v>
      </c>
      <c r="F194" s="324" t="s">
        <v>432</v>
      </c>
      <c r="G194" s="32"/>
      <c r="H194" s="32"/>
      <c r="I194" s="162"/>
      <c r="J194" s="225">
        <v>141452</v>
      </c>
      <c r="K194" s="225">
        <v>1452</v>
      </c>
      <c r="L194" s="225">
        <v>0</v>
      </c>
      <c r="M194" s="225">
        <v>0</v>
      </c>
      <c r="N194" s="225">
        <v>0</v>
      </c>
      <c r="O194" s="225">
        <v>0</v>
      </c>
      <c r="P194" s="123" t="s">
        <v>969</v>
      </c>
      <c r="Q194" s="125" t="s">
        <v>969</v>
      </c>
      <c r="R194" s="125" t="s">
        <v>970</v>
      </c>
      <c r="S194" s="141">
        <v>2017</v>
      </c>
      <c r="T194" s="444"/>
      <c r="U194" s="444"/>
      <c r="V194" s="443"/>
    </row>
    <row r="195" spans="1:24" ht="36" hidden="1" x14ac:dyDescent="0.25">
      <c r="A195" s="74" t="s">
        <v>1136</v>
      </c>
      <c r="B195" s="74" t="s">
        <v>861</v>
      </c>
      <c r="C195" s="32" t="s">
        <v>1093</v>
      </c>
      <c r="D195" s="32" t="s">
        <v>372</v>
      </c>
      <c r="E195" s="162" t="s">
        <v>1107</v>
      </c>
      <c r="F195" s="324" t="s">
        <v>432</v>
      </c>
      <c r="G195" s="32"/>
      <c r="H195" s="32"/>
      <c r="I195" s="162"/>
      <c r="J195" s="225">
        <v>147452</v>
      </c>
      <c r="K195" s="225">
        <v>1452</v>
      </c>
      <c r="L195" s="225">
        <v>0</v>
      </c>
      <c r="M195" s="225">
        <v>0</v>
      </c>
      <c r="N195" s="225">
        <v>0</v>
      </c>
      <c r="O195" s="225">
        <v>0</v>
      </c>
      <c r="P195" s="234" t="s">
        <v>419</v>
      </c>
      <c r="Q195" s="165" t="s">
        <v>419</v>
      </c>
      <c r="R195" s="165" t="s">
        <v>827</v>
      </c>
      <c r="S195" s="141">
        <v>2016</v>
      </c>
      <c r="T195" s="444"/>
      <c r="U195" s="444"/>
      <c r="V195" s="443"/>
    </row>
    <row r="196" spans="1:24" ht="36" hidden="1" x14ac:dyDescent="0.25">
      <c r="A196" s="74" t="s">
        <v>1137</v>
      </c>
      <c r="B196" s="74" t="s">
        <v>862</v>
      </c>
      <c r="C196" s="32" t="s">
        <v>1093</v>
      </c>
      <c r="D196" s="32" t="s">
        <v>372</v>
      </c>
      <c r="E196" s="162" t="s">
        <v>1107</v>
      </c>
      <c r="F196" s="324" t="s">
        <v>432</v>
      </c>
      <c r="G196" s="32"/>
      <c r="H196" s="32"/>
      <c r="I196" s="162"/>
      <c r="J196" s="225">
        <v>73452</v>
      </c>
      <c r="K196" s="225">
        <v>1452</v>
      </c>
      <c r="L196" s="225">
        <v>0</v>
      </c>
      <c r="M196" s="225">
        <v>0</v>
      </c>
      <c r="N196" s="225">
        <v>0</v>
      </c>
      <c r="O196" s="225">
        <v>0</v>
      </c>
      <c r="P196" s="234" t="s">
        <v>419</v>
      </c>
      <c r="Q196" s="165" t="s">
        <v>419</v>
      </c>
      <c r="R196" s="165" t="s">
        <v>827</v>
      </c>
      <c r="S196" s="141">
        <v>2016</v>
      </c>
      <c r="T196" s="444"/>
      <c r="U196" s="444"/>
      <c r="V196" s="443"/>
    </row>
    <row r="197" spans="1:24" ht="24" x14ac:dyDescent="0.25">
      <c r="A197" s="461" t="s">
        <v>1293</v>
      </c>
      <c r="B197" s="461" t="s">
        <v>1294</v>
      </c>
      <c r="C197" s="472" t="s">
        <v>78</v>
      </c>
      <c r="D197" s="472" t="s">
        <v>372</v>
      </c>
      <c r="E197" s="446" t="s">
        <v>1086</v>
      </c>
      <c r="F197" s="36" t="s">
        <v>889</v>
      </c>
      <c r="G197" s="472" t="s">
        <v>80</v>
      </c>
      <c r="H197" s="472"/>
      <c r="I197" s="446"/>
      <c r="J197" s="483">
        <v>364714.79</v>
      </c>
      <c r="K197" s="618">
        <v>27350.35</v>
      </c>
      <c r="L197" s="618">
        <v>27350.35</v>
      </c>
      <c r="M197" s="483">
        <v>0</v>
      </c>
      <c r="N197" s="483">
        <v>0</v>
      </c>
      <c r="O197" s="618">
        <v>309970.61</v>
      </c>
      <c r="P197" s="466" t="s">
        <v>970</v>
      </c>
      <c r="Q197" s="467" t="s">
        <v>964</v>
      </c>
      <c r="R197" s="467" t="s">
        <v>973</v>
      </c>
      <c r="S197" s="484">
        <v>2020</v>
      </c>
      <c r="T197" s="444"/>
      <c r="U197" s="444"/>
      <c r="V197" s="443"/>
      <c r="W197" s="443"/>
    </row>
    <row r="198" spans="1:24" ht="24" hidden="1" x14ac:dyDescent="0.25">
      <c r="A198" s="461" t="s">
        <v>1297</v>
      </c>
      <c r="B198" s="461" t="s">
        <v>1308</v>
      </c>
      <c r="C198" s="472" t="s">
        <v>84</v>
      </c>
      <c r="D198" s="472" t="s">
        <v>372</v>
      </c>
      <c r="E198" s="446" t="s">
        <v>1098</v>
      </c>
      <c r="F198" s="36" t="s">
        <v>889</v>
      </c>
      <c r="G198" s="472" t="s">
        <v>80</v>
      </c>
      <c r="H198" s="472"/>
      <c r="I198" s="446"/>
      <c r="J198" s="483">
        <f>K198+L198+O198</f>
        <v>601136</v>
      </c>
      <c r="K198" s="483">
        <v>45085.2</v>
      </c>
      <c r="L198" s="483">
        <v>45085.2</v>
      </c>
      <c r="M198" s="483">
        <v>0</v>
      </c>
      <c r="N198" s="483">
        <v>0</v>
      </c>
      <c r="O198" s="483">
        <v>510965.6</v>
      </c>
      <c r="P198" s="466" t="s">
        <v>1056</v>
      </c>
      <c r="Q198" s="467" t="s">
        <v>964</v>
      </c>
      <c r="R198" s="467" t="s">
        <v>973</v>
      </c>
      <c r="S198" s="484">
        <v>2021</v>
      </c>
      <c r="T198" s="444"/>
      <c r="U198" s="444"/>
      <c r="V198" s="443"/>
    </row>
    <row r="199" spans="1:24" ht="24" x14ac:dyDescent="0.25">
      <c r="A199" s="461" t="s">
        <v>1298</v>
      </c>
      <c r="B199" s="461" t="s">
        <v>1299</v>
      </c>
      <c r="C199" s="472" t="s">
        <v>778</v>
      </c>
      <c r="D199" s="472" t="s">
        <v>372</v>
      </c>
      <c r="E199" s="446" t="s">
        <v>780</v>
      </c>
      <c r="F199" s="36" t="s">
        <v>889</v>
      </c>
      <c r="G199" s="472" t="s">
        <v>80</v>
      </c>
      <c r="H199" s="472"/>
      <c r="I199" s="446"/>
      <c r="J199" s="483">
        <v>176779.39</v>
      </c>
      <c r="K199" s="483">
        <v>13258.45</v>
      </c>
      <c r="L199" s="618">
        <v>13258.46</v>
      </c>
      <c r="M199" s="483">
        <v>0</v>
      </c>
      <c r="N199" s="483">
        <v>0</v>
      </c>
      <c r="O199" s="618">
        <v>150262.48000000001</v>
      </c>
      <c r="P199" s="466" t="s">
        <v>969</v>
      </c>
      <c r="Q199" s="467" t="s">
        <v>992</v>
      </c>
      <c r="R199" s="467" t="s">
        <v>971</v>
      </c>
      <c r="S199" s="484" t="s">
        <v>1300</v>
      </c>
      <c r="T199" s="444"/>
      <c r="U199" s="444"/>
      <c r="V199" s="443"/>
    </row>
    <row r="200" spans="1:24" ht="24" hidden="1" x14ac:dyDescent="0.25">
      <c r="A200" s="113" t="s">
        <v>578</v>
      </c>
      <c r="B200" s="113" t="s">
        <v>579</v>
      </c>
      <c r="C200" s="315"/>
      <c r="D200" s="315"/>
      <c r="E200" s="315"/>
      <c r="F200" s="151"/>
      <c r="G200" s="315"/>
      <c r="H200" s="315"/>
      <c r="I200" s="315"/>
      <c r="J200" s="210">
        <f t="shared" ref="J200:O200" si="34">J201+J206+J207+J208</f>
        <v>3012830.84</v>
      </c>
      <c r="K200" s="210">
        <f t="shared" si="34"/>
        <v>444425.13</v>
      </c>
      <c r="L200" s="210">
        <f t="shared" si="34"/>
        <v>0</v>
      </c>
      <c r="M200" s="210">
        <f t="shared" si="34"/>
        <v>0</v>
      </c>
      <c r="N200" s="210">
        <f t="shared" si="34"/>
        <v>0</v>
      </c>
      <c r="O200" s="210">
        <f t="shared" si="34"/>
        <v>2568405.71</v>
      </c>
      <c r="P200" s="226"/>
      <c r="Q200" s="227"/>
      <c r="R200" s="227"/>
      <c r="S200" s="228"/>
      <c r="T200" s="443"/>
      <c r="U200" s="443"/>
      <c r="V200" s="443"/>
    </row>
    <row r="201" spans="1:24" ht="36" hidden="1" x14ac:dyDescent="0.25">
      <c r="A201" s="114" t="s">
        <v>222</v>
      </c>
      <c r="B201" s="114" t="s">
        <v>228</v>
      </c>
      <c r="C201" s="150"/>
      <c r="D201" s="150"/>
      <c r="E201" s="150"/>
      <c r="F201" s="150"/>
      <c r="G201" s="150"/>
      <c r="H201" s="150"/>
      <c r="I201" s="150"/>
      <c r="J201" s="212">
        <f>SUM(J202:J205)</f>
        <v>3012830.84</v>
      </c>
      <c r="K201" s="212">
        <f t="shared" ref="K201:O201" si="35">SUM(K202:K205)</f>
        <v>444425.13</v>
      </c>
      <c r="L201" s="212">
        <f t="shared" si="35"/>
        <v>0</v>
      </c>
      <c r="M201" s="212">
        <f t="shared" si="35"/>
        <v>0</v>
      </c>
      <c r="N201" s="212">
        <f t="shared" si="35"/>
        <v>0</v>
      </c>
      <c r="O201" s="212">
        <f t="shared" si="35"/>
        <v>2568405.71</v>
      </c>
      <c r="P201" s="147"/>
      <c r="Q201" s="147"/>
      <c r="R201" s="147"/>
      <c r="S201" s="147"/>
      <c r="T201" s="443"/>
      <c r="U201" s="443"/>
      <c r="V201" s="443"/>
    </row>
    <row r="202" spans="1:24" ht="37.5" hidden="1" customHeight="1" x14ac:dyDescent="0.25">
      <c r="A202" s="76" t="s">
        <v>438</v>
      </c>
      <c r="B202" s="93" t="s">
        <v>439</v>
      </c>
      <c r="C202" s="178" t="s">
        <v>1093</v>
      </c>
      <c r="D202" s="38" t="s">
        <v>389</v>
      </c>
      <c r="E202" s="38" t="s">
        <v>1107</v>
      </c>
      <c r="F202" s="178" t="s">
        <v>883</v>
      </c>
      <c r="G202" s="156" t="s">
        <v>80</v>
      </c>
      <c r="H202" s="335"/>
      <c r="I202" s="335"/>
      <c r="J202" s="158">
        <f>K202+L202+M202+N202+O202</f>
        <v>50000</v>
      </c>
      <c r="K202" s="158">
        <v>0</v>
      </c>
      <c r="L202" s="158">
        <v>0</v>
      </c>
      <c r="M202" s="158">
        <v>0</v>
      </c>
      <c r="N202" s="158">
        <v>0</v>
      </c>
      <c r="O202" s="159">
        <v>50000</v>
      </c>
      <c r="P202" s="234" t="s">
        <v>973</v>
      </c>
      <c r="Q202" s="165" t="s">
        <v>972</v>
      </c>
      <c r="R202" s="165" t="s">
        <v>996</v>
      </c>
      <c r="S202" s="160">
        <v>2020</v>
      </c>
      <c r="T202" s="444"/>
      <c r="U202" s="444"/>
      <c r="V202" s="444"/>
      <c r="W202" s="271"/>
      <c r="X202" s="271"/>
    </row>
    <row r="203" spans="1:24" ht="165.75" hidden="1" x14ac:dyDescent="0.25">
      <c r="A203" s="76" t="s">
        <v>520</v>
      </c>
      <c r="B203" s="41" t="s">
        <v>1188</v>
      </c>
      <c r="C203" s="130" t="s">
        <v>84</v>
      </c>
      <c r="D203" s="130" t="s">
        <v>79</v>
      </c>
      <c r="E203" s="46" t="s">
        <v>1189</v>
      </c>
      <c r="F203" s="46" t="s">
        <v>1250</v>
      </c>
      <c r="G203" s="130" t="s">
        <v>80</v>
      </c>
      <c r="H203" s="130"/>
      <c r="I203" s="130"/>
      <c r="J203" s="168">
        <v>1500390.94</v>
      </c>
      <c r="K203" s="168">
        <v>225058.64</v>
      </c>
      <c r="L203" s="158">
        <v>0</v>
      </c>
      <c r="M203" s="158">
        <v>0</v>
      </c>
      <c r="N203" s="158">
        <v>0</v>
      </c>
      <c r="O203" s="168">
        <v>1275332.3</v>
      </c>
      <c r="P203" s="234" t="s">
        <v>964</v>
      </c>
      <c r="Q203" s="165" t="s">
        <v>978</v>
      </c>
      <c r="R203" s="165" t="s">
        <v>1190</v>
      </c>
      <c r="S203" s="165">
        <v>2020</v>
      </c>
      <c r="T203" s="443"/>
      <c r="U203" s="443"/>
      <c r="V203" s="443"/>
    </row>
    <row r="204" spans="1:24" ht="38.25" hidden="1" x14ac:dyDescent="0.25">
      <c r="A204" s="76" t="s">
        <v>1288</v>
      </c>
      <c r="B204" s="462" t="s">
        <v>1289</v>
      </c>
      <c r="C204" s="463" t="s">
        <v>469</v>
      </c>
      <c r="D204" s="463" t="s">
        <v>79</v>
      </c>
      <c r="E204" s="440" t="s">
        <v>1050</v>
      </c>
      <c r="F204" s="46" t="s">
        <v>1250</v>
      </c>
      <c r="G204" s="463" t="s">
        <v>80</v>
      </c>
      <c r="H204" s="463"/>
      <c r="I204" s="463"/>
      <c r="J204" s="464">
        <v>1052970</v>
      </c>
      <c r="K204" s="464">
        <v>157946</v>
      </c>
      <c r="L204" s="465">
        <v>0</v>
      </c>
      <c r="M204" s="465">
        <v>0</v>
      </c>
      <c r="N204" s="465">
        <v>0</v>
      </c>
      <c r="O204" s="464">
        <v>895024</v>
      </c>
      <c r="P204" s="466" t="s">
        <v>993</v>
      </c>
      <c r="Q204" s="467" t="s">
        <v>992</v>
      </c>
      <c r="R204" s="467" t="s">
        <v>978</v>
      </c>
      <c r="S204" s="467">
        <v>2020</v>
      </c>
      <c r="T204" s="443"/>
      <c r="U204" s="443"/>
      <c r="V204" s="443"/>
    </row>
    <row r="205" spans="1:24" ht="38.25" hidden="1" x14ac:dyDescent="0.25">
      <c r="A205" s="485" t="s">
        <v>1305</v>
      </c>
      <c r="B205" s="462" t="s">
        <v>1306</v>
      </c>
      <c r="C205" s="463" t="s">
        <v>83</v>
      </c>
      <c r="D205" s="463" t="s">
        <v>79</v>
      </c>
      <c r="E205" s="440" t="s">
        <v>1091</v>
      </c>
      <c r="F205" s="440" t="s">
        <v>1250</v>
      </c>
      <c r="G205" s="463" t="s">
        <v>80</v>
      </c>
      <c r="H205" s="463"/>
      <c r="I205" s="463"/>
      <c r="J205" s="464">
        <v>409469.9</v>
      </c>
      <c r="K205" s="464">
        <v>61420.49</v>
      </c>
      <c r="L205" s="465">
        <v>0</v>
      </c>
      <c r="M205" s="465">
        <v>0</v>
      </c>
      <c r="N205" s="465">
        <v>0</v>
      </c>
      <c r="O205" s="464">
        <v>348049.41</v>
      </c>
      <c r="P205" s="466" t="s">
        <v>992</v>
      </c>
      <c r="Q205" s="467" t="s">
        <v>964</v>
      </c>
      <c r="R205" s="467" t="s">
        <v>978</v>
      </c>
      <c r="S205" s="467">
        <v>2020</v>
      </c>
      <c r="T205" s="443"/>
      <c r="U205" s="443"/>
      <c r="V205" s="443"/>
    </row>
    <row r="206" spans="1:24" ht="45" hidden="1" customHeight="1" x14ac:dyDescent="0.25">
      <c r="A206" s="114" t="s">
        <v>223</v>
      </c>
      <c r="B206" s="114" t="s">
        <v>229</v>
      </c>
      <c r="C206" s="150"/>
      <c r="D206" s="150"/>
      <c r="E206" s="150"/>
      <c r="F206" s="150"/>
      <c r="G206" s="150"/>
      <c r="H206" s="150"/>
      <c r="I206" s="150"/>
      <c r="J206" s="229">
        <v>0</v>
      </c>
      <c r="K206" s="229">
        <v>0</v>
      </c>
      <c r="L206" s="229">
        <v>0</v>
      </c>
      <c r="M206" s="229">
        <v>0</v>
      </c>
      <c r="N206" s="229">
        <v>0</v>
      </c>
      <c r="O206" s="229">
        <v>0</v>
      </c>
      <c r="P206" s="147"/>
      <c r="Q206" s="147"/>
      <c r="R206" s="147"/>
      <c r="S206" s="147"/>
      <c r="T206" s="443"/>
      <c r="U206" s="443"/>
      <c r="V206" s="443"/>
    </row>
    <row r="207" spans="1:24" ht="37.5" hidden="1" customHeight="1" x14ac:dyDescent="0.25">
      <c r="A207" s="114" t="s">
        <v>224</v>
      </c>
      <c r="B207" s="114" t="s">
        <v>230</v>
      </c>
      <c r="C207" s="150"/>
      <c r="D207" s="150"/>
      <c r="E207" s="150"/>
      <c r="F207" s="150"/>
      <c r="G207" s="150"/>
      <c r="H207" s="150"/>
      <c r="I207" s="150"/>
      <c r="J207" s="229">
        <v>0</v>
      </c>
      <c r="K207" s="229">
        <v>0</v>
      </c>
      <c r="L207" s="229">
        <v>0</v>
      </c>
      <c r="M207" s="229">
        <v>0</v>
      </c>
      <c r="N207" s="229">
        <v>0</v>
      </c>
      <c r="O207" s="229">
        <v>0</v>
      </c>
      <c r="P207" s="147"/>
      <c r="Q207" s="147"/>
      <c r="R207" s="147"/>
      <c r="S207" s="147"/>
      <c r="T207" s="443"/>
      <c r="U207" s="443"/>
      <c r="V207" s="443"/>
    </row>
    <row r="208" spans="1:24" ht="49.5" hidden="1" customHeight="1" x14ac:dyDescent="0.25">
      <c r="A208" s="114" t="s">
        <v>225</v>
      </c>
      <c r="B208" s="114" t="s">
        <v>231</v>
      </c>
      <c r="C208" s="150"/>
      <c r="D208" s="150"/>
      <c r="E208" s="150"/>
      <c r="F208" s="150"/>
      <c r="G208" s="150"/>
      <c r="H208" s="150"/>
      <c r="I208" s="150"/>
      <c r="J208" s="229">
        <v>0</v>
      </c>
      <c r="K208" s="229">
        <v>0</v>
      </c>
      <c r="L208" s="229">
        <v>0</v>
      </c>
      <c r="M208" s="229">
        <v>0</v>
      </c>
      <c r="N208" s="229">
        <v>0</v>
      </c>
      <c r="O208" s="229">
        <v>0</v>
      </c>
      <c r="P208" s="147"/>
      <c r="Q208" s="147"/>
      <c r="R208" s="147"/>
      <c r="S208" s="147"/>
      <c r="T208" s="443"/>
      <c r="U208" s="443"/>
      <c r="V208" s="443"/>
    </row>
    <row r="209" spans="1:23" ht="24" hidden="1" x14ac:dyDescent="0.25">
      <c r="A209" s="148" t="s">
        <v>132</v>
      </c>
      <c r="B209" s="148" t="s">
        <v>133</v>
      </c>
      <c r="C209" s="151"/>
      <c r="D209" s="151"/>
      <c r="E209" s="151"/>
      <c r="F209" s="151"/>
      <c r="G209" s="151"/>
      <c r="H209" s="151"/>
      <c r="I209" s="151"/>
      <c r="J209" s="210">
        <f t="shared" ref="J209:O209" si="36">J210+J221</f>
        <v>3927698.2220000001</v>
      </c>
      <c r="K209" s="210">
        <f t="shared" si="36"/>
        <v>1843959.4799999997</v>
      </c>
      <c r="L209" s="210">
        <f t="shared" si="36"/>
        <v>0</v>
      </c>
      <c r="M209" s="210">
        <f t="shared" si="36"/>
        <v>0</v>
      </c>
      <c r="N209" s="210">
        <f t="shared" si="36"/>
        <v>0</v>
      </c>
      <c r="O209" s="210">
        <f t="shared" si="36"/>
        <v>2083737.92</v>
      </c>
      <c r="P209" s="146"/>
      <c r="Q209" s="146"/>
      <c r="R209" s="146"/>
      <c r="S209" s="146"/>
      <c r="T209" s="443"/>
      <c r="U209" s="443"/>
      <c r="V209" s="443"/>
    </row>
    <row r="210" spans="1:23" ht="48" hidden="1" x14ac:dyDescent="0.25">
      <c r="A210" s="114" t="s">
        <v>232</v>
      </c>
      <c r="B210" s="114" t="s">
        <v>260</v>
      </c>
      <c r="C210" s="150"/>
      <c r="D210" s="150"/>
      <c r="E210" s="150"/>
      <c r="F210" s="150"/>
      <c r="G210" s="150"/>
      <c r="H210" s="150"/>
      <c r="I210" s="150"/>
      <c r="J210" s="212">
        <f>J211+J212+J213+J214+J215+J216+J217+J218+J219+J220</f>
        <v>3927698.2220000001</v>
      </c>
      <c r="K210" s="212">
        <f t="shared" ref="K210:O210" si="37">K211+K212+K213+K214+K215+K216+K217+K218+K219+K220</f>
        <v>1843959.4799999997</v>
      </c>
      <c r="L210" s="212">
        <f t="shared" si="37"/>
        <v>0</v>
      </c>
      <c r="M210" s="212">
        <f t="shared" si="37"/>
        <v>0</v>
      </c>
      <c r="N210" s="212">
        <f t="shared" si="37"/>
        <v>0</v>
      </c>
      <c r="O210" s="212">
        <f t="shared" si="37"/>
        <v>2083737.92</v>
      </c>
      <c r="P210" s="147"/>
      <c r="Q210" s="147"/>
      <c r="R210" s="147"/>
      <c r="S210" s="147"/>
      <c r="T210" s="443"/>
      <c r="U210" s="443"/>
      <c r="V210" s="443"/>
    </row>
    <row r="211" spans="1:23" ht="38.25" hidden="1" x14ac:dyDescent="0.25">
      <c r="A211" s="76" t="s">
        <v>440</v>
      </c>
      <c r="B211" s="87" t="s">
        <v>1290</v>
      </c>
      <c r="C211" s="78" t="s">
        <v>81</v>
      </c>
      <c r="D211" s="78" t="s">
        <v>372</v>
      </c>
      <c r="E211" s="154" t="s">
        <v>1106</v>
      </c>
      <c r="F211" s="78" t="s">
        <v>1060</v>
      </c>
      <c r="G211" s="78" t="s">
        <v>80</v>
      </c>
      <c r="H211" s="78"/>
      <c r="I211" s="78"/>
      <c r="J211" s="128">
        <v>228880.24</v>
      </c>
      <c r="K211" s="128">
        <v>34332.04</v>
      </c>
      <c r="L211" s="223">
        <v>0</v>
      </c>
      <c r="M211" s="223">
        <v>0</v>
      </c>
      <c r="N211" s="223">
        <v>0</v>
      </c>
      <c r="O211" s="128">
        <v>194548.2</v>
      </c>
      <c r="P211" s="121" t="s">
        <v>966</v>
      </c>
      <c r="Q211" s="143" t="s">
        <v>992</v>
      </c>
      <c r="R211" s="143" t="s">
        <v>978</v>
      </c>
      <c r="S211" s="143">
        <v>2020</v>
      </c>
      <c r="T211" s="443"/>
      <c r="U211" s="443"/>
      <c r="V211" s="443"/>
    </row>
    <row r="212" spans="1:23" ht="36" hidden="1" x14ac:dyDescent="0.25">
      <c r="A212" s="76" t="s">
        <v>521</v>
      </c>
      <c r="B212" s="41" t="s">
        <v>1264</v>
      </c>
      <c r="C212" s="33" t="s">
        <v>1093</v>
      </c>
      <c r="D212" s="33" t="s">
        <v>372</v>
      </c>
      <c r="E212" s="33" t="s">
        <v>1107</v>
      </c>
      <c r="F212" s="78" t="s">
        <v>1060</v>
      </c>
      <c r="G212" s="156" t="s">
        <v>80</v>
      </c>
      <c r="H212" s="335"/>
      <c r="I212" s="335"/>
      <c r="J212" s="158">
        <v>293582.34999999998</v>
      </c>
      <c r="K212" s="158">
        <v>44037.35</v>
      </c>
      <c r="L212" s="158">
        <v>0</v>
      </c>
      <c r="M212" s="159">
        <v>0</v>
      </c>
      <c r="N212" s="159">
        <v>0</v>
      </c>
      <c r="O212" s="445">
        <v>249545</v>
      </c>
      <c r="P212" s="468" t="s">
        <v>969</v>
      </c>
      <c r="Q212" s="160" t="s">
        <v>993</v>
      </c>
      <c r="R212" s="160" t="s">
        <v>992</v>
      </c>
      <c r="S212" s="161">
        <v>2020</v>
      </c>
      <c r="T212" s="443"/>
      <c r="U212" s="443"/>
      <c r="V212" s="443"/>
    </row>
    <row r="213" spans="1:23" ht="36" hidden="1" x14ac:dyDescent="0.25">
      <c r="A213" s="76" t="s">
        <v>522</v>
      </c>
      <c r="B213" s="51" t="s">
        <v>479</v>
      </c>
      <c r="C213" s="32" t="s">
        <v>1287</v>
      </c>
      <c r="D213" s="32" t="s">
        <v>372</v>
      </c>
      <c r="E213" s="32" t="s">
        <v>1050</v>
      </c>
      <c r="F213" s="277" t="s">
        <v>1060</v>
      </c>
      <c r="G213" s="32" t="s">
        <v>80</v>
      </c>
      <c r="H213" s="32" t="s">
        <v>76</v>
      </c>
      <c r="I213" s="32"/>
      <c r="J213" s="182">
        <v>2161017</v>
      </c>
      <c r="K213" s="182">
        <v>1578957</v>
      </c>
      <c r="L213" s="182">
        <v>0</v>
      </c>
      <c r="M213" s="230">
        <v>0</v>
      </c>
      <c r="N213" s="182">
        <v>0</v>
      </c>
      <c r="O213" s="182">
        <v>582060</v>
      </c>
      <c r="P213" s="125" t="s">
        <v>970</v>
      </c>
      <c r="Q213" s="125" t="s">
        <v>993</v>
      </c>
      <c r="R213" s="125" t="s">
        <v>992</v>
      </c>
      <c r="S213" s="125">
        <v>2019</v>
      </c>
      <c r="T213" s="444"/>
      <c r="U213" s="444"/>
      <c r="V213" s="444"/>
      <c r="W213" s="271"/>
    </row>
    <row r="214" spans="1:23" ht="36" hidden="1" x14ac:dyDescent="0.25">
      <c r="A214" s="76" t="s">
        <v>523</v>
      </c>
      <c r="B214" s="51" t="s">
        <v>839</v>
      </c>
      <c r="C214" s="472" t="s">
        <v>1312</v>
      </c>
      <c r="D214" s="32" t="s">
        <v>372</v>
      </c>
      <c r="E214" s="32" t="s">
        <v>1050</v>
      </c>
      <c r="F214" s="277" t="s">
        <v>1060</v>
      </c>
      <c r="G214" s="32" t="s">
        <v>80</v>
      </c>
      <c r="H214" s="32" t="s">
        <v>76</v>
      </c>
      <c r="I214" s="32"/>
      <c r="J214" s="182">
        <v>41059</v>
      </c>
      <c r="K214" s="182">
        <v>6159</v>
      </c>
      <c r="L214" s="182">
        <v>0</v>
      </c>
      <c r="M214" s="182">
        <v>0</v>
      </c>
      <c r="N214" s="182">
        <v>0</v>
      </c>
      <c r="O214" s="182">
        <v>34900</v>
      </c>
      <c r="P214" s="125" t="s">
        <v>970</v>
      </c>
      <c r="Q214" s="125" t="s">
        <v>993</v>
      </c>
      <c r="R214" s="125" t="s">
        <v>992</v>
      </c>
      <c r="S214" s="125">
        <v>2018</v>
      </c>
      <c r="T214" s="444"/>
      <c r="U214" s="444"/>
      <c r="V214" s="444"/>
      <c r="W214" s="271"/>
    </row>
    <row r="215" spans="1:23" ht="48" hidden="1" x14ac:dyDescent="0.25">
      <c r="A215" s="76" t="s">
        <v>524</v>
      </c>
      <c r="B215" s="51" t="s">
        <v>840</v>
      </c>
      <c r="C215" s="32" t="s">
        <v>1286</v>
      </c>
      <c r="D215" s="32" t="s">
        <v>372</v>
      </c>
      <c r="E215" s="32" t="s">
        <v>1050</v>
      </c>
      <c r="F215" s="277" t="s">
        <v>1060</v>
      </c>
      <c r="G215" s="32" t="s">
        <v>80</v>
      </c>
      <c r="H215" s="32" t="s">
        <v>76</v>
      </c>
      <c r="I215" s="32"/>
      <c r="J215" s="182">
        <v>41059</v>
      </c>
      <c r="K215" s="182">
        <v>6159</v>
      </c>
      <c r="L215" s="182">
        <v>0</v>
      </c>
      <c r="M215" s="182">
        <v>0</v>
      </c>
      <c r="N215" s="182">
        <v>0</v>
      </c>
      <c r="O215" s="182">
        <v>34900</v>
      </c>
      <c r="P215" s="125" t="s">
        <v>970</v>
      </c>
      <c r="Q215" s="125" t="s">
        <v>993</v>
      </c>
      <c r="R215" s="125" t="s">
        <v>992</v>
      </c>
      <c r="S215" s="125">
        <v>2018</v>
      </c>
      <c r="T215" s="444"/>
      <c r="U215" s="444"/>
      <c r="V215" s="444"/>
      <c r="W215" s="271"/>
    </row>
    <row r="216" spans="1:23" ht="53.25" hidden="1" customHeight="1" x14ac:dyDescent="0.25">
      <c r="A216" s="51" t="s">
        <v>1265</v>
      </c>
      <c r="B216" s="451" t="s">
        <v>1266</v>
      </c>
      <c r="C216" s="437" t="s">
        <v>83</v>
      </c>
      <c r="D216" s="437" t="s">
        <v>372</v>
      </c>
      <c r="E216" s="437" t="s">
        <v>1091</v>
      </c>
      <c r="F216" s="30" t="s">
        <v>1060</v>
      </c>
      <c r="G216" s="437" t="s">
        <v>80</v>
      </c>
      <c r="H216" s="437"/>
      <c r="I216" s="437"/>
      <c r="J216" s="455">
        <v>298223.2</v>
      </c>
      <c r="K216" s="455">
        <v>44733.48</v>
      </c>
      <c r="L216" s="455">
        <v>0</v>
      </c>
      <c r="M216" s="455">
        <v>0</v>
      </c>
      <c r="N216" s="455">
        <v>0</v>
      </c>
      <c r="O216" s="456">
        <v>253489.72</v>
      </c>
      <c r="P216" s="457" t="s">
        <v>993</v>
      </c>
      <c r="Q216" s="450" t="s">
        <v>992</v>
      </c>
      <c r="R216" s="450" t="s">
        <v>978</v>
      </c>
      <c r="S216" s="456">
        <v>2019</v>
      </c>
      <c r="T216" s="444"/>
      <c r="U216" s="444"/>
      <c r="V216" s="444"/>
      <c r="W216" s="271"/>
    </row>
    <row r="217" spans="1:23" ht="53.25" hidden="1" customHeight="1" x14ac:dyDescent="0.25">
      <c r="A217" s="51" t="s">
        <v>1267</v>
      </c>
      <c r="B217" s="451" t="s">
        <v>1268</v>
      </c>
      <c r="C217" s="437" t="s">
        <v>74</v>
      </c>
      <c r="D217" s="437" t="s">
        <v>372</v>
      </c>
      <c r="E217" s="437" t="s">
        <v>1108</v>
      </c>
      <c r="F217" s="30" t="s">
        <v>1060</v>
      </c>
      <c r="G217" s="437" t="s">
        <v>80</v>
      </c>
      <c r="H217" s="437"/>
      <c r="I217" s="437"/>
      <c r="J217" s="455">
        <v>218212.1</v>
      </c>
      <c r="K217" s="455">
        <v>32731.82</v>
      </c>
      <c r="L217" s="455">
        <v>0</v>
      </c>
      <c r="M217" s="455">
        <v>0</v>
      </c>
      <c r="N217" s="455">
        <v>0</v>
      </c>
      <c r="O217" s="456">
        <v>185480.28</v>
      </c>
      <c r="P217" s="457" t="s">
        <v>970</v>
      </c>
      <c r="Q217" s="450" t="s">
        <v>1056</v>
      </c>
      <c r="R217" s="450" t="s">
        <v>971</v>
      </c>
      <c r="S217" s="456">
        <v>2020</v>
      </c>
      <c r="T217" s="444"/>
      <c r="U217" s="444"/>
      <c r="V217" s="444"/>
      <c r="W217" s="271"/>
    </row>
    <row r="218" spans="1:23" ht="53.25" hidden="1" customHeight="1" x14ac:dyDescent="0.25">
      <c r="A218" s="51" t="s">
        <v>1274</v>
      </c>
      <c r="B218" s="451" t="s">
        <v>1275</v>
      </c>
      <c r="C218" s="437" t="s">
        <v>84</v>
      </c>
      <c r="D218" s="437" t="s">
        <v>372</v>
      </c>
      <c r="E218" s="437" t="s">
        <v>1098</v>
      </c>
      <c r="F218" s="30" t="s">
        <v>1060</v>
      </c>
      <c r="G218" s="437" t="s">
        <v>80</v>
      </c>
      <c r="H218" s="437"/>
      <c r="I218" s="437"/>
      <c r="J218" s="455">
        <v>339683.49</v>
      </c>
      <c r="K218" s="455">
        <v>50952.52</v>
      </c>
      <c r="L218" s="455">
        <v>0</v>
      </c>
      <c r="M218" s="455">
        <v>0</v>
      </c>
      <c r="N218" s="455">
        <v>0</v>
      </c>
      <c r="O218" s="456">
        <v>288730.96999999997</v>
      </c>
      <c r="P218" s="457" t="s">
        <v>970</v>
      </c>
      <c r="Q218" s="450" t="s">
        <v>1056</v>
      </c>
      <c r="R218" s="450" t="s">
        <v>971</v>
      </c>
      <c r="S218" s="456">
        <v>2020</v>
      </c>
      <c r="T218" s="444"/>
      <c r="U218" s="444"/>
      <c r="V218" s="444"/>
      <c r="W218" s="271"/>
    </row>
    <row r="219" spans="1:23" ht="53.25" hidden="1" customHeight="1" x14ac:dyDescent="0.25">
      <c r="A219" s="451" t="s">
        <v>1278</v>
      </c>
      <c r="B219" s="451" t="s">
        <v>1279</v>
      </c>
      <c r="C219" s="437" t="s">
        <v>78</v>
      </c>
      <c r="D219" s="437" t="s">
        <v>372</v>
      </c>
      <c r="E219" s="437" t="s">
        <v>1086</v>
      </c>
      <c r="F219" s="30" t="s">
        <v>1060</v>
      </c>
      <c r="G219" s="437" t="s">
        <v>80</v>
      </c>
      <c r="H219" s="437"/>
      <c r="I219" s="437"/>
      <c r="J219" s="455">
        <v>206089.20199999999</v>
      </c>
      <c r="K219" s="455">
        <v>30913.38</v>
      </c>
      <c r="L219" s="455">
        <v>0</v>
      </c>
      <c r="M219" s="455">
        <v>0</v>
      </c>
      <c r="N219" s="455">
        <v>0</v>
      </c>
      <c r="O219" s="456">
        <v>175175</v>
      </c>
      <c r="P219" s="457" t="s">
        <v>970</v>
      </c>
      <c r="Q219" s="450" t="s">
        <v>971</v>
      </c>
      <c r="R219" s="450" t="s">
        <v>973</v>
      </c>
      <c r="S219" s="456">
        <v>2020</v>
      </c>
      <c r="T219" s="444"/>
      <c r="U219" s="444"/>
      <c r="V219" s="444"/>
      <c r="W219" s="271"/>
    </row>
    <row r="220" spans="1:23" ht="53.25" hidden="1" customHeight="1" x14ac:dyDescent="0.25">
      <c r="A220" s="451" t="s">
        <v>1280</v>
      </c>
      <c r="B220" s="451" t="s">
        <v>1281</v>
      </c>
      <c r="C220" s="437" t="s">
        <v>778</v>
      </c>
      <c r="D220" s="437" t="s">
        <v>372</v>
      </c>
      <c r="E220" s="437" t="s">
        <v>780</v>
      </c>
      <c r="F220" s="30" t="s">
        <v>1060</v>
      </c>
      <c r="G220" s="437" t="s">
        <v>80</v>
      </c>
      <c r="H220" s="437"/>
      <c r="I220" s="437"/>
      <c r="J220" s="455">
        <v>99892.64</v>
      </c>
      <c r="K220" s="455">
        <v>14983.89</v>
      </c>
      <c r="L220" s="455">
        <v>0</v>
      </c>
      <c r="M220" s="455">
        <v>0</v>
      </c>
      <c r="N220" s="455">
        <v>0</v>
      </c>
      <c r="O220" s="456">
        <v>84908.75</v>
      </c>
      <c r="P220" s="457" t="s">
        <v>966</v>
      </c>
      <c r="Q220" s="450" t="s">
        <v>1056</v>
      </c>
      <c r="R220" s="450" t="s">
        <v>964</v>
      </c>
      <c r="S220" s="456">
        <v>2019</v>
      </c>
      <c r="T220" s="444"/>
      <c r="U220" s="444"/>
      <c r="V220" s="444"/>
      <c r="W220" s="271"/>
    </row>
    <row r="221" spans="1:23" ht="37.5" hidden="1" customHeight="1" x14ac:dyDescent="0.25">
      <c r="A221" s="114" t="s">
        <v>233</v>
      </c>
      <c r="B221" s="114" t="s">
        <v>261</v>
      </c>
      <c r="C221" s="150"/>
      <c r="D221" s="150"/>
      <c r="E221" s="150"/>
      <c r="F221" s="150"/>
      <c r="G221" s="150"/>
      <c r="H221" s="150"/>
      <c r="I221" s="150"/>
      <c r="J221" s="229">
        <v>0</v>
      </c>
      <c r="K221" s="229">
        <v>0</v>
      </c>
      <c r="L221" s="229">
        <v>0</v>
      </c>
      <c r="M221" s="229">
        <v>0</v>
      </c>
      <c r="N221" s="229">
        <v>0</v>
      </c>
      <c r="O221" s="229">
        <v>0</v>
      </c>
      <c r="P221" s="147"/>
      <c r="Q221" s="147"/>
      <c r="R221" s="147"/>
      <c r="S221" s="147"/>
      <c r="T221" s="443"/>
      <c r="U221" s="443"/>
      <c r="V221" s="443"/>
    </row>
    <row r="222" spans="1:23" ht="40.5" customHeight="1" x14ac:dyDescent="0.25">
      <c r="A222" s="112" t="s">
        <v>97</v>
      </c>
      <c r="B222" s="112" t="s">
        <v>96</v>
      </c>
      <c r="C222" s="134"/>
      <c r="D222" s="134"/>
      <c r="E222" s="134"/>
      <c r="F222" s="134"/>
      <c r="G222" s="134"/>
      <c r="H222" s="134"/>
      <c r="I222" s="134"/>
      <c r="J222" s="209">
        <f>J223+J243</f>
        <v>16426138.778235296</v>
      </c>
      <c r="K222" s="209">
        <f t="shared" ref="K222:O222" si="38">K223+K243</f>
        <v>2541843.4582352946</v>
      </c>
      <c r="L222" s="209">
        <f t="shared" si="38"/>
        <v>152941.68</v>
      </c>
      <c r="M222" s="209">
        <f t="shared" si="38"/>
        <v>0</v>
      </c>
      <c r="N222" s="209">
        <f t="shared" si="38"/>
        <v>0</v>
      </c>
      <c r="O222" s="209">
        <f t="shared" si="38"/>
        <v>13731353.640000001</v>
      </c>
      <c r="P222" s="145"/>
      <c r="Q222" s="145"/>
      <c r="R222" s="145"/>
      <c r="S222" s="145"/>
      <c r="T222" s="443"/>
      <c r="U222" s="443"/>
      <c r="V222" s="443"/>
    </row>
    <row r="223" spans="1:23" ht="53.25" customHeight="1" x14ac:dyDescent="0.25">
      <c r="A223" s="148" t="s">
        <v>134</v>
      </c>
      <c r="B223" s="148" t="s">
        <v>135</v>
      </c>
      <c r="C223" s="151"/>
      <c r="D223" s="151"/>
      <c r="E223" s="151"/>
      <c r="F223" s="151"/>
      <c r="G223" s="151"/>
      <c r="H223" s="151"/>
      <c r="I223" s="151"/>
      <c r="J223" s="210">
        <f>J224+J225+J226+J227+J228+J229+J231+J237+J238+J240</f>
        <v>4516299.3100000005</v>
      </c>
      <c r="K223" s="210">
        <f t="shared" ref="K223:O223" si="39">K224+K225+K226+K227+K228+K229+K231+K237+K238+K240</f>
        <v>755367.99</v>
      </c>
      <c r="L223" s="210">
        <f t="shared" si="39"/>
        <v>152941.68</v>
      </c>
      <c r="M223" s="210">
        <f t="shared" si="39"/>
        <v>0</v>
      </c>
      <c r="N223" s="210">
        <f t="shared" si="39"/>
        <v>0</v>
      </c>
      <c r="O223" s="210">
        <f t="shared" si="39"/>
        <v>3607989.6399999997</v>
      </c>
      <c r="P223" s="146"/>
      <c r="Q223" s="146"/>
      <c r="R223" s="146"/>
      <c r="S223" s="146"/>
      <c r="T223" s="443"/>
      <c r="U223" s="443"/>
      <c r="V223" s="443"/>
    </row>
    <row r="224" spans="1:23" hidden="1" x14ac:dyDescent="0.25">
      <c r="A224" s="114" t="s">
        <v>234</v>
      </c>
      <c r="B224" s="114" t="s">
        <v>262</v>
      </c>
      <c r="C224" s="150"/>
      <c r="D224" s="150"/>
      <c r="E224" s="150"/>
      <c r="F224" s="150"/>
      <c r="G224" s="150"/>
      <c r="H224" s="150"/>
      <c r="I224" s="150"/>
      <c r="J224" s="229">
        <v>0</v>
      </c>
      <c r="K224" s="229">
        <v>0</v>
      </c>
      <c r="L224" s="229">
        <v>0</v>
      </c>
      <c r="M224" s="229">
        <v>0</v>
      </c>
      <c r="N224" s="229">
        <v>0</v>
      </c>
      <c r="O224" s="229">
        <v>0</v>
      </c>
      <c r="P224" s="147"/>
      <c r="Q224" s="147"/>
      <c r="R224" s="147"/>
      <c r="S224" s="147"/>
      <c r="T224" s="443"/>
      <c r="U224" s="443"/>
      <c r="V224" s="443"/>
    </row>
    <row r="225" spans="1:22" ht="36" hidden="1" x14ac:dyDescent="0.25">
      <c r="A225" s="114" t="s">
        <v>235</v>
      </c>
      <c r="B225" s="114" t="s">
        <v>263</v>
      </c>
      <c r="C225" s="150"/>
      <c r="D225" s="150"/>
      <c r="E225" s="150"/>
      <c r="F225" s="150"/>
      <c r="G225" s="150"/>
      <c r="H225" s="150"/>
      <c r="I225" s="150"/>
      <c r="J225" s="212">
        <v>0</v>
      </c>
      <c r="K225" s="212">
        <v>0</v>
      </c>
      <c r="L225" s="212">
        <v>0</v>
      </c>
      <c r="M225" s="212">
        <v>0</v>
      </c>
      <c r="N225" s="212">
        <v>0</v>
      </c>
      <c r="O225" s="212">
        <v>0</v>
      </c>
      <c r="P225" s="147"/>
      <c r="Q225" s="147"/>
      <c r="R225" s="147"/>
      <c r="S225" s="147"/>
      <c r="T225" s="443"/>
      <c r="U225" s="443"/>
      <c r="V225" s="443"/>
    </row>
    <row r="226" spans="1:22" ht="24" hidden="1" x14ac:dyDescent="0.25">
      <c r="A226" s="114" t="s">
        <v>236</v>
      </c>
      <c r="B226" s="114" t="s">
        <v>264</v>
      </c>
      <c r="C226" s="150"/>
      <c r="D226" s="150"/>
      <c r="E226" s="150"/>
      <c r="F226" s="150"/>
      <c r="G226" s="150"/>
      <c r="H226" s="150"/>
      <c r="I226" s="150"/>
      <c r="J226" s="229">
        <v>0</v>
      </c>
      <c r="K226" s="229">
        <v>0</v>
      </c>
      <c r="L226" s="229">
        <v>0</v>
      </c>
      <c r="M226" s="229">
        <v>0</v>
      </c>
      <c r="N226" s="229">
        <v>0</v>
      </c>
      <c r="O226" s="229">
        <v>0</v>
      </c>
      <c r="P226" s="147"/>
      <c r="Q226" s="147"/>
      <c r="R226" s="147"/>
      <c r="S226" s="147"/>
      <c r="T226" s="443"/>
      <c r="U226" s="443"/>
      <c r="V226" s="443"/>
    </row>
    <row r="227" spans="1:22" ht="24" hidden="1" x14ac:dyDescent="0.25">
      <c r="A227" s="114" t="s">
        <v>237</v>
      </c>
      <c r="B227" s="114" t="s">
        <v>265</v>
      </c>
      <c r="C227" s="150"/>
      <c r="D227" s="150"/>
      <c r="E227" s="150"/>
      <c r="F227" s="150"/>
      <c r="G227" s="150"/>
      <c r="H227" s="150"/>
      <c r="I227" s="150"/>
      <c r="J227" s="229">
        <v>0</v>
      </c>
      <c r="K227" s="229">
        <v>0</v>
      </c>
      <c r="L227" s="229">
        <v>0</v>
      </c>
      <c r="M227" s="229">
        <v>0</v>
      </c>
      <c r="N227" s="229">
        <v>0</v>
      </c>
      <c r="O227" s="229">
        <v>0</v>
      </c>
      <c r="P227" s="147"/>
      <c r="Q227" s="147"/>
      <c r="R227" s="147"/>
      <c r="S227" s="147"/>
      <c r="T227" s="443"/>
      <c r="U227" s="443"/>
      <c r="V227" s="443"/>
    </row>
    <row r="228" spans="1:22" ht="36" hidden="1" x14ac:dyDescent="0.25">
      <c r="A228" s="114" t="s">
        <v>238</v>
      </c>
      <c r="B228" s="114" t="s">
        <v>420</v>
      </c>
      <c r="C228" s="150"/>
      <c r="D228" s="150"/>
      <c r="E228" s="150"/>
      <c r="F228" s="150"/>
      <c r="G228" s="150"/>
      <c r="H228" s="150"/>
      <c r="I228" s="150"/>
      <c r="J228" s="229">
        <v>0</v>
      </c>
      <c r="K228" s="229">
        <v>0</v>
      </c>
      <c r="L228" s="229">
        <v>0</v>
      </c>
      <c r="M228" s="229">
        <v>0</v>
      </c>
      <c r="N228" s="229">
        <v>0</v>
      </c>
      <c r="O228" s="229">
        <v>0</v>
      </c>
      <c r="P228" s="147"/>
      <c r="Q228" s="147"/>
      <c r="R228" s="147"/>
      <c r="S228" s="147"/>
      <c r="T228" s="443"/>
      <c r="U228" s="443"/>
      <c r="V228" s="443"/>
    </row>
    <row r="229" spans="1:22" ht="48" hidden="1" x14ac:dyDescent="0.25">
      <c r="A229" s="114" t="s">
        <v>239</v>
      </c>
      <c r="B229" s="114" t="s">
        <v>266</v>
      </c>
      <c r="C229" s="150"/>
      <c r="D229" s="150"/>
      <c r="E229" s="150"/>
      <c r="F229" s="150"/>
      <c r="G229" s="150"/>
      <c r="H229" s="150"/>
      <c r="I229" s="150"/>
      <c r="J229" s="229">
        <f>J230</f>
        <v>806484.04</v>
      </c>
      <c r="K229" s="229">
        <f t="shared" ref="K229:O229" si="40">K230</f>
        <v>351837.73</v>
      </c>
      <c r="L229" s="229">
        <f t="shared" si="40"/>
        <v>0</v>
      </c>
      <c r="M229" s="229">
        <f t="shared" si="40"/>
        <v>0</v>
      </c>
      <c r="N229" s="229">
        <f t="shared" si="40"/>
        <v>0</v>
      </c>
      <c r="O229" s="229">
        <f t="shared" si="40"/>
        <v>454646.31</v>
      </c>
      <c r="P229" s="147"/>
      <c r="Q229" s="147"/>
      <c r="R229" s="147"/>
      <c r="S229" s="147"/>
      <c r="T229" s="443"/>
      <c r="U229" s="443"/>
      <c r="V229" s="443"/>
    </row>
    <row r="230" spans="1:22" ht="36" hidden="1" x14ac:dyDescent="0.25">
      <c r="A230" s="51" t="s">
        <v>1153</v>
      </c>
      <c r="B230" s="51" t="s">
        <v>1165</v>
      </c>
      <c r="C230" s="36" t="s">
        <v>1154</v>
      </c>
      <c r="D230" s="36" t="s">
        <v>103</v>
      </c>
      <c r="E230" s="36" t="s">
        <v>1108</v>
      </c>
      <c r="F230" s="162" t="s">
        <v>934</v>
      </c>
      <c r="G230" s="36" t="s">
        <v>80</v>
      </c>
      <c r="H230" s="36"/>
      <c r="I230" s="36"/>
      <c r="J230" s="230">
        <v>806484.04</v>
      </c>
      <c r="K230" s="230">
        <v>351837.73</v>
      </c>
      <c r="L230" s="230">
        <v>0</v>
      </c>
      <c r="M230" s="230">
        <v>0</v>
      </c>
      <c r="N230" s="230">
        <v>0</v>
      </c>
      <c r="O230" s="230">
        <v>454646.31</v>
      </c>
      <c r="P230" s="59" t="s">
        <v>968</v>
      </c>
      <c r="Q230" s="59" t="s">
        <v>993</v>
      </c>
      <c r="R230" s="59" t="s">
        <v>1056</v>
      </c>
      <c r="S230" s="123">
        <v>2021</v>
      </c>
      <c r="T230" s="443"/>
      <c r="U230" s="443"/>
      <c r="V230" s="443"/>
    </row>
    <row r="231" spans="1:22" ht="50.25" customHeight="1" x14ac:dyDescent="0.25">
      <c r="A231" s="114" t="s">
        <v>240</v>
      </c>
      <c r="B231" s="114" t="s">
        <v>267</v>
      </c>
      <c r="C231" s="150"/>
      <c r="D231" s="150"/>
      <c r="E231" s="150"/>
      <c r="F231" s="150"/>
      <c r="G231" s="150"/>
      <c r="H231" s="150"/>
      <c r="I231" s="150"/>
      <c r="J231" s="212">
        <f>SUM(J232:J236)</f>
        <v>2985128.7400000007</v>
      </c>
      <c r="K231" s="212">
        <f t="shared" ref="K231:N231" si="41">SUM(K232:K236)</f>
        <v>326369.36</v>
      </c>
      <c r="L231" s="212">
        <f t="shared" si="41"/>
        <v>121399.94999999998</v>
      </c>
      <c r="M231" s="212">
        <f t="shared" si="41"/>
        <v>0</v>
      </c>
      <c r="N231" s="212">
        <f t="shared" si="41"/>
        <v>0</v>
      </c>
      <c r="O231" s="212">
        <f>SUM(O232:O236)</f>
        <v>2537359.4299999997</v>
      </c>
      <c r="P231" s="147"/>
      <c r="Q231" s="147"/>
      <c r="R231" s="147"/>
      <c r="S231" s="147"/>
      <c r="T231" s="443"/>
      <c r="U231" s="443"/>
      <c r="V231" s="443"/>
    </row>
    <row r="232" spans="1:22" ht="36" hidden="1" x14ac:dyDescent="0.25">
      <c r="A232" s="76" t="s">
        <v>441</v>
      </c>
      <c r="B232" s="87" t="s">
        <v>421</v>
      </c>
      <c r="C232" s="77" t="s">
        <v>81</v>
      </c>
      <c r="D232" s="77" t="s">
        <v>103</v>
      </c>
      <c r="E232" s="77" t="s">
        <v>1106</v>
      </c>
      <c r="F232" s="58" t="s">
        <v>934</v>
      </c>
      <c r="G232" s="77" t="s">
        <v>80</v>
      </c>
      <c r="H232" s="77"/>
      <c r="I232" s="77"/>
      <c r="J232" s="128">
        <v>384851.24</v>
      </c>
      <c r="K232" s="128">
        <v>57727.68</v>
      </c>
      <c r="L232" s="223">
        <v>0</v>
      </c>
      <c r="M232" s="223">
        <v>0</v>
      </c>
      <c r="N232" s="223">
        <v>0</v>
      </c>
      <c r="O232" s="128">
        <v>327123.56</v>
      </c>
      <c r="P232" s="121" t="s">
        <v>967</v>
      </c>
      <c r="Q232" s="143" t="s">
        <v>993</v>
      </c>
      <c r="R232" s="143" t="s">
        <v>1056</v>
      </c>
      <c r="S232" s="125">
        <v>2020</v>
      </c>
      <c r="T232" s="443"/>
      <c r="U232" s="443"/>
      <c r="V232" s="443"/>
    </row>
    <row r="233" spans="1:22" ht="51" hidden="1" x14ac:dyDescent="0.25">
      <c r="A233" s="76" t="s">
        <v>525</v>
      </c>
      <c r="B233" s="41" t="s">
        <v>928</v>
      </c>
      <c r="C233" s="163" t="s">
        <v>1040</v>
      </c>
      <c r="D233" s="423" t="s">
        <v>103</v>
      </c>
      <c r="E233" s="423" t="s">
        <v>1107</v>
      </c>
      <c r="F233" s="58" t="s">
        <v>934</v>
      </c>
      <c r="G233" s="424" t="s">
        <v>80</v>
      </c>
      <c r="H233" s="163"/>
      <c r="I233" s="163"/>
      <c r="J233" s="164">
        <v>448449.55</v>
      </c>
      <c r="K233" s="164">
        <v>0</v>
      </c>
      <c r="L233" s="281">
        <v>67267.429999999993</v>
      </c>
      <c r="M233" s="164">
        <v>0</v>
      </c>
      <c r="N233" s="164">
        <v>0</v>
      </c>
      <c r="O233" s="281">
        <v>381182.12</v>
      </c>
      <c r="P233" s="282" t="s">
        <v>965</v>
      </c>
      <c r="Q233" s="165" t="s">
        <v>967</v>
      </c>
      <c r="R233" s="165" t="s">
        <v>969</v>
      </c>
      <c r="S233" s="165">
        <v>2019</v>
      </c>
      <c r="T233" s="443"/>
      <c r="U233" s="443"/>
      <c r="V233" s="443"/>
    </row>
    <row r="234" spans="1:22" ht="36" x14ac:dyDescent="0.25">
      <c r="A234" s="76" t="s">
        <v>526</v>
      </c>
      <c r="B234" s="588" t="s">
        <v>1478</v>
      </c>
      <c r="C234" s="31" t="s">
        <v>469</v>
      </c>
      <c r="D234" s="31" t="s">
        <v>103</v>
      </c>
      <c r="E234" s="31" t="s">
        <v>1050</v>
      </c>
      <c r="F234" s="77" t="s">
        <v>934</v>
      </c>
      <c r="G234" s="52" t="s">
        <v>80</v>
      </c>
      <c r="H234" s="31" t="s">
        <v>76</v>
      </c>
      <c r="I234" s="31"/>
      <c r="J234" s="182">
        <v>1289496.32</v>
      </c>
      <c r="K234" s="182">
        <v>193424.46</v>
      </c>
      <c r="L234" s="182">
        <v>0</v>
      </c>
      <c r="M234" s="182">
        <v>0</v>
      </c>
      <c r="N234" s="182">
        <v>0</v>
      </c>
      <c r="O234" s="182">
        <v>1096071.8600000001</v>
      </c>
      <c r="P234" s="125" t="s">
        <v>968</v>
      </c>
      <c r="Q234" s="125" t="s">
        <v>967</v>
      </c>
      <c r="R234" s="125" t="s">
        <v>970</v>
      </c>
      <c r="S234" s="125">
        <v>2019</v>
      </c>
      <c r="T234" s="443"/>
      <c r="U234" s="443"/>
      <c r="V234" s="443"/>
    </row>
    <row r="235" spans="1:22" ht="36" hidden="1" x14ac:dyDescent="0.25">
      <c r="A235" s="76" t="s">
        <v>1124</v>
      </c>
      <c r="B235" s="51" t="s">
        <v>1125</v>
      </c>
      <c r="C235" s="31" t="s">
        <v>1126</v>
      </c>
      <c r="D235" s="31" t="s">
        <v>103</v>
      </c>
      <c r="E235" s="31" t="s">
        <v>1098</v>
      </c>
      <c r="F235" s="77" t="s">
        <v>934</v>
      </c>
      <c r="G235" s="52" t="s">
        <v>80</v>
      </c>
      <c r="H235" s="31"/>
      <c r="I235" s="31"/>
      <c r="J235" s="182">
        <v>360883.49</v>
      </c>
      <c r="K235" s="182">
        <v>0</v>
      </c>
      <c r="L235" s="182">
        <v>54132.52</v>
      </c>
      <c r="M235" s="182">
        <v>0</v>
      </c>
      <c r="N235" s="182">
        <v>0</v>
      </c>
      <c r="O235" s="182">
        <v>306750.96999999997</v>
      </c>
      <c r="P235" s="125" t="s">
        <v>417</v>
      </c>
      <c r="Q235" s="125" t="s">
        <v>968</v>
      </c>
      <c r="R235" s="125" t="s">
        <v>991</v>
      </c>
      <c r="S235" s="125">
        <v>2019</v>
      </c>
      <c r="T235" s="443"/>
      <c r="U235" s="443"/>
      <c r="V235" s="443"/>
    </row>
    <row r="236" spans="1:22" ht="36" hidden="1" x14ac:dyDescent="0.25">
      <c r="A236" s="76" t="s">
        <v>1179</v>
      </c>
      <c r="B236" s="51" t="s">
        <v>1180</v>
      </c>
      <c r="C236" s="31" t="s">
        <v>83</v>
      </c>
      <c r="D236" s="31" t="s">
        <v>103</v>
      </c>
      <c r="E236" s="31" t="s">
        <v>1091</v>
      </c>
      <c r="F236" s="77" t="s">
        <v>934</v>
      </c>
      <c r="G236" s="52" t="s">
        <v>80</v>
      </c>
      <c r="H236" s="31"/>
      <c r="I236" s="31"/>
      <c r="J236" s="182">
        <v>501448.14</v>
      </c>
      <c r="K236" s="182">
        <v>75217.22</v>
      </c>
      <c r="L236" s="182">
        <v>0</v>
      </c>
      <c r="M236" s="182">
        <v>0</v>
      </c>
      <c r="N236" s="182">
        <v>0</v>
      </c>
      <c r="O236" s="182">
        <v>426230.92</v>
      </c>
      <c r="P236" s="125" t="s">
        <v>968</v>
      </c>
      <c r="Q236" s="125" t="s">
        <v>967</v>
      </c>
      <c r="R236" s="125" t="s">
        <v>970</v>
      </c>
      <c r="S236" s="125">
        <v>2019</v>
      </c>
      <c r="T236" s="443"/>
      <c r="U236" s="443"/>
      <c r="V236" s="443"/>
    </row>
    <row r="237" spans="1:22" ht="36" hidden="1" x14ac:dyDescent="0.25">
      <c r="A237" s="114" t="s">
        <v>241</v>
      </c>
      <c r="B237" s="114" t="s">
        <v>268</v>
      </c>
      <c r="C237" s="150"/>
      <c r="D237" s="150"/>
      <c r="E237" s="150"/>
      <c r="F237" s="150"/>
      <c r="G237" s="150"/>
      <c r="H237" s="150"/>
      <c r="I237" s="150"/>
      <c r="J237" s="229">
        <v>0</v>
      </c>
      <c r="K237" s="229">
        <v>0</v>
      </c>
      <c r="L237" s="229">
        <v>0</v>
      </c>
      <c r="M237" s="229">
        <v>0</v>
      </c>
      <c r="N237" s="229">
        <v>0</v>
      </c>
      <c r="O237" s="229">
        <v>0</v>
      </c>
      <c r="P237" s="147"/>
      <c r="Q237" s="147"/>
      <c r="R237" s="147"/>
      <c r="S237" s="147"/>
      <c r="T237" s="443"/>
      <c r="U237" s="443"/>
      <c r="V237" s="443"/>
    </row>
    <row r="238" spans="1:22" ht="48" hidden="1" x14ac:dyDescent="0.25">
      <c r="A238" s="114" t="s">
        <v>242</v>
      </c>
      <c r="B238" s="114" t="s">
        <v>269</v>
      </c>
      <c r="C238" s="150"/>
      <c r="D238" s="150"/>
      <c r="E238" s="150"/>
      <c r="F238" s="150"/>
      <c r="G238" s="150"/>
      <c r="H238" s="150"/>
      <c r="I238" s="150"/>
      <c r="J238" s="229">
        <f>J239</f>
        <v>210278.17</v>
      </c>
      <c r="K238" s="229">
        <f t="shared" ref="K238:O238" si="42">K239</f>
        <v>0</v>
      </c>
      <c r="L238" s="229">
        <f t="shared" si="42"/>
        <v>31541.73</v>
      </c>
      <c r="M238" s="229">
        <f t="shared" si="42"/>
        <v>0</v>
      </c>
      <c r="N238" s="229">
        <f t="shared" si="42"/>
        <v>0</v>
      </c>
      <c r="O238" s="229">
        <f t="shared" si="42"/>
        <v>178736.44</v>
      </c>
      <c r="P238" s="147"/>
      <c r="Q238" s="147"/>
      <c r="R238" s="147"/>
      <c r="S238" s="147"/>
      <c r="T238" s="443"/>
      <c r="U238" s="443"/>
      <c r="V238" s="443"/>
    </row>
    <row r="239" spans="1:22" ht="24" hidden="1" x14ac:dyDescent="0.25">
      <c r="A239" s="51" t="s">
        <v>1175</v>
      </c>
      <c r="B239" s="51" t="s">
        <v>1176</v>
      </c>
      <c r="C239" s="36" t="s">
        <v>1177</v>
      </c>
      <c r="D239" s="36" t="s">
        <v>103</v>
      </c>
      <c r="E239" s="36" t="s">
        <v>1098</v>
      </c>
      <c r="F239" s="78" t="s">
        <v>934</v>
      </c>
      <c r="G239" s="36" t="s">
        <v>80</v>
      </c>
      <c r="H239" s="36"/>
      <c r="I239" s="36"/>
      <c r="J239" s="230">
        <v>210278.17</v>
      </c>
      <c r="K239" s="230">
        <v>0</v>
      </c>
      <c r="L239" s="230">
        <v>31541.73</v>
      </c>
      <c r="M239" s="230">
        <v>0</v>
      </c>
      <c r="N239" s="230">
        <v>0</v>
      </c>
      <c r="O239" s="230">
        <v>178736.44</v>
      </c>
      <c r="P239" s="59" t="s">
        <v>417</v>
      </c>
      <c r="Q239" s="59" t="s">
        <v>976</v>
      </c>
      <c r="R239" s="59" t="s">
        <v>967</v>
      </c>
      <c r="S239" s="123">
        <v>2019</v>
      </c>
      <c r="T239" s="443"/>
      <c r="U239" s="443"/>
      <c r="V239" s="443"/>
    </row>
    <row r="240" spans="1:22" ht="48" hidden="1" x14ac:dyDescent="0.25">
      <c r="A240" s="114" t="s">
        <v>243</v>
      </c>
      <c r="B240" s="114" t="s">
        <v>270</v>
      </c>
      <c r="C240" s="150"/>
      <c r="D240" s="150"/>
      <c r="E240" s="150"/>
      <c r="F240" s="150"/>
      <c r="G240" s="150"/>
      <c r="H240" s="150"/>
      <c r="I240" s="150"/>
      <c r="J240" s="212">
        <f>SUM(J241:J242)</f>
        <v>514408.36</v>
      </c>
      <c r="K240" s="212">
        <f t="shared" ref="K240:O240" si="43">SUM(K241:K242)</f>
        <v>77160.899999999994</v>
      </c>
      <c r="L240" s="212">
        <f t="shared" si="43"/>
        <v>0</v>
      </c>
      <c r="M240" s="212">
        <f t="shared" si="43"/>
        <v>0</v>
      </c>
      <c r="N240" s="212">
        <f t="shared" si="43"/>
        <v>0</v>
      </c>
      <c r="O240" s="212">
        <f t="shared" si="43"/>
        <v>437247.45999999996</v>
      </c>
      <c r="P240" s="147"/>
      <c r="Q240" s="147"/>
      <c r="R240" s="147"/>
      <c r="S240" s="147"/>
      <c r="T240" s="443"/>
      <c r="U240" s="443"/>
      <c r="V240" s="443"/>
    </row>
    <row r="241" spans="1:22" ht="24" hidden="1" x14ac:dyDescent="0.25">
      <c r="A241" s="51" t="s">
        <v>864</v>
      </c>
      <c r="B241" s="51" t="s">
        <v>788</v>
      </c>
      <c r="C241" s="32" t="s">
        <v>778</v>
      </c>
      <c r="D241" s="32" t="s">
        <v>103</v>
      </c>
      <c r="E241" s="32" t="s">
        <v>780</v>
      </c>
      <c r="F241" s="32" t="s">
        <v>934</v>
      </c>
      <c r="G241" s="50" t="s">
        <v>80</v>
      </c>
      <c r="H241" s="32"/>
      <c r="I241" s="32"/>
      <c r="J241" s="131">
        <v>167879.36</v>
      </c>
      <c r="K241" s="131">
        <v>25181.9</v>
      </c>
      <c r="L241" s="223">
        <v>0</v>
      </c>
      <c r="M241" s="223">
        <v>0</v>
      </c>
      <c r="N241" s="223">
        <v>0</v>
      </c>
      <c r="O241" s="131">
        <v>142697.46</v>
      </c>
      <c r="P241" s="59" t="s">
        <v>968</v>
      </c>
      <c r="Q241" s="125" t="s">
        <v>967</v>
      </c>
      <c r="R241" s="125" t="s">
        <v>970</v>
      </c>
      <c r="S241" s="125">
        <v>2019</v>
      </c>
      <c r="T241" s="443"/>
      <c r="U241" s="443"/>
      <c r="V241" s="443"/>
    </row>
    <row r="242" spans="1:22" ht="24" hidden="1" x14ac:dyDescent="0.25">
      <c r="A242" s="51" t="s">
        <v>863</v>
      </c>
      <c r="B242" s="51" t="s">
        <v>1151</v>
      </c>
      <c r="C242" s="33" t="s">
        <v>78</v>
      </c>
      <c r="D242" s="32" t="s">
        <v>103</v>
      </c>
      <c r="E242" s="33" t="s">
        <v>1086</v>
      </c>
      <c r="F242" s="32" t="s">
        <v>934</v>
      </c>
      <c r="G242" s="50"/>
      <c r="H242" s="32"/>
      <c r="I242" s="32"/>
      <c r="J242" s="131">
        <v>346529</v>
      </c>
      <c r="K242" s="131">
        <v>51979</v>
      </c>
      <c r="L242" s="132">
        <v>0</v>
      </c>
      <c r="M242" s="223">
        <v>0</v>
      </c>
      <c r="N242" s="223">
        <v>0</v>
      </c>
      <c r="O242" s="131">
        <v>294550</v>
      </c>
      <c r="P242" s="59" t="s">
        <v>990</v>
      </c>
      <c r="Q242" s="125" t="s">
        <v>976</v>
      </c>
      <c r="R242" s="125" t="s">
        <v>967</v>
      </c>
      <c r="S242" s="125">
        <v>2021</v>
      </c>
      <c r="T242" s="443"/>
      <c r="U242" s="443"/>
      <c r="V242" s="443"/>
    </row>
    <row r="243" spans="1:22" ht="24" hidden="1" x14ac:dyDescent="0.25">
      <c r="A243" s="148" t="s">
        <v>99</v>
      </c>
      <c r="B243" s="148" t="s">
        <v>98</v>
      </c>
      <c r="C243" s="151"/>
      <c r="D243" s="151"/>
      <c r="E243" s="151"/>
      <c r="F243" s="151"/>
      <c r="G243" s="151"/>
      <c r="H243" s="151"/>
      <c r="I243" s="151"/>
      <c r="J243" s="210">
        <f>J244+J246+J247</f>
        <v>11909839.468235295</v>
      </c>
      <c r="K243" s="210">
        <f t="shared" ref="K243:O243" si="44">K244+K246+K247</f>
        <v>1786475.4682352943</v>
      </c>
      <c r="L243" s="210">
        <f t="shared" si="44"/>
        <v>0</v>
      </c>
      <c r="M243" s="210">
        <f t="shared" si="44"/>
        <v>0</v>
      </c>
      <c r="N243" s="210">
        <f t="shared" si="44"/>
        <v>0</v>
      </c>
      <c r="O243" s="210">
        <f t="shared" si="44"/>
        <v>10123364</v>
      </c>
      <c r="P243" s="146"/>
      <c r="Q243" s="146"/>
      <c r="R243" s="146"/>
      <c r="S243" s="146"/>
      <c r="T243" s="443"/>
      <c r="U243" s="443"/>
      <c r="V243" s="443"/>
    </row>
    <row r="244" spans="1:22" ht="24" hidden="1" x14ac:dyDescent="0.25">
      <c r="A244" s="114" t="s">
        <v>244</v>
      </c>
      <c r="B244" s="114" t="s">
        <v>271</v>
      </c>
      <c r="C244" s="150"/>
      <c r="D244" s="150"/>
      <c r="E244" s="150"/>
      <c r="F244" s="150"/>
      <c r="G244" s="150"/>
      <c r="H244" s="150"/>
      <c r="I244" s="150"/>
      <c r="J244" s="212">
        <f t="shared" ref="J244:O244" si="45">SUM(J245:J245)</f>
        <v>550568</v>
      </c>
      <c r="K244" s="212">
        <f t="shared" si="45"/>
        <v>82585</v>
      </c>
      <c r="L244" s="212">
        <f t="shared" si="45"/>
        <v>0</v>
      </c>
      <c r="M244" s="212">
        <f t="shared" si="45"/>
        <v>0</v>
      </c>
      <c r="N244" s="212">
        <f t="shared" si="45"/>
        <v>0</v>
      </c>
      <c r="O244" s="212">
        <f t="shared" si="45"/>
        <v>467983</v>
      </c>
      <c r="P244" s="147"/>
      <c r="Q244" s="147"/>
      <c r="R244" s="147"/>
      <c r="S244" s="147"/>
      <c r="T244" s="443"/>
      <c r="U244" s="443"/>
      <c r="V244" s="443"/>
    </row>
    <row r="245" spans="1:22" ht="36" hidden="1" x14ac:dyDescent="0.25">
      <c r="A245" s="74" t="s">
        <v>373</v>
      </c>
      <c r="B245" s="51" t="s">
        <v>852</v>
      </c>
      <c r="C245" s="32" t="s">
        <v>74</v>
      </c>
      <c r="D245" s="32" t="s">
        <v>103</v>
      </c>
      <c r="E245" s="32" t="s">
        <v>1108</v>
      </c>
      <c r="F245" s="36" t="s">
        <v>853</v>
      </c>
      <c r="G245" s="50" t="s">
        <v>80</v>
      </c>
      <c r="H245" s="32"/>
      <c r="I245" s="32"/>
      <c r="J245" s="182">
        <v>550568</v>
      </c>
      <c r="K245" s="182">
        <v>82585</v>
      </c>
      <c r="L245" s="182">
        <v>0</v>
      </c>
      <c r="M245" s="182">
        <v>0</v>
      </c>
      <c r="N245" s="182">
        <v>0</v>
      </c>
      <c r="O245" s="182">
        <v>467983</v>
      </c>
      <c r="P245" s="125" t="s">
        <v>422</v>
      </c>
      <c r="Q245" s="125" t="s">
        <v>981</v>
      </c>
      <c r="R245" s="125" t="s">
        <v>990</v>
      </c>
      <c r="S245" s="125">
        <v>2019</v>
      </c>
      <c r="T245" s="444"/>
      <c r="U245" s="444"/>
      <c r="V245" s="443"/>
    </row>
    <row r="246" spans="1:22" ht="36" hidden="1" x14ac:dyDescent="0.25">
      <c r="A246" s="114" t="s">
        <v>245</v>
      </c>
      <c r="B246" s="114" t="s">
        <v>272</v>
      </c>
      <c r="C246" s="150"/>
      <c r="D246" s="150"/>
      <c r="E246" s="150"/>
      <c r="F246" s="150"/>
      <c r="G246" s="150"/>
      <c r="H246" s="150"/>
      <c r="I246" s="150"/>
      <c r="J246" s="229">
        <v>0</v>
      </c>
      <c r="K246" s="229">
        <v>0</v>
      </c>
      <c r="L246" s="229">
        <v>0</v>
      </c>
      <c r="M246" s="229">
        <v>0</v>
      </c>
      <c r="N246" s="229">
        <v>0</v>
      </c>
      <c r="O246" s="229">
        <v>0</v>
      </c>
      <c r="P246" s="147"/>
      <c r="Q246" s="147"/>
      <c r="R246" s="147"/>
      <c r="S246" s="147"/>
      <c r="T246" s="443"/>
      <c r="U246" s="443"/>
      <c r="V246" s="443"/>
    </row>
    <row r="247" spans="1:22" ht="36" x14ac:dyDescent="0.25">
      <c r="A247" s="119" t="s">
        <v>100</v>
      </c>
      <c r="B247" s="119" t="s">
        <v>101</v>
      </c>
      <c r="C247" s="120" t="s">
        <v>28</v>
      </c>
      <c r="D247" s="120" t="s">
        <v>28</v>
      </c>
      <c r="E247" s="120" t="s">
        <v>28</v>
      </c>
      <c r="F247" s="120" t="s">
        <v>28</v>
      </c>
      <c r="G247" s="120" t="s">
        <v>28</v>
      </c>
      <c r="H247" s="120" t="s">
        <v>28</v>
      </c>
      <c r="I247" s="120" t="s">
        <v>28</v>
      </c>
      <c r="J247" s="212">
        <f>SUM(J248:J254)</f>
        <v>11359271.468235295</v>
      </c>
      <c r="K247" s="212">
        <f t="shared" ref="K247:N247" si="46">SUM(K248:K254)</f>
        <v>1703890.4682352943</v>
      </c>
      <c r="L247" s="212">
        <f t="shared" si="46"/>
        <v>0</v>
      </c>
      <c r="M247" s="212">
        <f t="shared" si="46"/>
        <v>0</v>
      </c>
      <c r="N247" s="212">
        <f t="shared" si="46"/>
        <v>0</v>
      </c>
      <c r="O247" s="212">
        <f>SUM(O248:O254)</f>
        <v>9655381</v>
      </c>
      <c r="P247" s="212"/>
      <c r="Q247" s="218"/>
      <c r="R247" s="218"/>
      <c r="S247" s="218"/>
      <c r="T247" s="443"/>
      <c r="U247" s="443"/>
      <c r="V247" s="443"/>
    </row>
    <row r="248" spans="1:22" ht="25.5" hidden="1" x14ac:dyDescent="0.25">
      <c r="A248" s="106" t="s">
        <v>102</v>
      </c>
      <c r="B248" s="68" t="s">
        <v>961</v>
      </c>
      <c r="C248" s="73" t="s">
        <v>78</v>
      </c>
      <c r="D248" s="73" t="s">
        <v>103</v>
      </c>
      <c r="E248" s="73" t="s">
        <v>1086</v>
      </c>
      <c r="F248" s="154" t="s">
        <v>853</v>
      </c>
      <c r="G248" s="73" t="s">
        <v>80</v>
      </c>
      <c r="H248" s="73"/>
      <c r="I248" s="73"/>
      <c r="J248" s="128">
        <v>366443.53</v>
      </c>
      <c r="K248" s="128">
        <v>54966.53</v>
      </c>
      <c r="L248" s="129">
        <v>0</v>
      </c>
      <c r="M248" s="129">
        <v>0</v>
      </c>
      <c r="N248" s="129">
        <v>0</v>
      </c>
      <c r="O248" s="128">
        <v>311477</v>
      </c>
      <c r="P248" s="125" t="s">
        <v>854</v>
      </c>
      <c r="Q248" s="59" t="s">
        <v>981</v>
      </c>
      <c r="R248" s="59" t="s">
        <v>977</v>
      </c>
      <c r="S248" s="123">
        <v>2018</v>
      </c>
      <c r="T248" s="444"/>
      <c r="U248" s="444"/>
      <c r="V248" s="443"/>
    </row>
    <row r="249" spans="1:22" ht="36" hidden="1" x14ac:dyDescent="0.25">
      <c r="A249" s="106" t="s">
        <v>527</v>
      </c>
      <c r="B249" s="87" t="s">
        <v>908</v>
      </c>
      <c r="C249" s="78" t="s">
        <v>81</v>
      </c>
      <c r="D249" s="78" t="s">
        <v>103</v>
      </c>
      <c r="E249" s="78" t="s">
        <v>1106</v>
      </c>
      <c r="F249" s="154" t="s">
        <v>853</v>
      </c>
      <c r="G249" s="78" t="s">
        <v>80</v>
      </c>
      <c r="H249" s="78"/>
      <c r="I249" s="78"/>
      <c r="J249" s="128">
        <f>O249/0.85</f>
        <v>1639070.5882352942</v>
      </c>
      <c r="K249" s="128">
        <f>J249-O249</f>
        <v>245860.58823529421</v>
      </c>
      <c r="L249" s="223">
        <v>0</v>
      </c>
      <c r="M249" s="223">
        <v>0</v>
      </c>
      <c r="N249" s="223">
        <v>0</v>
      </c>
      <c r="O249" s="128">
        <v>1393210</v>
      </c>
      <c r="P249" s="125" t="s">
        <v>854</v>
      </c>
      <c r="Q249" s="125" t="s">
        <v>981</v>
      </c>
      <c r="R249" s="125" t="s">
        <v>990</v>
      </c>
      <c r="S249" s="125">
        <v>2022</v>
      </c>
      <c r="T249" s="443"/>
      <c r="U249" s="443"/>
      <c r="V249" s="443"/>
    </row>
    <row r="250" spans="1:22" ht="25.5" hidden="1" x14ac:dyDescent="0.25">
      <c r="A250" s="106" t="s">
        <v>789</v>
      </c>
      <c r="B250" s="51" t="s">
        <v>790</v>
      </c>
      <c r="C250" s="32" t="s">
        <v>778</v>
      </c>
      <c r="D250" s="32" t="s">
        <v>103</v>
      </c>
      <c r="E250" s="32" t="s">
        <v>780</v>
      </c>
      <c r="F250" s="154" t="s">
        <v>853</v>
      </c>
      <c r="G250" s="50" t="s">
        <v>80</v>
      </c>
      <c r="H250" s="32"/>
      <c r="I250" s="32"/>
      <c r="J250" s="144">
        <v>117334.12</v>
      </c>
      <c r="K250" s="144">
        <v>17600.12</v>
      </c>
      <c r="L250" s="131">
        <v>0</v>
      </c>
      <c r="M250" s="131">
        <v>0</v>
      </c>
      <c r="N250" s="131">
        <v>0</v>
      </c>
      <c r="O250" s="144">
        <v>99734</v>
      </c>
      <c r="P250" s="125" t="s">
        <v>422</v>
      </c>
      <c r="Q250" s="125" t="s">
        <v>981</v>
      </c>
      <c r="R250" s="125" t="s">
        <v>977</v>
      </c>
      <c r="S250" s="125">
        <v>2017</v>
      </c>
      <c r="T250" s="444"/>
      <c r="U250" s="444"/>
      <c r="V250" s="443"/>
    </row>
    <row r="251" spans="1:22" ht="36" hidden="1" x14ac:dyDescent="0.25">
      <c r="A251" s="106" t="s">
        <v>865</v>
      </c>
      <c r="B251" s="51" t="s">
        <v>442</v>
      </c>
      <c r="C251" s="32" t="s">
        <v>1093</v>
      </c>
      <c r="D251" s="32" t="s">
        <v>103</v>
      </c>
      <c r="E251" s="32" t="s">
        <v>1107</v>
      </c>
      <c r="F251" s="154" t="s">
        <v>853</v>
      </c>
      <c r="G251" s="50" t="s">
        <v>80</v>
      </c>
      <c r="H251" s="32"/>
      <c r="I251" s="32"/>
      <c r="J251" s="131">
        <v>525296</v>
      </c>
      <c r="K251" s="131">
        <v>78794</v>
      </c>
      <c r="L251" s="131">
        <v>0</v>
      </c>
      <c r="M251" s="131">
        <v>0</v>
      </c>
      <c r="N251" s="131">
        <v>0</v>
      </c>
      <c r="O251" s="131">
        <v>446502</v>
      </c>
      <c r="P251" s="140" t="s">
        <v>854</v>
      </c>
      <c r="Q251" s="125" t="s">
        <v>981</v>
      </c>
      <c r="R251" s="125" t="s">
        <v>990</v>
      </c>
      <c r="S251" s="125">
        <v>2019</v>
      </c>
      <c r="T251" s="443"/>
      <c r="U251" s="443"/>
      <c r="V251" s="443"/>
    </row>
    <row r="252" spans="1:22" ht="38.25" hidden="1" x14ac:dyDescent="0.25">
      <c r="A252" s="106" t="s">
        <v>880</v>
      </c>
      <c r="B252" s="88" t="s">
        <v>987</v>
      </c>
      <c r="C252" s="154" t="s">
        <v>84</v>
      </c>
      <c r="D252" s="154" t="s">
        <v>103</v>
      </c>
      <c r="E252" s="154" t="s">
        <v>1098</v>
      </c>
      <c r="F252" s="154" t="s">
        <v>853</v>
      </c>
      <c r="G252" s="311" t="s">
        <v>80</v>
      </c>
      <c r="H252" s="154"/>
      <c r="I252" s="343"/>
      <c r="J252" s="128">
        <v>1010880</v>
      </c>
      <c r="K252" s="128">
        <v>151632</v>
      </c>
      <c r="L252" s="128">
        <v>0</v>
      </c>
      <c r="M252" s="128">
        <v>0</v>
      </c>
      <c r="N252" s="128">
        <v>0</v>
      </c>
      <c r="O252" s="128">
        <v>859248</v>
      </c>
      <c r="P252" s="140" t="s">
        <v>854</v>
      </c>
      <c r="Q252" s="140" t="s">
        <v>981</v>
      </c>
      <c r="R252" s="140" t="s">
        <v>1000</v>
      </c>
      <c r="S252" s="140">
        <v>2018</v>
      </c>
      <c r="T252" s="443"/>
      <c r="U252" s="443"/>
      <c r="V252" s="443"/>
    </row>
    <row r="253" spans="1:22" ht="38.25" hidden="1" x14ac:dyDescent="0.25">
      <c r="A253" s="106" t="s">
        <v>892</v>
      </c>
      <c r="B253" s="88" t="s">
        <v>893</v>
      </c>
      <c r="C253" s="154" t="s">
        <v>83</v>
      </c>
      <c r="D253" s="154" t="s">
        <v>103</v>
      </c>
      <c r="E253" s="130" t="s">
        <v>1091</v>
      </c>
      <c r="F253" s="154" t="s">
        <v>853</v>
      </c>
      <c r="G253" s="311" t="s">
        <v>80</v>
      </c>
      <c r="H253" s="154"/>
      <c r="I253" s="343"/>
      <c r="J253" s="128">
        <v>985608.23</v>
      </c>
      <c r="K253" s="128">
        <v>147841.23000000001</v>
      </c>
      <c r="L253" s="128">
        <v>0</v>
      </c>
      <c r="M253" s="128">
        <v>0</v>
      </c>
      <c r="N253" s="128">
        <v>0</v>
      </c>
      <c r="O253" s="128">
        <v>837767</v>
      </c>
      <c r="P253" s="140" t="s">
        <v>854</v>
      </c>
      <c r="Q253" s="140" t="s">
        <v>419</v>
      </c>
      <c r="R253" s="140" t="s">
        <v>977</v>
      </c>
      <c r="S253" s="140">
        <v>2020</v>
      </c>
      <c r="T253" s="443"/>
      <c r="U253" s="443"/>
      <c r="V253" s="443"/>
    </row>
    <row r="254" spans="1:22" ht="36" x14ac:dyDescent="0.25">
      <c r="A254" s="106" t="s">
        <v>895</v>
      </c>
      <c r="B254" s="51" t="s">
        <v>1061</v>
      </c>
      <c r="C254" s="32" t="s">
        <v>469</v>
      </c>
      <c r="D254" s="32" t="s">
        <v>103</v>
      </c>
      <c r="E254" s="32" t="s">
        <v>1050</v>
      </c>
      <c r="F254" s="36" t="s">
        <v>853</v>
      </c>
      <c r="G254" s="50" t="s">
        <v>80</v>
      </c>
      <c r="H254" s="32" t="s">
        <v>478</v>
      </c>
      <c r="I254" s="32"/>
      <c r="J254" s="617">
        <f>K254+O254</f>
        <v>6714639</v>
      </c>
      <c r="K254" s="617">
        <v>1007196</v>
      </c>
      <c r="L254" s="182">
        <v>0</v>
      </c>
      <c r="M254" s="182">
        <v>0</v>
      </c>
      <c r="N254" s="182">
        <v>0</v>
      </c>
      <c r="O254" s="617">
        <v>5707443</v>
      </c>
      <c r="P254" s="125" t="s">
        <v>422</v>
      </c>
      <c r="Q254" s="125" t="s">
        <v>981</v>
      </c>
      <c r="R254" s="125" t="s">
        <v>417</v>
      </c>
      <c r="S254" s="125">
        <v>2018</v>
      </c>
      <c r="T254" s="443"/>
      <c r="U254" s="443"/>
      <c r="V254" s="443"/>
    </row>
    <row r="255" spans="1:22" ht="25.5" hidden="1" x14ac:dyDescent="0.25">
      <c r="A255" s="112" t="s">
        <v>136</v>
      </c>
      <c r="B255" s="133" t="s">
        <v>137</v>
      </c>
      <c r="C255" s="316"/>
      <c r="D255" s="316"/>
      <c r="E255" s="316"/>
      <c r="F255" s="316"/>
      <c r="G255" s="316"/>
      <c r="H255" s="316"/>
      <c r="I255" s="316"/>
      <c r="J255" s="209">
        <f>J256+J265</f>
        <v>7680690.8664662279</v>
      </c>
      <c r="K255" s="209">
        <f t="shared" ref="K255:O255" si="47">K256+K265</f>
        <v>608320.47046993405</v>
      </c>
      <c r="L255" s="209">
        <f t="shared" si="47"/>
        <v>3672083.66</v>
      </c>
      <c r="M255" s="209">
        <f t="shared" si="47"/>
        <v>0</v>
      </c>
      <c r="N255" s="209">
        <f t="shared" si="47"/>
        <v>14909</v>
      </c>
      <c r="O255" s="209">
        <f t="shared" si="47"/>
        <v>3332756.7359962929</v>
      </c>
      <c r="P255" s="166"/>
      <c r="Q255" s="166"/>
      <c r="R255" s="166"/>
      <c r="S255" s="166"/>
      <c r="T255" s="443"/>
      <c r="U255" s="443"/>
      <c r="V255" s="443"/>
    </row>
    <row r="256" spans="1:22" ht="25.5" hidden="1" x14ac:dyDescent="0.25">
      <c r="A256" s="148" t="s">
        <v>138</v>
      </c>
      <c r="B256" s="167" t="s">
        <v>146</v>
      </c>
      <c r="C256" s="313"/>
      <c r="D256" s="313"/>
      <c r="E256" s="313"/>
      <c r="F256" s="313"/>
      <c r="G256" s="313"/>
      <c r="H256" s="313"/>
      <c r="I256" s="313"/>
      <c r="J256" s="210">
        <f t="shared" ref="J256:O256" si="48">J257+J258+J259+J262+J263+J264</f>
        <v>699574</v>
      </c>
      <c r="K256" s="210">
        <f t="shared" si="48"/>
        <v>104936</v>
      </c>
      <c r="L256" s="210">
        <f t="shared" si="48"/>
        <v>0</v>
      </c>
      <c r="M256" s="210">
        <f t="shared" si="48"/>
        <v>0</v>
      </c>
      <c r="N256" s="210">
        <f t="shared" si="48"/>
        <v>0</v>
      </c>
      <c r="O256" s="210">
        <f t="shared" si="48"/>
        <v>594638</v>
      </c>
      <c r="P256" s="146"/>
      <c r="Q256" s="146"/>
      <c r="R256" s="146"/>
      <c r="S256" s="146"/>
      <c r="T256" s="443"/>
      <c r="U256" s="443"/>
      <c r="V256" s="443"/>
    </row>
    <row r="257" spans="1:23" ht="24" hidden="1" x14ac:dyDescent="0.25">
      <c r="A257" s="114" t="s">
        <v>246</v>
      </c>
      <c r="B257" s="114" t="s">
        <v>273</v>
      </c>
      <c r="C257" s="314"/>
      <c r="D257" s="314"/>
      <c r="E257" s="314"/>
      <c r="F257" s="314"/>
      <c r="G257" s="314"/>
      <c r="H257" s="314"/>
      <c r="I257" s="314"/>
      <c r="J257" s="229">
        <v>0</v>
      </c>
      <c r="K257" s="229">
        <v>0</v>
      </c>
      <c r="L257" s="229">
        <v>0</v>
      </c>
      <c r="M257" s="229">
        <v>0</v>
      </c>
      <c r="N257" s="229">
        <v>0</v>
      </c>
      <c r="O257" s="229">
        <v>0</v>
      </c>
      <c r="P257" s="147"/>
      <c r="Q257" s="147"/>
      <c r="R257" s="147"/>
      <c r="S257" s="147"/>
      <c r="T257" s="443"/>
      <c r="U257" s="443"/>
      <c r="V257" s="443"/>
    </row>
    <row r="258" spans="1:23" ht="24" hidden="1" x14ac:dyDescent="0.25">
      <c r="A258" s="114" t="s">
        <v>247</v>
      </c>
      <c r="B258" s="114" t="s">
        <v>274</v>
      </c>
      <c r="C258" s="314"/>
      <c r="D258" s="314"/>
      <c r="E258" s="314"/>
      <c r="F258" s="314"/>
      <c r="G258" s="314"/>
      <c r="H258" s="314"/>
      <c r="I258" s="314"/>
      <c r="J258" s="229">
        <v>0</v>
      </c>
      <c r="K258" s="229">
        <v>0</v>
      </c>
      <c r="L258" s="229">
        <v>0</v>
      </c>
      <c r="M258" s="229">
        <v>0</v>
      </c>
      <c r="N258" s="229">
        <v>0</v>
      </c>
      <c r="O258" s="229">
        <v>0</v>
      </c>
      <c r="P258" s="147"/>
      <c r="Q258" s="147"/>
      <c r="R258" s="147"/>
      <c r="S258" s="147"/>
      <c r="T258" s="443"/>
      <c r="U258" s="443"/>
      <c r="V258" s="443"/>
    </row>
    <row r="259" spans="1:23" ht="36" hidden="1" x14ac:dyDescent="0.25">
      <c r="A259" s="114" t="s">
        <v>248</v>
      </c>
      <c r="B259" s="114" t="s">
        <v>275</v>
      </c>
      <c r="C259" s="314"/>
      <c r="D259" s="314"/>
      <c r="E259" s="314"/>
      <c r="F259" s="314"/>
      <c r="G259" s="314"/>
      <c r="H259" s="314"/>
      <c r="I259" s="314"/>
      <c r="J259" s="212">
        <f>SUM(J260:J261)</f>
        <v>699574</v>
      </c>
      <c r="K259" s="212">
        <f t="shared" ref="K259:O259" si="49">SUM(K260:K261)</f>
        <v>104936</v>
      </c>
      <c r="L259" s="212">
        <f t="shared" si="49"/>
        <v>0</v>
      </c>
      <c r="M259" s="212">
        <f t="shared" si="49"/>
        <v>0</v>
      </c>
      <c r="N259" s="212">
        <f t="shared" si="49"/>
        <v>0</v>
      </c>
      <c r="O259" s="212">
        <f t="shared" si="49"/>
        <v>594638</v>
      </c>
      <c r="P259" s="147"/>
      <c r="Q259" s="147"/>
      <c r="R259" s="147"/>
      <c r="S259" s="147"/>
      <c r="T259" s="443"/>
      <c r="U259" s="443"/>
      <c r="V259" s="443"/>
    </row>
    <row r="260" spans="1:23" ht="36" hidden="1" x14ac:dyDescent="0.25">
      <c r="A260" s="196" t="s">
        <v>443</v>
      </c>
      <c r="B260" s="93" t="s">
        <v>444</v>
      </c>
      <c r="C260" s="33" t="s">
        <v>1093</v>
      </c>
      <c r="D260" s="38" t="s">
        <v>377</v>
      </c>
      <c r="E260" s="38" t="s">
        <v>1107</v>
      </c>
      <c r="F260" s="33" t="s">
        <v>1062</v>
      </c>
      <c r="G260" s="42"/>
      <c r="H260" s="38"/>
      <c r="I260" s="38"/>
      <c r="J260" s="158">
        <v>58315</v>
      </c>
      <c r="K260" s="158">
        <v>8747</v>
      </c>
      <c r="L260" s="158">
        <v>0</v>
      </c>
      <c r="M260" s="159">
        <v>0</v>
      </c>
      <c r="N260" s="159">
        <v>0</v>
      </c>
      <c r="O260" s="159">
        <v>49568</v>
      </c>
      <c r="P260" s="181" t="s">
        <v>969</v>
      </c>
      <c r="Q260" s="165" t="s">
        <v>978</v>
      </c>
      <c r="R260" s="165" t="s">
        <v>972</v>
      </c>
      <c r="S260" s="170">
        <v>2020</v>
      </c>
      <c r="T260" s="444"/>
      <c r="U260" s="444"/>
      <c r="V260" s="444"/>
      <c r="W260" s="271"/>
    </row>
    <row r="261" spans="1:23" ht="48" hidden="1" x14ac:dyDescent="0.25">
      <c r="A261" s="196" t="s">
        <v>528</v>
      </c>
      <c r="B261" s="51" t="s">
        <v>1127</v>
      </c>
      <c r="C261" s="32" t="s">
        <v>481</v>
      </c>
      <c r="D261" s="32" t="s">
        <v>377</v>
      </c>
      <c r="E261" s="32" t="s">
        <v>1050</v>
      </c>
      <c r="F261" s="36" t="s">
        <v>1062</v>
      </c>
      <c r="G261" s="50" t="s">
        <v>80</v>
      </c>
      <c r="H261" s="32" t="s">
        <v>478</v>
      </c>
      <c r="I261" s="32"/>
      <c r="J261" s="182">
        <v>641259</v>
      </c>
      <c r="K261" s="182">
        <v>96189</v>
      </c>
      <c r="L261" s="182">
        <v>0</v>
      </c>
      <c r="M261" s="182">
        <v>0</v>
      </c>
      <c r="N261" s="182">
        <v>0</v>
      </c>
      <c r="O261" s="182">
        <v>545070</v>
      </c>
      <c r="P261" s="125" t="s">
        <v>978</v>
      </c>
      <c r="Q261" s="125" t="s">
        <v>1190</v>
      </c>
      <c r="R261" s="125" t="s">
        <v>974</v>
      </c>
      <c r="S261" s="125">
        <v>2019</v>
      </c>
      <c r="T261" s="444"/>
      <c r="U261" s="444"/>
      <c r="V261" s="443"/>
    </row>
    <row r="262" spans="1:23" ht="48" hidden="1" x14ac:dyDescent="0.25">
      <c r="A262" s="114" t="s">
        <v>249</v>
      </c>
      <c r="B262" s="114" t="s">
        <v>276</v>
      </c>
      <c r="C262" s="314"/>
      <c r="D262" s="314"/>
      <c r="E262" s="314"/>
      <c r="F262" s="314"/>
      <c r="G262" s="314"/>
      <c r="H262" s="314"/>
      <c r="I262" s="314"/>
      <c r="J262" s="229">
        <v>0</v>
      </c>
      <c r="K262" s="229">
        <v>0</v>
      </c>
      <c r="L262" s="229">
        <v>0</v>
      </c>
      <c r="M262" s="229">
        <v>0</v>
      </c>
      <c r="N262" s="229">
        <v>0</v>
      </c>
      <c r="O262" s="229">
        <v>0</v>
      </c>
      <c r="P262" s="147"/>
      <c r="Q262" s="147"/>
      <c r="R262" s="147"/>
      <c r="S262" s="147"/>
      <c r="T262" s="443"/>
      <c r="U262" s="443"/>
      <c r="V262" s="443"/>
    </row>
    <row r="263" spans="1:23" ht="24" hidden="1" x14ac:dyDescent="0.25">
      <c r="A263" s="114" t="s">
        <v>250</v>
      </c>
      <c r="B263" s="114" t="s">
        <v>277</v>
      </c>
      <c r="C263" s="314"/>
      <c r="D263" s="314"/>
      <c r="E263" s="314"/>
      <c r="F263" s="314"/>
      <c r="G263" s="314"/>
      <c r="H263" s="314"/>
      <c r="I263" s="314"/>
      <c r="J263" s="229">
        <v>0</v>
      </c>
      <c r="K263" s="229">
        <v>0</v>
      </c>
      <c r="L263" s="229">
        <v>0</v>
      </c>
      <c r="M263" s="229">
        <v>0</v>
      </c>
      <c r="N263" s="229">
        <v>0</v>
      </c>
      <c r="O263" s="229">
        <v>0</v>
      </c>
      <c r="P263" s="147"/>
      <c r="Q263" s="147"/>
      <c r="R263" s="147"/>
      <c r="S263" s="147"/>
      <c r="T263" s="443"/>
      <c r="U263" s="443"/>
      <c r="V263" s="443"/>
    </row>
    <row r="264" spans="1:23" ht="24" hidden="1" x14ac:dyDescent="0.25">
      <c r="A264" s="114" t="s">
        <v>251</v>
      </c>
      <c r="B264" s="114" t="s">
        <v>278</v>
      </c>
      <c r="C264" s="314"/>
      <c r="D264" s="314"/>
      <c r="E264" s="314"/>
      <c r="F264" s="314"/>
      <c r="G264" s="314"/>
      <c r="H264" s="314"/>
      <c r="I264" s="314"/>
      <c r="J264" s="229">
        <v>0</v>
      </c>
      <c r="K264" s="229">
        <v>0</v>
      </c>
      <c r="L264" s="229">
        <v>0</v>
      </c>
      <c r="M264" s="229">
        <v>0</v>
      </c>
      <c r="N264" s="229">
        <v>0</v>
      </c>
      <c r="O264" s="229">
        <v>0</v>
      </c>
      <c r="P264" s="147"/>
      <c r="Q264" s="147"/>
      <c r="R264" s="147"/>
      <c r="S264" s="147"/>
      <c r="T264" s="443"/>
      <c r="U264" s="443"/>
      <c r="V264" s="443"/>
    </row>
    <row r="265" spans="1:23" ht="38.25" hidden="1" x14ac:dyDescent="0.25">
      <c r="A265" s="148" t="s">
        <v>139</v>
      </c>
      <c r="B265" s="167" t="s">
        <v>147</v>
      </c>
      <c r="C265" s="313"/>
      <c r="D265" s="313"/>
      <c r="E265" s="313"/>
      <c r="F265" s="313"/>
      <c r="G265" s="313"/>
      <c r="H265" s="313"/>
      <c r="I265" s="313"/>
      <c r="J265" s="210">
        <f>J266+J277+J278</f>
        <v>6981116.8664662279</v>
      </c>
      <c r="K265" s="210">
        <f t="shared" ref="K265:O265" si="50">K266+K277+K278</f>
        <v>503384.47046993405</v>
      </c>
      <c r="L265" s="210">
        <f t="shared" si="50"/>
        <v>3672083.66</v>
      </c>
      <c r="M265" s="210">
        <f t="shared" si="50"/>
        <v>0</v>
      </c>
      <c r="N265" s="210">
        <f t="shared" si="50"/>
        <v>14909</v>
      </c>
      <c r="O265" s="210">
        <f t="shared" si="50"/>
        <v>2738118.7359962929</v>
      </c>
      <c r="P265" s="146"/>
      <c r="Q265" s="146"/>
      <c r="R265" s="146"/>
      <c r="S265" s="146"/>
      <c r="T265" s="443"/>
      <c r="U265" s="443"/>
      <c r="V265" s="443"/>
    </row>
    <row r="266" spans="1:23" ht="60" hidden="1" x14ac:dyDescent="0.25">
      <c r="A266" s="114" t="s">
        <v>252</v>
      </c>
      <c r="B266" s="114" t="s">
        <v>279</v>
      </c>
      <c r="C266" s="314"/>
      <c r="D266" s="314"/>
      <c r="E266" s="314"/>
      <c r="F266" s="314"/>
      <c r="G266" s="314"/>
      <c r="H266" s="314"/>
      <c r="I266" s="314"/>
      <c r="J266" s="212">
        <f>SUM(J267:J276)</f>
        <v>6651174.3864662275</v>
      </c>
      <c r="K266" s="212">
        <f t="shared" ref="K266:N266" si="51">SUM(K267:K276)</f>
        <v>470738.91046993405</v>
      </c>
      <c r="L266" s="212">
        <f t="shared" si="51"/>
        <v>3655238</v>
      </c>
      <c r="M266" s="212">
        <f t="shared" si="51"/>
        <v>0</v>
      </c>
      <c r="N266" s="212">
        <f t="shared" si="51"/>
        <v>14909</v>
      </c>
      <c r="O266" s="212">
        <f>SUM(O267:O276)</f>
        <v>2457668.4759962927</v>
      </c>
      <c r="P266" s="147"/>
      <c r="Q266" s="147"/>
      <c r="R266" s="147"/>
      <c r="S266" s="147"/>
      <c r="T266" s="443"/>
      <c r="U266" s="443"/>
      <c r="V266" s="443"/>
    </row>
    <row r="267" spans="1:23" ht="63.75" hidden="1" x14ac:dyDescent="0.25">
      <c r="A267" s="74" t="s">
        <v>374</v>
      </c>
      <c r="B267" s="88" t="s">
        <v>375</v>
      </c>
      <c r="C267" s="154" t="s">
        <v>376</v>
      </c>
      <c r="D267" s="154" t="s">
        <v>377</v>
      </c>
      <c r="E267" s="154" t="s">
        <v>1098</v>
      </c>
      <c r="F267" s="311" t="s">
        <v>432</v>
      </c>
      <c r="G267" s="311" t="s">
        <v>86</v>
      </c>
      <c r="H267" s="154"/>
      <c r="I267" s="343"/>
      <c r="J267" s="129">
        <f>L267+M267</f>
        <v>557996</v>
      </c>
      <c r="K267" s="128">
        <v>0</v>
      </c>
      <c r="L267" s="128">
        <v>557996</v>
      </c>
      <c r="M267" s="128">
        <v>0</v>
      </c>
      <c r="N267" s="128">
        <v>0</v>
      </c>
      <c r="O267" s="128">
        <v>0</v>
      </c>
      <c r="P267" s="125" t="s">
        <v>967</v>
      </c>
      <c r="Q267" s="125" t="s">
        <v>967</v>
      </c>
      <c r="R267" s="125" t="s">
        <v>969</v>
      </c>
      <c r="S267" s="125">
        <v>2019</v>
      </c>
      <c r="T267" s="444"/>
      <c r="U267" s="444"/>
      <c r="V267" s="443"/>
    </row>
    <row r="268" spans="1:23" ht="24.75" hidden="1" customHeight="1" x14ac:dyDescent="0.25">
      <c r="A268" s="74" t="s">
        <v>378</v>
      </c>
      <c r="B268" s="88" t="s">
        <v>379</v>
      </c>
      <c r="C268" s="154" t="s">
        <v>380</v>
      </c>
      <c r="D268" s="154" t="s">
        <v>377</v>
      </c>
      <c r="E268" s="154" t="s">
        <v>1098</v>
      </c>
      <c r="F268" s="311" t="s">
        <v>432</v>
      </c>
      <c r="G268" s="311" t="s">
        <v>86</v>
      </c>
      <c r="H268" s="154"/>
      <c r="I268" s="343"/>
      <c r="J268" s="129">
        <f>L268</f>
        <v>1599571</v>
      </c>
      <c r="K268" s="128">
        <v>0</v>
      </c>
      <c r="L268" s="128">
        <v>1599571</v>
      </c>
      <c r="M268" s="128">
        <v>0</v>
      </c>
      <c r="N268" s="128">
        <v>0</v>
      </c>
      <c r="O268" s="128">
        <v>0</v>
      </c>
      <c r="P268" s="125" t="s">
        <v>967</v>
      </c>
      <c r="Q268" s="125" t="s">
        <v>967</v>
      </c>
      <c r="R268" s="125" t="s">
        <v>969</v>
      </c>
      <c r="S268" s="125">
        <v>2019</v>
      </c>
      <c r="T268" s="444"/>
      <c r="U268" s="444"/>
      <c r="V268" s="443"/>
    </row>
    <row r="269" spans="1:23" ht="50.25" hidden="1" customHeight="1" x14ac:dyDescent="0.25">
      <c r="A269" s="74" t="s">
        <v>381</v>
      </c>
      <c r="B269" s="88" t="s">
        <v>382</v>
      </c>
      <c r="C269" s="154" t="s">
        <v>383</v>
      </c>
      <c r="D269" s="154" t="s">
        <v>377</v>
      </c>
      <c r="E269" s="154" t="s">
        <v>1098</v>
      </c>
      <c r="F269" s="311" t="s">
        <v>432</v>
      </c>
      <c r="G269" s="311" t="s">
        <v>86</v>
      </c>
      <c r="H269" s="154"/>
      <c r="I269" s="343"/>
      <c r="J269" s="129">
        <f>L269</f>
        <v>954695</v>
      </c>
      <c r="K269" s="128">
        <v>0</v>
      </c>
      <c r="L269" s="128">
        <v>954695</v>
      </c>
      <c r="M269" s="128">
        <v>0</v>
      </c>
      <c r="N269" s="128">
        <v>0</v>
      </c>
      <c r="O269" s="128">
        <v>0</v>
      </c>
      <c r="P269" s="125" t="s">
        <v>967</v>
      </c>
      <c r="Q269" s="125" t="s">
        <v>967</v>
      </c>
      <c r="R269" s="125" t="s">
        <v>969</v>
      </c>
      <c r="S269" s="125">
        <v>2019</v>
      </c>
      <c r="T269" s="444"/>
      <c r="U269" s="444"/>
      <c r="V269" s="443"/>
    </row>
    <row r="270" spans="1:23" ht="81" hidden="1" customHeight="1" x14ac:dyDescent="0.25">
      <c r="A270" s="74" t="s">
        <v>529</v>
      </c>
      <c r="B270" s="87" t="s">
        <v>1257</v>
      </c>
      <c r="C270" s="78" t="s">
        <v>81</v>
      </c>
      <c r="D270" s="78" t="s">
        <v>377</v>
      </c>
      <c r="E270" s="78" t="s">
        <v>1106</v>
      </c>
      <c r="F270" s="78" t="s">
        <v>1063</v>
      </c>
      <c r="G270" s="78" t="s">
        <v>80</v>
      </c>
      <c r="H270" s="78"/>
      <c r="I270" s="78"/>
      <c r="J270" s="128">
        <f>O270/0.85</f>
        <v>514637.73646622698</v>
      </c>
      <c r="K270" s="128">
        <f>J270-O270</f>
        <v>77195.660469934053</v>
      </c>
      <c r="L270" s="223">
        <v>0</v>
      </c>
      <c r="M270" s="223">
        <v>0</v>
      </c>
      <c r="N270" s="223">
        <v>0</v>
      </c>
      <c r="O270" s="128">
        <v>437442.07599629293</v>
      </c>
      <c r="P270" s="121" t="s">
        <v>976</v>
      </c>
      <c r="Q270" s="143" t="s">
        <v>969</v>
      </c>
      <c r="R270" s="143" t="s">
        <v>992</v>
      </c>
      <c r="S270" s="143">
        <v>2022</v>
      </c>
      <c r="T270" s="443"/>
      <c r="U270" s="443"/>
      <c r="V270" s="443"/>
    </row>
    <row r="271" spans="1:23" ht="63.75" hidden="1" x14ac:dyDescent="0.25">
      <c r="A271" s="74" t="s">
        <v>530</v>
      </c>
      <c r="B271" s="93" t="s">
        <v>1157</v>
      </c>
      <c r="C271" s="178" t="s">
        <v>1158</v>
      </c>
      <c r="D271" s="38" t="s">
        <v>377</v>
      </c>
      <c r="E271" s="38" t="s">
        <v>1107</v>
      </c>
      <c r="F271" s="78" t="s">
        <v>1063</v>
      </c>
      <c r="G271" s="156"/>
      <c r="H271" s="335"/>
      <c r="I271" s="335"/>
      <c r="J271" s="158">
        <v>599684</v>
      </c>
      <c r="K271" s="168">
        <v>44977</v>
      </c>
      <c r="L271" s="168">
        <v>44976</v>
      </c>
      <c r="M271" s="159">
        <v>0</v>
      </c>
      <c r="N271" s="159">
        <v>0</v>
      </c>
      <c r="O271" s="159">
        <v>509731</v>
      </c>
      <c r="P271" s="181" t="s">
        <v>969</v>
      </c>
      <c r="Q271" s="165" t="s">
        <v>978</v>
      </c>
      <c r="R271" s="165" t="s">
        <v>972</v>
      </c>
      <c r="S271" s="170">
        <v>2020</v>
      </c>
      <c r="T271" s="444"/>
      <c r="U271" s="444"/>
      <c r="V271" s="443"/>
    </row>
    <row r="272" spans="1:23" ht="48" hidden="1" x14ac:dyDescent="0.25">
      <c r="A272" s="74" t="s">
        <v>531</v>
      </c>
      <c r="B272" s="41" t="s">
        <v>445</v>
      </c>
      <c r="C272" s="33" t="s">
        <v>1093</v>
      </c>
      <c r="D272" s="33" t="s">
        <v>377</v>
      </c>
      <c r="E272" s="33" t="s">
        <v>1107</v>
      </c>
      <c r="F272" s="40" t="s">
        <v>432</v>
      </c>
      <c r="G272" s="40"/>
      <c r="H272" s="33"/>
      <c r="I272" s="33"/>
      <c r="J272" s="168">
        <v>343000</v>
      </c>
      <c r="K272" s="168">
        <v>82000</v>
      </c>
      <c r="L272" s="168">
        <v>261000</v>
      </c>
      <c r="M272" s="159">
        <v>0</v>
      </c>
      <c r="N272" s="159">
        <v>0</v>
      </c>
      <c r="O272" s="159">
        <v>0</v>
      </c>
      <c r="P272" s="431" t="s">
        <v>422</v>
      </c>
      <c r="Q272" s="165" t="s">
        <v>422</v>
      </c>
      <c r="R272" s="165" t="s">
        <v>981</v>
      </c>
      <c r="S272" s="172">
        <v>2018</v>
      </c>
      <c r="T272" s="444"/>
      <c r="U272" s="444"/>
      <c r="V272" s="443"/>
    </row>
    <row r="273" spans="1:23" ht="36" hidden="1" x14ac:dyDescent="0.25">
      <c r="A273" s="74" t="s">
        <v>532</v>
      </c>
      <c r="B273" s="41" t="s">
        <v>866</v>
      </c>
      <c r="C273" s="33" t="s">
        <v>1093</v>
      </c>
      <c r="D273" s="33" t="s">
        <v>377</v>
      </c>
      <c r="E273" s="33" t="s">
        <v>1107</v>
      </c>
      <c r="F273" s="171" t="s">
        <v>432</v>
      </c>
      <c r="G273" s="171"/>
      <c r="H273" s="178"/>
      <c r="I273" s="178"/>
      <c r="J273" s="168">
        <v>304529</v>
      </c>
      <c r="K273" s="168">
        <v>0</v>
      </c>
      <c r="L273" s="168">
        <v>237000</v>
      </c>
      <c r="M273" s="159">
        <v>0</v>
      </c>
      <c r="N273" s="159">
        <v>14909</v>
      </c>
      <c r="O273" s="159">
        <v>0</v>
      </c>
      <c r="P273" s="431" t="s">
        <v>422</v>
      </c>
      <c r="Q273" s="165" t="s">
        <v>422</v>
      </c>
      <c r="R273" s="165" t="s">
        <v>981</v>
      </c>
      <c r="S273" s="172">
        <v>2016</v>
      </c>
      <c r="T273" s="444"/>
      <c r="U273" s="444"/>
      <c r="V273" s="443"/>
    </row>
    <row r="274" spans="1:23" ht="48" hidden="1" x14ac:dyDescent="0.25">
      <c r="A274" s="74" t="s">
        <v>533</v>
      </c>
      <c r="B274" s="51" t="s">
        <v>482</v>
      </c>
      <c r="C274" s="32" t="s">
        <v>841</v>
      </c>
      <c r="D274" s="32" t="s">
        <v>377</v>
      </c>
      <c r="E274" s="32" t="s">
        <v>1050</v>
      </c>
      <c r="F274" s="36" t="s">
        <v>1063</v>
      </c>
      <c r="G274" s="50" t="s">
        <v>80</v>
      </c>
      <c r="H274" s="32" t="s">
        <v>478</v>
      </c>
      <c r="I274" s="32"/>
      <c r="J274" s="182">
        <v>886360</v>
      </c>
      <c r="K274" s="182">
        <v>132960</v>
      </c>
      <c r="L274" s="182">
        <v>0</v>
      </c>
      <c r="M274" s="182">
        <v>0</v>
      </c>
      <c r="N274" s="182">
        <v>0</v>
      </c>
      <c r="O274" s="182">
        <v>753400</v>
      </c>
      <c r="P274" s="125" t="s">
        <v>978</v>
      </c>
      <c r="Q274" s="125" t="s">
        <v>1190</v>
      </c>
      <c r="R274" s="125" t="s">
        <v>974</v>
      </c>
      <c r="S274" s="125">
        <v>2019</v>
      </c>
      <c r="T274" s="443"/>
      <c r="U274" s="443"/>
      <c r="V274" s="443"/>
    </row>
    <row r="275" spans="1:23" ht="49.5" hidden="1" customHeight="1" x14ac:dyDescent="0.25">
      <c r="A275" s="74" t="s">
        <v>534</v>
      </c>
      <c r="B275" s="51" t="s">
        <v>483</v>
      </c>
      <c r="C275" s="32" t="s">
        <v>842</v>
      </c>
      <c r="D275" s="32" t="s">
        <v>377</v>
      </c>
      <c r="E275" s="32" t="s">
        <v>1050</v>
      </c>
      <c r="F275" s="36" t="s">
        <v>1063</v>
      </c>
      <c r="G275" s="50" t="s">
        <v>80</v>
      </c>
      <c r="H275" s="32" t="s">
        <v>478</v>
      </c>
      <c r="I275" s="32"/>
      <c r="J275" s="182">
        <v>868860</v>
      </c>
      <c r="K275" s="182">
        <v>130330</v>
      </c>
      <c r="L275" s="182">
        <v>0</v>
      </c>
      <c r="M275" s="182">
        <v>0</v>
      </c>
      <c r="N275" s="182">
        <v>0</v>
      </c>
      <c r="O275" s="182">
        <v>738530</v>
      </c>
      <c r="P275" s="125" t="s">
        <v>978</v>
      </c>
      <c r="Q275" s="125" t="s">
        <v>1190</v>
      </c>
      <c r="R275" s="125" t="s">
        <v>974</v>
      </c>
      <c r="S275" s="125">
        <v>2019</v>
      </c>
      <c r="T275" s="443"/>
      <c r="U275" s="443"/>
      <c r="V275" s="443"/>
    </row>
    <row r="276" spans="1:23" ht="36" hidden="1" x14ac:dyDescent="0.25">
      <c r="A276" s="51" t="s">
        <v>791</v>
      </c>
      <c r="B276" s="51" t="s">
        <v>792</v>
      </c>
      <c r="C276" s="32" t="s">
        <v>778</v>
      </c>
      <c r="D276" s="32" t="s">
        <v>377</v>
      </c>
      <c r="E276" s="32" t="s">
        <v>780</v>
      </c>
      <c r="F276" s="32" t="s">
        <v>1062</v>
      </c>
      <c r="G276" s="50" t="s">
        <v>80</v>
      </c>
      <c r="H276" s="32"/>
      <c r="I276" s="32"/>
      <c r="J276" s="144">
        <v>21841.65</v>
      </c>
      <c r="K276" s="144">
        <v>3276.25</v>
      </c>
      <c r="L276" s="131">
        <v>0</v>
      </c>
      <c r="M276" s="131">
        <v>0</v>
      </c>
      <c r="N276" s="131">
        <v>0</v>
      </c>
      <c r="O276" s="144">
        <v>18565.400000000001</v>
      </c>
      <c r="P276" s="125" t="s">
        <v>991</v>
      </c>
      <c r="Q276" s="125" t="s">
        <v>969</v>
      </c>
      <c r="R276" s="125" t="s">
        <v>992</v>
      </c>
      <c r="S276" s="125">
        <v>2020</v>
      </c>
      <c r="T276" s="444"/>
      <c r="U276" s="444"/>
      <c r="V276" s="444"/>
    </row>
    <row r="277" spans="1:23" ht="51.75" hidden="1" customHeight="1" x14ac:dyDescent="0.25">
      <c r="A277" s="114" t="s">
        <v>253</v>
      </c>
      <c r="B277" s="114" t="s">
        <v>280</v>
      </c>
      <c r="C277" s="314"/>
      <c r="D277" s="314"/>
      <c r="E277" s="314"/>
      <c r="F277" s="314"/>
      <c r="G277" s="314"/>
      <c r="H277" s="314"/>
      <c r="I277" s="314"/>
      <c r="J277" s="229">
        <v>0</v>
      </c>
      <c r="K277" s="229">
        <v>0</v>
      </c>
      <c r="L277" s="229">
        <v>0</v>
      </c>
      <c r="M277" s="229">
        <v>0</v>
      </c>
      <c r="N277" s="229">
        <v>0</v>
      </c>
      <c r="O277" s="229">
        <v>0</v>
      </c>
      <c r="P277" s="147"/>
      <c r="Q277" s="147"/>
      <c r="R277" s="147"/>
      <c r="S277" s="147"/>
      <c r="T277" s="443"/>
      <c r="U277" s="443"/>
      <c r="V277" s="443"/>
    </row>
    <row r="278" spans="1:23" ht="91.5" hidden="1" customHeight="1" x14ac:dyDescent="0.25">
      <c r="A278" s="114" t="s">
        <v>254</v>
      </c>
      <c r="B278" s="114" t="s">
        <v>281</v>
      </c>
      <c r="C278" s="314"/>
      <c r="D278" s="314"/>
      <c r="E278" s="314"/>
      <c r="F278" s="314"/>
      <c r="G278" s="314"/>
      <c r="H278" s="314"/>
      <c r="I278" s="314"/>
      <c r="J278" s="212">
        <f>SUM(J279:J280)</f>
        <v>329942.48</v>
      </c>
      <c r="K278" s="212">
        <f t="shared" ref="K278:N278" si="52">SUM(K279:K280)</f>
        <v>32645.559999999994</v>
      </c>
      <c r="L278" s="212">
        <f t="shared" si="52"/>
        <v>16845.66</v>
      </c>
      <c r="M278" s="212">
        <f t="shared" si="52"/>
        <v>0</v>
      </c>
      <c r="N278" s="212">
        <f t="shared" si="52"/>
        <v>0</v>
      </c>
      <c r="O278" s="212">
        <f>SUM(O279:O280)</f>
        <v>280450.26</v>
      </c>
      <c r="P278" s="147"/>
      <c r="Q278" s="147"/>
      <c r="R278" s="147"/>
      <c r="S278" s="147"/>
      <c r="T278" s="443"/>
      <c r="U278" s="443"/>
      <c r="V278" s="443"/>
    </row>
    <row r="279" spans="1:23" ht="36" hidden="1" x14ac:dyDescent="0.25">
      <c r="A279" s="76" t="s">
        <v>535</v>
      </c>
      <c r="B279" s="87" t="s">
        <v>423</v>
      </c>
      <c r="C279" s="78" t="s">
        <v>81</v>
      </c>
      <c r="D279" s="78" t="s">
        <v>377</v>
      </c>
      <c r="E279" s="78" t="s">
        <v>1106</v>
      </c>
      <c r="F279" s="78" t="s">
        <v>1062</v>
      </c>
      <c r="G279" s="78" t="s">
        <v>80</v>
      </c>
      <c r="H279" s="78"/>
      <c r="I279" s="78"/>
      <c r="J279" s="128">
        <v>105332.64</v>
      </c>
      <c r="K279" s="128">
        <f>J279-O279</f>
        <v>15799.899999999994</v>
      </c>
      <c r="L279" s="223">
        <v>0</v>
      </c>
      <c r="M279" s="223">
        <v>0</v>
      </c>
      <c r="N279" s="223">
        <v>0</v>
      </c>
      <c r="O279" s="128">
        <v>89532.74</v>
      </c>
      <c r="P279" s="121" t="s">
        <v>976</v>
      </c>
      <c r="Q279" s="143" t="s">
        <v>969</v>
      </c>
      <c r="R279" s="143" t="s">
        <v>992</v>
      </c>
      <c r="S279" s="143">
        <v>2020</v>
      </c>
      <c r="T279" s="443"/>
      <c r="U279" s="443"/>
      <c r="V279" s="443"/>
    </row>
    <row r="280" spans="1:23" ht="36" hidden="1" x14ac:dyDescent="0.25">
      <c r="A280" s="51" t="s">
        <v>793</v>
      </c>
      <c r="B280" s="51" t="s">
        <v>794</v>
      </c>
      <c r="C280" s="32" t="s">
        <v>778</v>
      </c>
      <c r="D280" s="32" t="s">
        <v>377</v>
      </c>
      <c r="E280" s="32" t="s">
        <v>780</v>
      </c>
      <c r="F280" s="32" t="s">
        <v>1063</v>
      </c>
      <c r="G280" s="50" t="s">
        <v>80</v>
      </c>
      <c r="H280" s="32"/>
      <c r="I280" s="32"/>
      <c r="J280" s="144">
        <v>224609.84</v>
      </c>
      <c r="K280" s="144">
        <v>16845.66</v>
      </c>
      <c r="L280" s="144">
        <v>16845.66</v>
      </c>
      <c r="M280" s="132">
        <v>0</v>
      </c>
      <c r="N280" s="132">
        <v>0</v>
      </c>
      <c r="O280" s="144">
        <v>190917.52</v>
      </c>
      <c r="P280" s="125" t="s">
        <v>991</v>
      </c>
      <c r="Q280" s="125" t="s">
        <v>969</v>
      </c>
      <c r="R280" s="125" t="s">
        <v>992</v>
      </c>
      <c r="S280" s="125">
        <v>2020</v>
      </c>
      <c r="T280" s="444"/>
      <c r="U280" s="444"/>
      <c r="V280" s="444"/>
      <c r="W280" s="271"/>
    </row>
    <row r="281" spans="1:23" ht="50.25" customHeight="1" x14ac:dyDescent="0.25">
      <c r="A281" s="112" t="s">
        <v>140</v>
      </c>
      <c r="B281" s="133" t="s">
        <v>141</v>
      </c>
      <c r="C281" s="312"/>
      <c r="D281" s="312"/>
      <c r="E281" s="312"/>
      <c r="F281" s="312"/>
      <c r="G281" s="312"/>
      <c r="H281" s="312"/>
      <c r="I281" s="312"/>
      <c r="J281" s="209">
        <f t="shared" ref="J281:O281" si="53">J282+J305</f>
        <v>45954906.002941176</v>
      </c>
      <c r="K281" s="209">
        <f t="shared" si="53"/>
        <v>1443558.1964705882</v>
      </c>
      <c r="L281" s="209">
        <f t="shared" si="53"/>
        <v>6575006.1464705886</v>
      </c>
      <c r="M281" s="209">
        <f t="shared" si="53"/>
        <v>2755908.52</v>
      </c>
      <c r="N281" s="209">
        <f t="shared" si="53"/>
        <v>65000</v>
      </c>
      <c r="O281" s="209">
        <f t="shared" si="53"/>
        <v>35115133.14384298</v>
      </c>
      <c r="P281" s="145"/>
      <c r="Q281" s="145"/>
      <c r="R281" s="145"/>
      <c r="S281" s="145"/>
      <c r="T281" s="443"/>
      <c r="U281" s="443"/>
      <c r="V281" s="443"/>
    </row>
    <row r="282" spans="1:23" ht="52.5" customHeight="1" x14ac:dyDescent="0.25">
      <c r="A282" s="148" t="s">
        <v>142</v>
      </c>
      <c r="B282" s="167" t="s">
        <v>143</v>
      </c>
      <c r="C282" s="313"/>
      <c r="D282" s="313"/>
      <c r="E282" s="313"/>
      <c r="F282" s="313"/>
      <c r="G282" s="313"/>
      <c r="H282" s="313"/>
      <c r="I282" s="313"/>
      <c r="J282" s="210">
        <f t="shared" ref="J282:O282" si="54">J283+J290+J291+J292+J295</f>
        <v>42954906.002941176</v>
      </c>
      <c r="K282" s="210">
        <f t="shared" si="54"/>
        <v>1218558.1964705882</v>
      </c>
      <c r="L282" s="210">
        <f t="shared" si="54"/>
        <v>6350006.1464705886</v>
      </c>
      <c r="M282" s="210">
        <f t="shared" si="54"/>
        <v>2755908.52</v>
      </c>
      <c r="N282" s="210">
        <f t="shared" si="54"/>
        <v>65000</v>
      </c>
      <c r="O282" s="210">
        <f t="shared" si="54"/>
        <v>32565133.14384298</v>
      </c>
      <c r="P282" s="146"/>
      <c r="Q282" s="146"/>
      <c r="R282" s="146"/>
      <c r="S282" s="146"/>
      <c r="T282" s="443"/>
      <c r="U282" s="443"/>
      <c r="V282" s="443"/>
    </row>
    <row r="283" spans="1:23" ht="28.5" hidden="1" customHeight="1" x14ac:dyDescent="0.25">
      <c r="A283" s="114" t="s">
        <v>255</v>
      </c>
      <c r="B283" s="114" t="s">
        <v>283</v>
      </c>
      <c r="C283" s="314"/>
      <c r="D283" s="314"/>
      <c r="E283" s="314"/>
      <c r="F283" s="314"/>
      <c r="G283" s="314"/>
      <c r="H283" s="314"/>
      <c r="I283" s="314"/>
      <c r="J283" s="212">
        <f>SUM(J284:J289)</f>
        <v>20425477.240000002</v>
      </c>
      <c r="K283" s="212">
        <f t="shared" ref="K283:N283" si="55">SUM(K284:K289)</f>
        <v>488270</v>
      </c>
      <c r="L283" s="212">
        <f t="shared" si="55"/>
        <v>5892131.7400000002</v>
      </c>
      <c r="M283" s="212">
        <f t="shared" si="55"/>
        <v>0</v>
      </c>
      <c r="N283" s="212">
        <f t="shared" si="55"/>
        <v>65000</v>
      </c>
      <c r="O283" s="212">
        <f>SUM(O284:O289)</f>
        <v>13979775.5</v>
      </c>
      <c r="P283" s="147"/>
      <c r="Q283" s="147"/>
      <c r="R283" s="147"/>
      <c r="S283" s="147"/>
      <c r="T283" s="443"/>
      <c r="U283" s="443"/>
      <c r="V283" s="443"/>
    </row>
    <row r="284" spans="1:23" ht="42" hidden="1" customHeight="1" x14ac:dyDescent="0.25">
      <c r="A284" s="74" t="s">
        <v>384</v>
      </c>
      <c r="B284" s="88" t="s">
        <v>385</v>
      </c>
      <c r="C284" s="154" t="s">
        <v>84</v>
      </c>
      <c r="D284" s="154" t="s">
        <v>82</v>
      </c>
      <c r="E284" s="154" t="s">
        <v>1098</v>
      </c>
      <c r="F284" s="311" t="s">
        <v>432</v>
      </c>
      <c r="G284" s="311" t="s">
        <v>86</v>
      </c>
      <c r="H284" s="154"/>
      <c r="I284" s="343"/>
      <c r="J284" s="128">
        <v>752330</v>
      </c>
      <c r="K284" s="128">
        <v>151270</v>
      </c>
      <c r="L284" s="128">
        <v>601060</v>
      </c>
      <c r="M284" s="128">
        <v>0</v>
      </c>
      <c r="N284" s="128">
        <v>0</v>
      </c>
      <c r="O284" s="128">
        <v>0</v>
      </c>
      <c r="P284" s="125" t="s">
        <v>419</v>
      </c>
      <c r="Q284" s="125" t="s">
        <v>419</v>
      </c>
      <c r="R284" s="125" t="s">
        <v>419</v>
      </c>
      <c r="S284" s="125">
        <v>2017</v>
      </c>
      <c r="T284" s="444"/>
      <c r="U284" s="444"/>
      <c r="V284" s="443"/>
    </row>
    <row r="285" spans="1:23" ht="36" hidden="1" x14ac:dyDescent="0.25">
      <c r="A285" s="74" t="s">
        <v>536</v>
      </c>
      <c r="B285" s="173" t="s">
        <v>904</v>
      </c>
      <c r="C285" s="33" t="s">
        <v>1093</v>
      </c>
      <c r="D285" s="33" t="s">
        <v>82</v>
      </c>
      <c r="E285" s="33" t="s">
        <v>1107</v>
      </c>
      <c r="F285" s="33" t="s">
        <v>432</v>
      </c>
      <c r="G285" s="33" t="s">
        <v>86</v>
      </c>
      <c r="H285" s="33"/>
      <c r="I285" s="33"/>
      <c r="J285" s="168">
        <v>3226000</v>
      </c>
      <c r="K285" s="168">
        <v>337000</v>
      </c>
      <c r="L285" s="168">
        <v>2824000</v>
      </c>
      <c r="M285" s="168">
        <v>0</v>
      </c>
      <c r="N285" s="158">
        <v>65000</v>
      </c>
      <c r="O285" s="168">
        <v>0</v>
      </c>
      <c r="P285" s="125" t="s">
        <v>422</v>
      </c>
      <c r="Q285" s="165" t="s">
        <v>422</v>
      </c>
      <c r="R285" s="165" t="s">
        <v>981</v>
      </c>
      <c r="S285" s="165">
        <v>2020</v>
      </c>
      <c r="T285" s="444"/>
      <c r="U285" s="444"/>
      <c r="V285" s="443"/>
    </row>
    <row r="286" spans="1:23" ht="51" hidden="1" customHeight="1" x14ac:dyDescent="0.25">
      <c r="A286" s="74" t="s">
        <v>537</v>
      </c>
      <c r="B286" s="74" t="s">
        <v>1215</v>
      </c>
      <c r="C286" s="32" t="s">
        <v>484</v>
      </c>
      <c r="D286" s="32" t="s">
        <v>82</v>
      </c>
      <c r="E286" s="32" t="s">
        <v>1050</v>
      </c>
      <c r="F286" s="277" t="s">
        <v>1064</v>
      </c>
      <c r="G286" s="50" t="s">
        <v>86</v>
      </c>
      <c r="H286" s="32" t="s">
        <v>478</v>
      </c>
      <c r="I286" s="32"/>
      <c r="J286" s="182">
        <v>4923369</v>
      </c>
      <c r="K286" s="182">
        <v>0</v>
      </c>
      <c r="L286" s="182">
        <v>738505</v>
      </c>
      <c r="M286" s="182">
        <v>0</v>
      </c>
      <c r="N286" s="182">
        <v>0</v>
      </c>
      <c r="O286" s="182">
        <v>4184864</v>
      </c>
      <c r="P286" s="125" t="s">
        <v>965</v>
      </c>
      <c r="Q286" s="125" t="s">
        <v>968</v>
      </c>
      <c r="R286" s="125" t="s">
        <v>976</v>
      </c>
      <c r="S286" s="125">
        <v>2019</v>
      </c>
      <c r="T286" s="444"/>
      <c r="U286" s="444"/>
      <c r="V286" s="443"/>
    </row>
    <row r="287" spans="1:23" ht="53.25" hidden="1" customHeight="1" x14ac:dyDescent="0.25">
      <c r="A287" s="74" t="s">
        <v>538</v>
      </c>
      <c r="B287" s="74" t="s">
        <v>1259</v>
      </c>
      <c r="C287" s="32" t="s">
        <v>485</v>
      </c>
      <c r="D287" s="32" t="s">
        <v>82</v>
      </c>
      <c r="E287" s="32" t="s">
        <v>1050</v>
      </c>
      <c r="F287" s="277" t="s">
        <v>1064</v>
      </c>
      <c r="G287" s="50" t="s">
        <v>86</v>
      </c>
      <c r="H287" s="32" t="s">
        <v>478</v>
      </c>
      <c r="I287" s="32"/>
      <c r="J287" s="182">
        <v>4998000</v>
      </c>
      <c r="K287" s="182">
        <v>0</v>
      </c>
      <c r="L287" s="182">
        <v>749700</v>
      </c>
      <c r="M287" s="182">
        <v>0</v>
      </c>
      <c r="N287" s="182">
        <v>0</v>
      </c>
      <c r="O287" s="182">
        <v>4248000</v>
      </c>
      <c r="P287" s="125" t="s">
        <v>967</v>
      </c>
      <c r="Q287" s="125" t="s">
        <v>969</v>
      </c>
      <c r="R287" s="125" t="s">
        <v>993</v>
      </c>
      <c r="S287" s="125">
        <v>2019</v>
      </c>
      <c r="T287" s="444"/>
      <c r="U287" s="444"/>
      <c r="V287" s="443"/>
    </row>
    <row r="288" spans="1:23" ht="46.5" hidden="1" customHeight="1" x14ac:dyDescent="0.25">
      <c r="A288" s="74" t="s">
        <v>539</v>
      </c>
      <c r="B288" s="74" t="s">
        <v>1216</v>
      </c>
      <c r="C288" s="32" t="s">
        <v>486</v>
      </c>
      <c r="D288" s="32" t="s">
        <v>82</v>
      </c>
      <c r="E288" s="32" t="s">
        <v>1050</v>
      </c>
      <c r="F288" s="277" t="s">
        <v>1064</v>
      </c>
      <c r="G288" s="50" t="s">
        <v>86</v>
      </c>
      <c r="H288" s="32" t="s">
        <v>478</v>
      </c>
      <c r="I288" s="32"/>
      <c r="J288" s="182">
        <v>1543778.24</v>
      </c>
      <c r="K288" s="182">
        <v>0</v>
      </c>
      <c r="L288" s="182">
        <v>231566.74</v>
      </c>
      <c r="M288" s="182">
        <v>0</v>
      </c>
      <c r="N288" s="182">
        <v>0</v>
      </c>
      <c r="O288" s="182">
        <v>1312211.5</v>
      </c>
      <c r="P288" s="125" t="s">
        <v>981</v>
      </c>
      <c r="Q288" s="125" t="s">
        <v>977</v>
      </c>
      <c r="R288" s="125" t="s">
        <v>990</v>
      </c>
      <c r="S288" s="125">
        <v>2018</v>
      </c>
      <c r="T288" s="444"/>
      <c r="U288" s="444"/>
      <c r="V288" s="443"/>
    </row>
    <row r="289" spans="1:22" ht="51.75" hidden="1" customHeight="1" x14ac:dyDescent="0.25">
      <c r="A289" s="74" t="s">
        <v>540</v>
      </c>
      <c r="B289" s="74" t="s">
        <v>487</v>
      </c>
      <c r="C289" s="32" t="s">
        <v>488</v>
      </c>
      <c r="D289" s="32" t="s">
        <v>82</v>
      </c>
      <c r="E289" s="32" t="s">
        <v>1050</v>
      </c>
      <c r="F289" s="277" t="s">
        <v>1064</v>
      </c>
      <c r="G289" s="50" t="s">
        <v>86</v>
      </c>
      <c r="H289" s="32" t="s">
        <v>478</v>
      </c>
      <c r="I289" s="32"/>
      <c r="J289" s="182">
        <v>4982000</v>
      </c>
      <c r="K289" s="182">
        <v>0</v>
      </c>
      <c r="L289" s="182">
        <v>747300</v>
      </c>
      <c r="M289" s="182">
        <v>0</v>
      </c>
      <c r="N289" s="182">
        <v>0</v>
      </c>
      <c r="O289" s="182">
        <v>4234700</v>
      </c>
      <c r="P289" s="125" t="s">
        <v>965</v>
      </c>
      <c r="Q289" s="125" t="s">
        <v>991</v>
      </c>
      <c r="R289" s="125" t="s">
        <v>966</v>
      </c>
      <c r="S289" s="125">
        <v>2020</v>
      </c>
      <c r="T289" s="444"/>
      <c r="U289" s="444"/>
      <c r="V289" s="443"/>
    </row>
    <row r="290" spans="1:22" ht="36.75" hidden="1" customHeight="1" x14ac:dyDescent="0.25">
      <c r="A290" s="114" t="s">
        <v>256</v>
      </c>
      <c r="B290" s="114" t="s">
        <v>284</v>
      </c>
      <c r="C290" s="314"/>
      <c r="D290" s="314"/>
      <c r="E290" s="314"/>
      <c r="F290" s="314"/>
      <c r="G290" s="314"/>
      <c r="H290" s="314"/>
      <c r="I290" s="314"/>
      <c r="J290" s="229">
        <v>0</v>
      </c>
      <c r="K290" s="229">
        <v>0</v>
      </c>
      <c r="L290" s="229">
        <v>0</v>
      </c>
      <c r="M290" s="229">
        <v>0</v>
      </c>
      <c r="N290" s="229">
        <v>0</v>
      </c>
      <c r="O290" s="229">
        <v>0</v>
      </c>
      <c r="P290" s="147"/>
      <c r="Q290" s="147"/>
      <c r="R290" s="147"/>
      <c r="S290" s="147"/>
      <c r="T290" s="443"/>
      <c r="U290" s="443"/>
      <c r="V290" s="443"/>
    </row>
    <row r="291" spans="1:22" ht="52.5" hidden="1" customHeight="1" x14ac:dyDescent="0.25">
      <c r="A291" s="114" t="s">
        <v>257</v>
      </c>
      <c r="B291" s="114" t="s">
        <v>285</v>
      </c>
      <c r="C291" s="314"/>
      <c r="D291" s="314"/>
      <c r="E291" s="314"/>
      <c r="F291" s="314"/>
      <c r="G291" s="314"/>
      <c r="H291" s="314"/>
      <c r="I291" s="314"/>
      <c r="J291" s="229">
        <v>0</v>
      </c>
      <c r="K291" s="229">
        <v>0</v>
      </c>
      <c r="L291" s="229">
        <v>0</v>
      </c>
      <c r="M291" s="229">
        <v>0</v>
      </c>
      <c r="N291" s="229">
        <v>0</v>
      </c>
      <c r="O291" s="229">
        <v>0</v>
      </c>
      <c r="P291" s="147"/>
      <c r="Q291" s="147"/>
      <c r="R291" s="147"/>
      <c r="S291" s="147"/>
      <c r="T291" s="443"/>
      <c r="U291" s="443"/>
      <c r="V291" s="443"/>
    </row>
    <row r="292" spans="1:22" ht="24" hidden="1" x14ac:dyDescent="0.25">
      <c r="A292" s="114" t="s">
        <v>258</v>
      </c>
      <c r="B292" s="114" t="s">
        <v>286</v>
      </c>
      <c r="C292" s="314"/>
      <c r="D292" s="314"/>
      <c r="E292" s="314"/>
      <c r="F292" s="314"/>
      <c r="G292" s="314"/>
      <c r="H292" s="314"/>
      <c r="I292" s="314"/>
      <c r="J292" s="212">
        <f>SUM(J293:J294)</f>
        <v>6419904.5999999996</v>
      </c>
      <c r="K292" s="212">
        <f t="shared" ref="K292:O292" si="56">SUM(K293:K294)</f>
        <v>272413.76</v>
      </c>
      <c r="L292" s="212">
        <f t="shared" si="56"/>
        <v>0</v>
      </c>
      <c r="M292" s="212">
        <f t="shared" si="56"/>
        <v>690651.59000000008</v>
      </c>
      <c r="N292" s="212">
        <f t="shared" si="56"/>
        <v>0</v>
      </c>
      <c r="O292" s="212">
        <f t="shared" si="56"/>
        <v>5456839.2538429825</v>
      </c>
      <c r="P292" s="147"/>
      <c r="Q292" s="147"/>
      <c r="R292" s="147"/>
      <c r="S292" s="147"/>
      <c r="T292" s="443"/>
      <c r="U292" s="443"/>
      <c r="V292" s="443"/>
    </row>
    <row r="293" spans="1:22" ht="38.25" hidden="1" x14ac:dyDescent="0.25">
      <c r="A293" s="74" t="s">
        <v>424</v>
      </c>
      <c r="B293" s="88" t="s">
        <v>988</v>
      </c>
      <c r="C293" s="154" t="s">
        <v>428</v>
      </c>
      <c r="D293" s="154" t="s">
        <v>389</v>
      </c>
      <c r="E293" s="154" t="s">
        <v>1106</v>
      </c>
      <c r="F293" s="154" t="s">
        <v>1164</v>
      </c>
      <c r="G293" s="154" t="s">
        <v>80</v>
      </c>
      <c r="H293" s="154"/>
      <c r="I293" s="154"/>
      <c r="J293" s="128">
        <v>2787721.08</v>
      </c>
      <c r="K293" s="128">
        <v>0</v>
      </c>
      <c r="L293" s="129">
        <v>0</v>
      </c>
      <c r="M293" s="129">
        <v>418237.83</v>
      </c>
      <c r="N293" s="129">
        <v>0</v>
      </c>
      <c r="O293" s="128">
        <v>2369483.2538429825</v>
      </c>
      <c r="P293" s="59" t="s">
        <v>827</v>
      </c>
      <c r="Q293" s="140" t="s">
        <v>968</v>
      </c>
      <c r="R293" s="140" t="s">
        <v>976</v>
      </c>
      <c r="S293" s="140">
        <v>2019</v>
      </c>
      <c r="T293" s="443"/>
      <c r="U293" s="443"/>
      <c r="V293" s="443"/>
    </row>
    <row r="294" spans="1:22" ht="38.25" hidden="1" x14ac:dyDescent="0.25">
      <c r="A294" s="51" t="s">
        <v>910</v>
      </c>
      <c r="B294" s="45" t="s">
        <v>911</v>
      </c>
      <c r="C294" s="130" t="s">
        <v>912</v>
      </c>
      <c r="D294" s="130" t="s">
        <v>389</v>
      </c>
      <c r="E294" s="130" t="s">
        <v>1091</v>
      </c>
      <c r="F294" s="154" t="s">
        <v>1164</v>
      </c>
      <c r="G294" s="130" t="s">
        <v>80</v>
      </c>
      <c r="H294" s="130"/>
      <c r="I294" s="130"/>
      <c r="J294" s="131">
        <v>3632183.52</v>
      </c>
      <c r="K294" s="131">
        <v>272413.76</v>
      </c>
      <c r="L294" s="132">
        <v>0</v>
      </c>
      <c r="M294" s="132">
        <v>272413.76</v>
      </c>
      <c r="N294" s="132">
        <v>0</v>
      </c>
      <c r="O294" s="131">
        <v>3087356</v>
      </c>
      <c r="P294" s="59" t="s">
        <v>827</v>
      </c>
      <c r="Q294" s="125" t="s">
        <v>965</v>
      </c>
      <c r="R294" s="125" t="s">
        <v>967</v>
      </c>
      <c r="S294" s="125">
        <v>2020</v>
      </c>
      <c r="T294" s="443"/>
      <c r="U294" s="443"/>
      <c r="V294" s="443"/>
    </row>
    <row r="295" spans="1:22" ht="39.75" customHeight="1" x14ac:dyDescent="0.25">
      <c r="A295" s="114" t="s">
        <v>259</v>
      </c>
      <c r="B295" s="114" t="s">
        <v>287</v>
      </c>
      <c r="C295" s="314"/>
      <c r="D295" s="314"/>
      <c r="E295" s="314"/>
      <c r="F295" s="314"/>
      <c r="G295" s="314"/>
      <c r="H295" s="314"/>
      <c r="I295" s="314"/>
      <c r="J295" s="212">
        <f>SUM(J296:J303)</f>
        <v>16109524.162941175</v>
      </c>
      <c r="K295" s="212">
        <f t="shared" ref="K295:N295" si="57">SUM(K296:K303)</f>
        <v>457874.4364705882</v>
      </c>
      <c r="L295" s="212">
        <f t="shared" si="57"/>
        <v>457874.40647058823</v>
      </c>
      <c r="M295" s="212">
        <f t="shared" si="57"/>
        <v>2065256.93</v>
      </c>
      <c r="N295" s="212">
        <f t="shared" si="57"/>
        <v>0</v>
      </c>
      <c r="O295" s="212">
        <f>SUM(O296:O303)</f>
        <v>13128518.389999999</v>
      </c>
      <c r="P295" s="147"/>
      <c r="Q295" s="147"/>
      <c r="R295" s="147"/>
      <c r="S295" s="147"/>
      <c r="T295" s="443"/>
      <c r="U295" s="443"/>
      <c r="V295" s="443"/>
    </row>
    <row r="296" spans="1:22" ht="38.25" hidden="1" x14ac:dyDescent="0.25">
      <c r="A296" s="74" t="s">
        <v>446</v>
      </c>
      <c r="B296" s="88" t="s">
        <v>426</v>
      </c>
      <c r="C296" s="154" t="s">
        <v>81</v>
      </c>
      <c r="D296" s="154" t="s">
        <v>79</v>
      </c>
      <c r="E296" s="177" t="s">
        <v>1106</v>
      </c>
      <c r="F296" s="78" t="s">
        <v>890</v>
      </c>
      <c r="G296" s="78" t="s">
        <v>80</v>
      </c>
      <c r="H296" s="78"/>
      <c r="I296" s="78"/>
      <c r="J296" s="128">
        <f>O296/0.85</f>
        <v>801160.3529411765</v>
      </c>
      <c r="K296" s="128">
        <f>(J296-O296)/2</f>
        <v>60087.026470588229</v>
      </c>
      <c r="L296" s="128">
        <v>60087.026470588229</v>
      </c>
      <c r="M296" s="223">
        <v>0</v>
      </c>
      <c r="N296" s="223">
        <v>0</v>
      </c>
      <c r="O296" s="128">
        <v>680986.3</v>
      </c>
      <c r="P296" s="121" t="s">
        <v>966</v>
      </c>
      <c r="Q296" s="143" t="s">
        <v>969</v>
      </c>
      <c r="R296" s="143" t="s">
        <v>1056</v>
      </c>
      <c r="S296" s="143">
        <v>2019</v>
      </c>
      <c r="T296" s="443"/>
      <c r="U296" s="443"/>
      <c r="V296" s="443"/>
    </row>
    <row r="297" spans="1:22" ht="37.5" hidden="1" customHeight="1" x14ac:dyDescent="0.25">
      <c r="A297" s="74" t="s">
        <v>425</v>
      </c>
      <c r="B297" s="93" t="s">
        <v>447</v>
      </c>
      <c r="C297" s="34" t="s">
        <v>1093</v>
      </c>
      <c r="D297" s="37" t="s">
        <v>79</v>
      </c>
      <c r="E297" s="37" t="s">
        <v>1107</v>
      </c>
      <c r="F297" s="31" t="s">
        <v>890</v>
      </c>
      <c r="G297" s="155" t="s">
        <v>80</v>
      </c>
      <c r="H297" s="157"/>
      <c r="I297" s="157"/>
      <c r="J297" s="158">
        <v>890178.16</v>
      </c>
      <c r="K297" s="168">
        <v>66763.360000000001</v>
      </c>
      <c r="L297" s="168">
        <v>66763.360000000001</v>
      </c>
      <c r="M297" s="159">
        <v>0</v>
      </c>
      <c r="N297" s="159">
        <v>0</v>
      </c>
      <c r="O297" s="159">
        <v>756651.44</v>
      </c>
      <c r="P297" s="169" t="s">
        <v>968</v>
      </c>
      <c r="Q297" s="165" t="s">
        <v>991</v>
      </c>
      <c r="R297" s="165" t="s">
        <v>970</v>
      </c>
      <c r="S297" s="170">
        <v>2018</v>
      </c>
      <c r="T297" s="444"/>
      <c r="U297" s="444"/>
      <c r="V297" s="443"/>
    </row>
    <row r="298" spans="1:22" ht="36" hidden="1" x14ac:dyDescent="0.25">
      <c r="A298" s="74" t="s">
        <v>541</v>
      </c>
      <c r="B298" s="93" t="s">
        <v>448</v>
      </c>
      <c r="C298" s="34" t="s">
        <v>1093</v>
      </c>
      <c r="D298" s="37" t="s">
        <v>79</v>
      </c>
      <c r="E298" s="37" t="s">
        <v>1107</v>
      </c>
      <c r="F298" s="31" t="s">
        <v>890</v>
      </c>
      <c r="G298" s="155" t="s">
        <v>80</v>
      </c>
      <c r="H298" s="157"/>
      <c r="I298" s="157"/>
      <c r="J298" s="158">
        <v>890178.16</v>
      </c>
      <c r="K298" s="168">
        <v>66763.360000000001</v>
      </c>
      <c r="L298" s="168">
        <v>66763.360000000001</v>
      </c>
      <c r="M298" s="159">
        <v>0</v>
      </c>
      <c r="N298" s="159">
        <v>0</v>
      </c>
      <c r="O298" s="159">
        <v>756651.44</v>
      </c>
      <c r="P298" s="169" t="s">
        <v>966</v>
      </c>
      <c r="Q298" s="165" t="s">
        <v>970</v>
      </c>
      <c r="R298" s="165" t="s">
        <v>1056</v>
      </c>
      <c r="S298" s="170">
        <v>2019</v>
      </c>
      <c r="T298" s="444"/>
      <c r="U298" s="444"/>
      <c r="V298" s="443"/>
    </row>
    <row r="299" spans="1:22" ht="24" hidden="1" x14ac:dyDescent="0.25">
      <c r="A299" s="74" t="s">
        <v>542</v>
      </c>
      <c r="B299" s="74" t="s">
        <v>979</v>
      </c>
      <c r="C299" s="32" t="s">
        <v>843</v>
      </c>
      <c r="D299" s="32" t="s">
        <v>389</v>
      </c>
      <c r="E299" s="32" t="s">
        <v>1050</v>
      </c>
      <c r="F299" s="36" t="s">
        <v>1164</v>
      </c>
      <c r="G299" s="50" t="s">
        <v>80</v>
      </c>
      <c r="H299" s="32" t="s">
        <v>478</v>
      </c>
      <c r="I299" s="32"/>
      <c r="J299" s="182">
        <v>10004531.859999999</v>
      </c>
      <c r="K299" s="182">
        <v>0</v>
      </c>
      <c r="L299" s="182">
        <v>0</v>
      </c>
      <c r="M299" s="182">
        <v>2065256.93</v>
      </c>
      <c r="N299" s="231">
        <v>0</v>
      </c>
      <c r="O299" s="182">
        <v>7939274.9299999997</v>
      </c>
      <c r="P299" s="125" t="s">
        <v>827</v>
      </c>
      <c r="Q299" s="125" t="s">
        <v>968</v>
      </c>
      <c r="R299" s="125" t="s">
        <v>966</v>
      </c>
      <c r="S299" s="125">
        <v>2019</v>
      </c>
      <c r="T299" s="444"/>
      <c r="U299" s="444"/>
      <c r="V299" s="443"/>
    </row>
    <row r="300" spans="1:22" ht="25.5" hidden="1" x14ac:dyDescent="0.25">
      <c r="A300" s="74" t="s">
        <v>543</v>
      </c>
      <c r="B300" s="51" t="s">
        <v>773</v>
      </c>
      <c r="C300" s="32" t="s">
        <v>84</v>
      </c>
      <c r="D300" s="32" t="s">
        <v>79</v>
      </c>
      <c r="E300" s="32" t="s">
        <v>1098</v>
      </c>
      <c r="F300" s="326" t="s">
        <v>890</v>
      </c>
      <c r="G300" s="317" t="s">
        <v>80</v>
      </c>
      <c r="H300" s="32"/>
      <c r="I300" s="32"/>
      <c r="J300" s="213">
        <v>890178.12</v>
      </c>
      <c r="K300" s="213">
        <v>66763.360000000001</v>
      </c>
      <c r="L300" s="213">
        <v>66763.360000000001</v>
      </c>
      <c r="M300" s="128">
        <v>0</v>
      </c>
      <c r="N300" s="128">
        <v>0</v>
      </c>
      <c r="O300" s="213">
        <v>756651.4</v>
      </c>
      <c r="P300" s="123" t="s">
        <v>417</v>
      </c>
      <c r="Q300" s="123" t="s">
        <v>993</v>
      </c>
      <c r="R300" s="123" t="s">
        <v>964</v>
      </c>
      <c r="S300" s="123">
        <v>2020</v>
      </c>
      <c r="T300" s="444"/>
      <c r="U300" s="444"/>
      <c r="V300" s="443"/>
    </row>
    <row r="301" spans="1:22" ht="25.5" x14ac:dyDescent="0.25">
      <c r="A301" s="74" t="s">
        <v>772</v>
      </c>
      <c r="B301" s="51" t="s">
        <v>775</v>
      </c>
      <c r="C301" s="130" t="s">
        <v>84</v>
      </c>
      <c r="D301" s="330" t="s">
        <v>79</v>
      </c>
      <c r="E301" s="330" t="s">
        <v>1098</v>
      </c>
      <c r="F301" s="326" t="s">
        <v>890</v>
      </c>
      <c r="G301" s="317" t="s">
        <v>80</v>
      </c>
      <c r="H301" s="32"/>
      <c r="I301" s="32"/>
      <c r="J301" s="213">
        <v>890178.16</v>
      </c>
      <c r="K301" s="213">
        <v>66763.360000000001</v>
      </c>
      <c r="L301" s="213">
        <v>66763.360000000001</v>
      </c>
      <c r="M301" s="128">
        <v>0</v>
      </c>
      <c r="N301" s="128">
        <v>0</v>
      </c>
      <c r="O301" s="213">
        <v>756651.44</v>
      </c>
      <c r="P301" s="125" t="s">
        <v>417</v>
      </c>
      <c r="Q301" s="575" t="s">
        <v>964</v>
      </c>
      <c r="R301" s="575" t="s">
        <v>973</v>
      </c>
      <c r="S301" s="140">
        <v>2019</v>
      </c>
      <c r="T301" s="444"/>
      <c r="U301" s="444"/>
      <c r="V301" s="443"/>
    </row>
    <row r="302" spans="1:22" ht="36" x14ac:dyDescent="0.25">
      <c r="A302" s="74" t="s">
        <v>774</v>
      </c>
      <c r="B302" s="74" t="s">
        <v>930</v>
      </c>
      <c r="C302" s="130" t="s">
        <v>74</v>
      </c>
      <c r="D302" s="330" t="s">
        <v>79</v>
      </c>
      <c r="E302" s="330" t="s">
        <v>1108</v>
      </c>
      <c r="F302" s="326" t="s">
        <v>890</v>
      </c>
      <c r="G302" s="317" t="s">
        <v>80</v>
      </c>
      <c r="H302" s="32"/>
      <c r="I302" s="32"/>
      <c r="J302" s="213">
        <v>890178.17</v>
      </c>
      <c r="K302" s="213">
        <v>66763.37</v>
      </c>
      <c r="L302" s="213">
        <v>66763.360000000001</v>
      </c>
      <c r="M302" s="128">
        <v>0</v>
      </c>
      <c r="N302" s="128">
        <v>0</v>
      </c>
      <c r="O302" s="213">
        <v>756651.44</v>
      </c>
      <c r="P302" s="575" t="s">
        <v>971</v>
      </c>
      <c r="Q302" s="125" t="s">
        <v>1190</v>
      </c>
      <c r="R302" s="125" t="s">
        <v>974</v>
      </c>
      <c r="S302" s="575">
        <v>2021</v>
      </c>
      <c r="T302" s="444"/>
      <c r="U302" s="444"/>
      <c r="V302" s="443"/>
    </row>
    <row r="303" spans="1:22" ht="36" hidden="1" x14ac:dyDescent="0.25">
      <c r="A303" s="74" t="s">
        <v>929</v>
      </c>
      <c r="B303" s="74" t="s">
        <v>932</v>
      </c>
      <c r="C303" s="130" t="s">
        <v>74</v>
      </c>
      <c r="D303" s="330" t="s">
        <v>79</v>
      </c>
      <c r="E303" s="330" t="s">
        <v>1108</v>
      </c>
      <c r="F303" s="326" t="s">
        <v>890</v>
      </c>
      <c r="G303" s="317" t="s">
        <v>80</v>
      </c>
      <c r="H303" s="32"/>
      <c r="I303" s="32" t="s">
        <v>410</v>
      </c>
      <c r="J303" s="213">
        <v>852941.18</v>
      </c>
      <c r="K303" s="213">
        <v>63970.6</v>
      </c>
      <c r="L303" s="213">
        <v>63970.58</v>
      </c>
      <c r="M303" s="128">
        <v>0</v>
      </c>
      <c r="N303" s="128">
        <v>0</v>
      </c>
      <c r="O303" s="213">
        <v>725000</v>
      </c>
      <c r="P303" s="125" t="s">
        <v>1237</v>
      </c>
      <c r="Q303" s="125" t="s">
        <v>1238</v>
      </c>
      <c r="R303" s="125" t="s">
        <v>1239</v>
      </c>
      <c r="S303" s="125">
        <v>2022</v>
      </c>
      <c r="T303" s="444"/>
      <c r="U303" s="444"/>
      <c r="V303" s="443"/>
    </row>
    <row r="304" spans="1:22" ht="24" hidden="1" x14ac:dyDescent="0.25">
      <c r="A304" s="174" t="s">
        <v>887</v>
      </c>
      <c r="B304" s="174" t="s">
        <v>288</v>
      </c>
      <c r="C304" s="334"/>
      <c r="D304" s="331"/>
      <c r="E304" s="331"/>
      <c r="F304" s="318"/>
      <c r="G304" s="318"/>
      <c r="H304" s="175"/>
      <c r="I304" s="175"/>
      <c r="J304" s="232">
        <v>0</v>
      </c>
      <c r="K304" s="232">
        <v>0</v>
      </c>
      <c r="L304" s="232">
        <v>0</v>
      </c>
      <c r="M304" s="232">
        <v>0</v>
      </c>
      <c r="N304" s="232">
        <v>0</v>
      </c>
      <c r="O304" s="232">
        <v>0</v>
      </c>
      <c r="P304" s="176"/>
      <c r="Q304" s="176"/>
      <c r="R304" s="176"/>
      <c r="S304" s="176"/>
      <c r="T304" s="443"/>
      <c r="U304" s="443"/>
      <c r="V304" s="443"/>
    </row>
    <row r="305" spans="1:22" ht="24" x14ac:dyDescent="0.25">
      <c r="A305" s="113" t="s">
        <v>144</v>
      </c>
      <c r="B305" s="113" t="s">
        <v>363</v>
      </c>
      <c r="C305" s="313"/>
      <c r="D305" s="313"/>
      <c r="E305" s="313"/>
      <c r="F305" s="313"/>
      <c r="G305" s="313"/>
      <c r="H305" s="313"/>
      <c r="I305" s="313"/>
      <c r="J305" s="210">
        <f t="shared" ref="J305:O305" si="58">J306+J309+J310+J311</f>
        <v>3000000</v>
      </c>
      <c r="K305" s="210">
        <f t="shared" si="58"/>
        <v>225000</v>
      </c>
      <c r="L305" s="210">
        <f t="shared" si="58"/>
        <v>225000</v>
      </c>
      <c r="M305" s="210">
        <f t="shared" si="58"/>
        <v>0</v>
      </c>
      <c r="N305" s="210">
        <f t="shared" si="58"/>
        <v>0</v>
      </c>
      <c r="O305" s="210">
        <f t="shared" si="58"/>
        <v>2550000</v>
      </c>
      <c r="P305" s="146"/>
      <c r="Q305" s="146"/>
      <c r="R305" s="146"/>
      <c r="S305" s="146"/>
      <c r="T305" s="443"/>
      <c r="U305" s="443"/>
      <c r="V305" s="443"/>
    </row>
    <row r="306" spans="1:22" ht="24" x14ac:dyDescent="0.25">
      <c r="A306" s="114" t="s">
        <v>289</v>
      </c>
      <c r="B306" s="114" t="s">
        <v>293</v>
      </c>
      <c r="C306" s="314"/>
      <c r="D306" s="314"/>
      <c r="E306" s="314"/>
      <c r="F306" s="314"/>
      <c r="G306" s="314"/>
      <c r="H306" s="314"/>
      <c r="I306" s="314"/>
      <c r="J306" s="212">
        <f>SUM(J307:J308)</f>
        <v>3000000</v>
      </c>
      <c r="K306" s="212">
        <f t="shared" ref="K306:O306" si="59">SUM(K307:K308)</f>
        <v>225000</v>
      </c>
      <c r="L306" s="212">
        <f t="shared" si="59"/>
        <v>225000</v>
      </c>
      <c r="M306" s="212">
        <f t="shared" si="59"/>
        <v>0</v>
      </c>
      <c r="N306" s="212">
        <f t="shared" si="59"/>
        <v>0</v>
      </c>
      <c r="O306" s="212">
        <f t="shared" si="59"/>
        <v>2550000</v>
      </c>
      <c r="P306" s="147"/>
      <c r="Q306" s="147"/>
      <c r="R306" s="147"/>
      <c r="S306" s="147"/>
      <c r="T306" s="443"/>
      <c r="U306" s="443"/>
      <c r="V306" s="443"/>
    </row>
    <row r="307" spans="1:22" ht="60" x14ac:dyDescent="0.25">
      <c r="A307" s="609" t="s">
        <v>544</v>
      </c>
      <c r="B307" s="584" t="s">
        <v>844</v>
      </c>
      <c r="C307" s="592" t="s">
        <v>469</v>
      </c>
      <c r="D307" s="592" t="s">
        <v>79</v>
      </c>
      <c r="E307" s="592" t="s">
        <v>1050</v>
      </c>
      <c r="F307" s="606" t="s">
        <v>1051</v>
      </c>
      <c r="G307" s="607" t="s">
        <v>80</v>
      </c>
      <c r="H307" s="592" t="s">
        <v>478</v>
      </c>
      <c r="I307" s="592"/>
      <c r="J307" s="608">
        <v>1500000</v>
      </c>
      <c r="K307" s="608">
        <v>112500</v>
      </c>
      <c r="L307" s="608">
        <v>112500</v>
      </c>
      <c r="M307" s="608">
        <v>0</v>
      </c>
      <c r="N307" s="608">
        <v>0</v>
      </c>
      <c r="O307" s="608">
        <v>1275000</v>
      </c>
      <c r="P307" s="596" t="s">
        <v>968</v>
      </c>
      <c r="Q307" s="596" t="s">
        <v>991</v>
      </c>
      <c r="R307" s="596" t="s">
        <v>969</v>
      </c>
      <c r="S307" s="596">
        <v>2019</v>
      </c>
      <c r="T307" s="443"/>
      <c r="U307" s="443"/>
      <c r="V307" s="443"/>
    </row>
    <row r="308" spans="1:22" ht="24" hidden="1" x14ac:dyDescent="0.25">
      <c r="A308" s="184" t="s">
        <v>545</v>
      </c>
      <c r="B308" s="51" t="s">
        <v>1271</v>
      </c>
      <c r="C308" s="32" t="s">
        <v>469</v>
      </c>
      <c r="D308" s="32" t="s">
        <v>79</v>
      </c>
      <c r="E308" s="32" t="s">
        <v>1050</v>
      </c>
      <c r="F308" s="324" t="s">
        <v>1051</v>
      </c>
      <c r="G308" s="50" t="s">
        <v>80</v>
      </c>
      <c r="H308" s="32" t="s">
        <v>478</v>
      </c>
      <c r="I308" s="32"/>
      <c r="J308" s="214">
        <v>1500000</v>
      </c>
      <c r="K308" s="214">
        <v>112500</v>
      </c>
      <c r="L308" s="214">
        <v>112500</v>
      </c>
      <c r="M308" s="214">
        <v>0</v>
      </c>
      <c r="N308" s="214">
        <v>0</v>
      </c>
      <c r="O308" s="214">
        <v>1275000</v>
      </c>
      <c r="P308" s="125" t="s">
        <v>972</v>
      </c>
      <c r="Q308" s="125" t="s">
        <v>994</v>
      </c>
      <c r="R308" s="125" t="s">
        <v>975</v>
      </c>
      <c r="S308" s="125">
        <v>2019</v>
      </c>
      <c r="T308" s="443"/>
      <c r="U308" s="443"/>
      <c r="V308" s="443"/>
    </row>
    <row r="309" spans="1:22" ht="48" hidden="1" x14ac:dyDescent="0.25">
      <c r="A309" s="114" t="s">
        <v>290</v>
      </c>
      <c r="B309" s="114" t="s">
        <v>294</v>
      </c>
      <c r="C309" s="314"/>
      <c r="D309" s="314"/>
      <c r="E309" s="314"/>
      <c r="F309" s="314"/>
      <c r="G309" s="314"/>
      <c r="H309" s="314"/>
      <c r="I309" s="314"/>
      <c r="J309" s="212">
        <f>0</f>
        <v>0</v>
      </c>
      <c r="K309" s="212">
        <f>0</f>
        <v>0</v>
      </c>
      <c r="L309" s="212">
        <f>0</f>
        <v>0</v>
      </c>
      <c r="M309" s="212">
        <f>0</f>
        <v>0</v>
      </c>
      <c r="N309" s="212">
        <f>0</f>
        <v>0</v>
      </c>
      <c r="O309" s="212">
        <f>0</f>
        <v>0</v>
      </c>
      <c r="P309" s="147"/>
      <c r="Q309" s="147"/>
      <c r="R309" s="147"/>
      <c r="S309" s="147"/>
      <c r="T309" s="443"/>
      <c r="U309" s="443"/>
      <c r="V309" s="443"/>
    </row>
    <row r="310" spans="1:22" ht="36" hidden="1" x14ac:dyDescent="0.25">
      <c r="A310" s="114" t="s">
        <v>291</v>
      </c>
      <c r="B310" s="114" t="s">
        <v>295</v>
      </c>
      <c r="C310" s="314"/>
      <c r="D310" s="314"/>
      <c r="E310" s="314"/>
      <c r="F310" s="314"/>
      <c r="G310" s="314"/>
      <c r="H310" s="314"/>
      <c r="I310" s="314"/>
      <c r="J310" s="212">
        <v>0</v>
      </c>
      <c r="K310" s="212">
        <v>0</v>
      </c>
      <c r="L310" s="212">
        <v>0</v>
      </c>
      <c r="M310" s="212">
        <v>0</v>
      </c>
      <c r="N310" s="212">
        <v>0</v>
      </c>
      <c r="O310" s="212">
        <v>0</v>
      </c>
      <c r="P310" s="147"/>
      <c r="Q310" s="147"/>
      <c r="R310" s="147"/>
      <c r="S310" s="147"/>
      <c r="T310" s="443"/>
      <c r="U310" s="443"/>
      <c r="V310" s="443"/>
    </row>
    <row r="311" spans="1:22" ht="24" hidden="1" x14ac:dyDescent="0.25">
      <c r="A311" s="114" t="s">
        <v>292</v>
      </c>
      <c r="B311" s="114" t="s">
        <v>296</v>
      </c>
      <c r="C311" s="314"/>
      <c r="D311" s="314"/>
      <c r="E311" s="314"/>
      <c r="F311" s="314"/>
      <c r="G311" s="314"/>
      <c r="H311" s="314"/>
      <c r="I311" s="314"/>
      <c r="J311" s="212">
        <v>0</v>
      </c>
      <c r="K311" s="212">
        <v>0</v>
      </c>
      <c r="L311" s="212">
        <v>0</v>
      </c>
      <c r="M311" s="212">
        <v>0</v>
      </c>
      <c r="N311" s="212">
        <v>0</v>
      </c>
      <c r="O311" s="212">
        <v>0</v>
      </c>
      <c r="P311" s="147"/>
      <c r="Q311" s="147"/>
      <c r="R311" s="147"/>
      <c r="S311" s="147"/>
      <c r="T311" s="443"/>
      <c r="U311" s="443"/>
      <c r="V311" s="443"/>
    </row>
    <row r="312" spans="1:22" ht="24" hidden="1" x14ac:dyDescent="0.25">
      <c r="A312" s="293" t="s">
        <v>145</v>
      </c>
      <c r="B312" s="112" t="s">
        <v>148</v>
      </c>
      <c r="C312" s="312"/>
      <c r="D312" s="312"/>
      <c r="E312" s="312"/>
      <c r="F312" s="312"/>
      <c r="G312" s="312"/>
      <c r="H312" s="312"/>
      <c r="I312" s="312"/>
      <c r="J312" s="209">
        <f>J313+J379</f>
        <v>10652543.940000001</v>
      </c>
      <c r="K312" s="209">
        <f t="shared" ref="K312:O312" si="60">K313+K379</f>
        <v>2845172.85</v>
      </c>
      <c r="L312" s="209">
        <f t="shared" si="60"/>
        <v>133526.72</v>
      </c>
      <c r="M312" s="209">
        <f t="shared" si="60"/>
        <v>191454.99</v>
      </c>
      <c r="N312" s="209">
        <f t="shared" si="60"/>
        <v>89014.36</v>
      </c>
      <c r="O312" s="209">
        <f t="shared" si="60"/>
        <v>7393374.0199999996</v>
      </c>
      <c r="P312" s="145"/>
      <c r="Q312" s="145"/>
      <c r="R312" s="145"/>
      <c r="S312" s="145"/>
      <c r="T312" s="443"/>
      <c r="U312" s="443"/>
      <c r="V312" s="443"/>
    </row>
    <row r="313" spans="1:22" ht="24" x14ac:dyDescent="0.25">
      <c r="A313" s="113" t="s">
        <v>149</v>
      </c>
      <c r="B313" s="113" t="s">
        <v>297</v>
      </c>
      <c r="C313" s="313"/>
      <c r="D313" s="313"/>
      <c r="E313" s="313"/>
      <c r="F313" s="313"/>
      <c r="G313" s="313"/>
      <c r="H313" s="313"/>
      <c r="I313" s="313"/>
      <c r="J313" s="210">
        <f t="shared" ref="J313:O313" si="61">J314+J315+J377+J378</f>
        <v>10652543.940000001</v>
      </c>
      <c r="K313" s="210">
        <f t="shared" si="61"/>
        <v>2845172.85</v>
      </c>
      <c r="L313" s="210">
        <f t="shared" si="61"/>
        <v>133526.72</v>
      </c>
      <c r="M313" s="210">
        <f t="shared" si="61"/>
        <v>191454.99</v>
      </c>
      <c r="N313" s="210">
        <f t="shared" si="61"/>
        <v>89014.36</v>
      </c>
      <c r="O313" s="210">
        <f t="shared" si="61"/>
        <v>7393374.0199999996</v>
      </c>
      <c r="P313" s="146"/>
      <c r="Q313" s="146"/>
      <c r="R313" s="146"/>
      <c r="S313" s="146"/>
      <c r="T313" s="443"/>
      <c r="U313" s="443"/>
      <c r="V313" s="443"/>
    </row>
    <row r="314" spans="1:22" ht="36" hidden="1" x14ac:dyDescent="0.25">
      <c r="A314" s="114" t="s">
        <v>299</v>
      </c>
      <c r="B314" s="114" t="s">
        <v>306</v>
      </c>
      <c r="C314" s="314"/>
      <c r="D314" s="314"/>
      <c r="E314" s="314"/>
      <c r="F314" s="314"/>
      <c r="G314" s="314"/>
      <c r="H314" s="314"/>
      <c r="I314" s="314"/>
      <c r="J314" s="233">
        <v>0</v>
      </c>
      <c r="K314" s="233">
        <v>0</v>
      </c>
      <c r="L314" s="233">
        <v>0</v>
      </c>
      <c r="M314" s="233">
        <v>0</v>
      </c>
      <c r="N314" s="233">
        <v>0</v>
      </c>
      <c r="O314" s="233">
        <v>0</v>
      </c>
      <c r="P314" s="147"/>
      <c r="Q314" s="147"/>
      <c r="R314" s="147"/>
      <c r="S314" s="147"/>
      <c r="T314" s="443"/>
      <c r="U314" s="443"/>
      <c r="V314" s="443"/>
    </row>
    <row r="315" spans="1:22" ht="33" hidden="1" customHeight="1" x14ac:dyDescent="0.25">
      <c r="A315" s="114" t="s">
        <v>300</v>
      </c>
      <c r="B315" s="114" t="s">
        <v>307</v>
      </c>
      <c r="C315" s="314"/>
      <c r="D315" s="314"/>
      <c r="E315" s="314"/>
      <c r="F315" s="314"/>
      <c r="G315" s="314"/>
      <c r="H315" s="314"/>
      <c r="I315" s="314"/>
      <c r="J315" s="212">
        <f>SUM(J316:J376)</f>
        <v>10652543.940000001</v>
      </c>
      <c r="K315" s="212">
        <f t="shared" ref="K315:O315" si="62">SUM(K316:K376)</f>
        <v>2845172.85</v>
      </c>
      <c r="L315" s="212">
        <f t="shared" si="62"/>
        <v>133526.72</v>
      </c>
      <c r="M315" s="212">
        <f t="shared" si="62"/>
        <v>191454.99</v>
      </c>
      <c r="N315" s="212">
        <f t="shared" si="62"/>
        <v>89014.36</v>
      </c>
      <c r="O315" s="212">
        <f t="shared" si="62"/>
        <v>7393374.0199999996</v>
      </c>
      <c r="P315" s="147"/>
      <c r="Q315" s="147"/>
      <c r="R315" s="147"/>
      <c r="S315" s="147"/>
      <c r="T315" s="443"/>
      <c r="U315" s="443"/>
      <c r="V315" s="443"/>
    </row>
    <row r="316" spans="1:22" ht="38.25" hidden="1" x14ac:dyDescent="0.25">
      <c r="A316" s="45" t="s">
        <v>386</v>
      </c>
      <c r="B316" s="276" t="s">
        <v>1369</v>
      </c>
      <c r="C316" s="130" t="s">
        <v>81</v>
      </c>
      <c r="D316" s="130" t="s">
        <v>368</v>
      </c>
      <c r="E316" s="130" t="s">
        <v>1106</v>
      </c>
      <c r="F316" s="130" t="s">
        <v>824</v>
      </c>
      <c r="G316" s="32" t="s">
        <v>80</v>
      </c>
      <c r="H316" s="32"/>
      <c r="I316" s="32"/>
      <c r="J316" s="131">
        <f>K316+O316</f>
        <v>250008.04</v>
      </c>
      <c r="K316" s="131">
        <v>50008.04</v>
      </c>
      <c r="L316" s="132">
        <v>0</v>
      </c>
      <c r="M316" s="132">
        <v>0</v>
      </c>
      <c r="N316" s="132">
        <v>0</v>
      </c>
      <c r="O316" s="131">
        <v>200000</v>
      </c>
      <c r="P316" s="59" t="s">
        <v>966</v>
      </c>
      <c r="Q316" s="125" t="s">
        <v>993</v>
      </c>
      <c r="R316" s="125" t="s">
        <v>964</v>
      </c>
      <c r="S316" s="125">
        <v>2020</v>
      </c>
      <c r="T316" s="443"/>
      <c r="U316" s="443"/>
      <c r="V316" s="443"/>
    </row>
    <row r="317" spans="1:22" ht="38.25" hidden="1" x14ac:dyDescent="0.25">
      <c r="A317" s="45" t="s">
        <v>546</v>
      </c>
      <c r="B317" s="276" t="s">
        <v>1370</v>
      </c>
      <c r="C317" s="130" t="s">
        <v>81</v>
      </c>
      <c r="D317" s="130" t="s">
        <v>368</v>
      </c>
      <c r="E317" s="130" t="s">
        <v>1106</v>
      </c>
      <c r="F317" s="130" t="s">
        <v>824</v>
      </c>
      <c r="G317" s="32" t="s">
        <v>80</v>
      </c>
      <c r="H317" s="32"/>
      <c r="I317" s="32"/>
      <c r="J317" s="131">
        <f>K317+O317</f>
        <v>250010.05</v>
      </c>
      <c r="K317" s="131">
        <v>50010.05</v>
      </c>
      <c r="L317" s="132">
        <v>0</v>
      </c>
      <c r="M317" s="132">
        <v>0</v>
      </c>
      <c r="N317" s="132">
        <v>0</v>
      </c>
      <c r="O317" s="131">
        <v>200000</v>
      </c>
      <c r="P317" s="59" t="s">
        <v>966</v>
      </c>
      <c r="Q317" s="125" t="s">
        <v>993</v>
      </c>
      <c r="R317" s="125" t="s">
        <v>964</v>
      </c>
      <c r="S317" s="125">
        <v>2020</v>
      </c>
      <c r="T317" s="443"/>
      <c r="U317" s="443"/>
      <c r="V317" s="443"/>
    </row>
    <row r="318" spans="1:22" ht="38.25" hidden="1" x14ac:dyDescent="0.25">
      <c r="A318" s="45" t="s">
        <v>547</v>
      </c>
      <c r="B318" s="269" t="s">
        <v>1002</v>
      </c>
      <c r="C318" s="178" t="s">
        <v>1093</v>
      </c>
      <c r="D318" s="178" t="s">
        <v>368</v>
      </c>
      <c r="E318" s="178" t="s">
        <v>1107</v>
      </c>
      <c r="F318" s="178" t="s">
        <v>824</v>
      </c>
      <c r="G318" s="40" t="s">
        <v>80</v>
      </c>
      <c r="H318" s="33"/>
      <c r="I318" s="33"/>
      <c r="J318" s="158">
        <f>K318+O318</f>
        <v>40552.5</v>
      </c>
      <c r="K318" s="158">
        <v>8110.5</v>
      </c>
      <c r="L318" s="158">
        <v>0</v>
      </c>
      <c r="M318" s="158">
        <v>0</v>
      </c>
      <c r="N318" s="158">
        <v>0</v>
      </c>
      <c r="O318" s="158">
        <v>32442</v>
      </c>
      <c r="P318" s="181" t="s">
        <v>966</v>
      </c>
      <c r="Q318" s="165" t="s">
        <v>993</v>
      </c>
      <c r="R318" s="165" t="s">
        <v>964</v>
      </c>
      <c r="S318" s="165">
        <v>2018</v>
      </c>
      <c r="T318" s="624"/>
      <c r="U318" s="625"/>
      <c r="V318" s="625"/>
    </row>
    <row r="319" spans="1:22" ht="38.25" hidden="1" x14ac:dyDescent="0.25">
      <c r="A319" s="45" t="s">
        <v>548</v>
      </c>
      <c r="B319" s="269" t="s">
        <v>867</v>
      </c>
      <c r="C319" s="178" t="s">
        <v>1093</v>
      </c>
      <c r="D319" s="178" t="s">
        <v>368</v>
      </c>
      <c r="E319" s="178" t="s">
        <v>1107</v>
      </c>
      <c r="F319" s="178" t="s">
        <v>824</v>
      </c>
      <c r="G319" s="40" t="s">
        <v>80</v>
      </c>
      <c r="H319" s="33"/>
      <c r="I319" s="34" t="s">
        <v>410</v>
      </c>
      <c r="J319" s="158">
        <v>380639</v>
      </c>
      <c r="K319" s="158">
        <v>158451</v>
      </c>
      <c r="L319" s="158">
        <v>0</v>
      </c>
      <c r="M319" s="158">
        <v>0</v>
      </c>
      <c r="N319" s="158">
        <v>0</v>
      </c>
      <c r="O319" s="158">
        <v>222187</v>
      </c>
      <c r="P319" s="181" t="s">
        <v>77</v>
      </c>
      <c r="Q319" s="165" t="s">
        <v>77</v>
      </c>
      <c r="R319" s="165" t="s">
        <v>981</v>
      </c>
      <c r="S319" s="165">
        <v>2018</v>
      </c>
      <c r="T319" s="628"/>
      <c r="U319" s="625"/>
      <c r="V319" s="625"/>
    </row>
    <row r="320" spans="1:22" ht="38.25" hidden="1" x14ac:dyDescent="0.25">
      <c r="A320" s="45" t="s">
        <v>549</v>
      </c>
      <c r="B320" s="269" t="s">
        <v>1003</v>
      </c>
      <c r="C320" s="178" t="s">
        <v>1093</v>
      </c>
      <c r="D320" s="178" t="s">
        <v>368</v>
      </c>
      <c r="E320" s="178" t="s">
        <v>1107</v>
      </c>
      <c r="F320" s="178" t="s">
        <v>824</v>
      </c>
      <c r="G320" s="40" t="s">
        <v>80</v>
      </c>
      <c r="H320" s="33"/>
      <c r="I320" s="33"/>
      <c r="J320" s="158">
        <f>K320+O320</f>
        <v>37421.43</v>
      </c>
      <c r="K320" s="158">
        <v>7484.29</v>
      </c>
      <c r="L320" s="158">
        <v>0</v>
      </c>
      <c r="M320" s="158">
        <v>0</v>
      </c>
      <c r="N320" s="158">
        <v>0</v>
      </c>
      <c r="O320" s="158">
        <v>29937.14</v>
      </c>
      <c r="P320" s="181" t="s">
        <v>966</v>
      </c>
      <c r="Q320" s="165" t="s">
        <v>993</v>
      </c>
      <c r="R320" s="165" t="s">
        <v>964</v>
      </c>
      <c r="S320" s="165">
        <v>2018</v>
      </c>
      <c r="T320" s="628"/>
      <c r="U320" s="625"/>
      <c r="V320" s="625"/>
    </row>
    <row r="321" spans="1:22" ht="38.25" hidden="1" x14ac:dyDescent="0.25">
      <c r="A321" s="45" t="s">
        <v>550</v>
      </c>
      <c r="B321" s="269" t="s">
        <v>465</v>
      </c>
      <c r="C321" s="178" t="s">
        <v>1093</v>
      </c>
      <c r="D321" s="178" t="s">
        <v>368</v>
      </c>
      <c r="E321" s="178" t="s">
        <v>1107</v>
      </c>
      <c r="F321" s="178" t="s">
        <v>824</v>
      </c>
      <c r="G321" s="40" t="s">
        <v>80</v>
      </c>
      <c r="H321" s="33"/>
      <c r="I321" s="34" t="s">
        <v>410</v>
      </c>
      <c r="J321" s="158">
        <v>300000</v>
      </c>
      <c r="K321" s="158">
        <v>300000</v>
      </c>
      <c r="L321" s="158">
        <v>0</v>
      </c>
      <c r="M321" s="158">
        <v>0</v>
      </c>
      <c r="N321" s="158">
        <v>0</v>
      </c>
      <c r="O321" s="158">
        <v>0</v>
      </c>
      <c r="P321" s="181" t="s">
        <v>1217</v>
      </c>
      <c r="Q321" s="165" t="s">
        <v>1217</v>
      </c>
      <c r="R321" s="165" t="s">
        <v>1218</v>
      </c>
      <c r="S321" s="165">
        <v>2020</v>
      </c>
      <c r="T321" s="628"/>
      <c r="U321" s="625"/>
      <c r="V321" s="625"/>
    </row>
    <row r="322" spans="1:22" ht="38.25" hidden="1" x14ac:dyDescent="0.25">
      <c r="A322" s="45" t="s">
        <v>551</v>
      </c>
      <c r="B322" s="269" t="s">
        <v>466</v>
      </c>
      <c r="C322" s="178" t="s">
        <v>1093</v>
      </c>
      <c r="D322" s="178" t="s">
        <v>368</v>
      </c>
      <c r="E322" s="178" t="s">
        <v>1107</v>
      </c>
      <c r="F322" s="178" t="s">
        <v>824</v>
      </c>
      <c r="G322" s="40" t="s">
        <v>80</v>
      </c>
      <c r="H322" s="33"/>
      <c r="I322" s="34" t="s">
        <v>410</v>
      </c>
      <c r="J322" s="158">
        <v>560000</v>
      </c>
      <c r="K322" s="158">
        <v>560000</v>
      </c>
      <c r="L322" s="158">
        <v>0</v>
      </c>
      <c r="M322" s="158">
        <v>0</v>
      </c>
      <c r="N322" s="158">
        <v>0</v>
      </c>
      <c r="O322" s="158">
        <v>0</v>
      </c>
      <c r="P322" s="181" t="s">
        <v>1217</v>
      </c>
      <c r="Q322" s="165" t="s">
        <v>1217</v>
      </c>
      <c r="R322" s="165" t="s">
        <v>1218</v>
      </c>
      <c r="S322" s="165">
        <v>2020</v>
      </c>
      <c r="T322" s="443"/>
      <c r="U322" s="443"/>
      <c r="V322" s="443"/>
    </row>
    <row r="323" spans="1:22" ht="38.25" hidden="1" x14ac:dyDescent="0.25">
      <c r="A323" s="45" t="s">
        <v>552</v>
      </c>
      <c r="B323" s="269" t="s">
        <v>467</v>
      </c>
      <c r="C323" s="178" t="s">
        <v>1093</v>
      </c>
      <c r="D323" s="178" t="s">
        <v>368</v>
      </c>
      <c r="E323" s="178" t="s">
        <v>1107</v>
      </c>
      <c r="F323" s="178" t="s">
        <v>824</v>
      </c>
      <c r="G323" s="40" t="s">
        <v>80</v>
      </c>
      <c r="H323" s="33"/>
      <c r="I323" s="34" t="s">
        <v>410</v>
      </c>
      <c r="J323" s="158">
        <v>250000</v>
      </c>
      <c r="K323" s="158">
        <v>250000</v>
      </c>
      <c r="L323" s="158">
        <v>0</v>
      </c>
      <c r="M323" s="158">
        <v>0</v>
      </c>
      <c r="N323" s="158">
        <v>0</v>
      </c>
      <c r="O323" s="158">
        <v>0</v>
      </c>
      <c r="P323" s="181" t="s">
        <v>1217</v>
      </c>
      <c r="Q323" s="165" t="s">
        <v>1217</v>
      </c>
      <c r="R323" s="165" t="s">
        <v>1218</v>
      </c>
      <c r="S323" s="165">
        <v>2020</v>
      </c>
      <c r="T323" s="443"/>
      <c r="U323" s="443"/>
      <c r="V323" s="443"/>
    </row>
    <row r="324" spans="1:22" ht="38.25" hidden="1" x14ac:dyDescent="0.25">
      <c r="A324" s="45" t="s">
        <v>553</v>
      </c>
      <c r="B324" s="269" t="s">
        <v>468</v>
      </c>
      <c r="C324" s="178" t="s">
        <v>1093</v>
      </c>
      <c r="D324" s="178" t="s">
        <v>368</v>
      </c>
      <c r="E324" s="178" t="s">
        <v>1107</v>
      </c>
      <c r="F324" s="178" t="s">
        <v>824</v>
      </c>
      <c r="G324" s="40" t="s">
        <v>80</v>
      </c>
      <c r="H324" s="33"/>
      <c r="I324" s="34" t="s">
        <v>410</v>
      </c>
      <c r="J324" s="158">
        <v>250000</v>
      </c>
      <c r="K324" s="158">
        <v>250000</v>
      </c>
      <c r="L324" s="158">
        <v>0</v>
      </c>
      <c r="M324" s="158">
        <v>0</v>
      </c>
      <c r="N324" s="158">
        <v>0</v>
      </c>
      <c r="O324" s="158">
        <v>0</v>
      </c>
      <c r="P324" s="181" t="s">
        <v>1217</v>
      </c>
      <c r="Q324" s="165" t="s">
        <v>1217</v>
      </c>
      <c r="R324" s="165" t="s">
        <v>1218</v>
      </c>
      <c r="S324" s="165">
        <v>2020</v>
      </c>
      <c r="T324" s="443"/>
      <c r="U324" s="443"/>
      <c r="V324" s="443"/>
    </row>
    <row r="325" spans="1:22" ht="51" hidden="1" x14ac:dyDescent="0.25">
      <c r="A325" s="45" t="s">
        <v>848</v>
      </c>
      <c r="B325" s="269" t="s">
        <v>1291</v>
      </c>
      <c r="C325" s="178" t="s">
        <v>83</v>
      </c>
      <c r="D325" s="178" t="s">
        <v>79</v>
      </c>
      <c r="E325" s="130" t="s">
        <v>1091</v>
      </c>
      <c r="F325" s="178" t="s">
        <v>890</v>
      </c>
      <c r="G325" s="171" t="s">
        <v>80</v>
      </c>
      <c r="H325" s="38"/>
      <c r="I325" s="38"/>
      <c r="J325" s="158">
        <v>890178.16</v>
      </c>
      <c r="K325" s="159">
        <v>66763.360000000001</v>
      </c>
      <c r="L325" s="158">
        <v>66763.360000000001</v>
      </c>
      <c r="M325" s="159">
        <v>0</v>
      </c>
      <c r="N325" s="159">
        <v>0</v>
      </c>
      <c r="O325" s="158">
        <v>756651.44</v>
      </c>
      <c r="P325" s="169" t="s">
        <v>419</v>
      </c>
      <c r="Q325" s="160" t="s">
        <v>1056</v>
      </c>
      <c r="R325" s="160" t="s">
        <v>964</v>
      </c>
      <c r="S325" s="160">
        <v>2020</v>
      </c>
      <c r="T325" s="443"/>
      <c r="U325" s="443"/>
      <c r="V325" s="443"/>
    </row>
    <row r="326" spans="1:22" ht="38.25" hidden="1" x14ac:dyDescent="0.25">
      <c r="A326" s="45" t="s">
        <v>849</v>
      </c>
      <c r="B326" s="269" t="s">
        <v>430</v>
      </c>
      <c r="C326" s="178" t="s">
        <v>1093</v>
      </c>
      <c r="D326" s="178" t="s">
        <v>368</v>
      </c>
      <c r="E326" s="178" t="s">
        <v>1107</v>
      </c>
      <c r="F326" s="178" t="s">
        <v>824</v>
      </c>
      <c r="G326" s="33" t="s">
        <v>80</v>
      </c>
      <c r="H326" s="33"/>
      <c r="I326" s="33"/>
      <c r="J326" s="168">
        <f>K326+O326</f>
        <v>221546.44</v>
      </c>
      <c r="K326" s="168">
        <v>44309.29</v>
      </c>
      <c r="L326" s="158">
        <v>0</v>
      </c>
      <c r="M326" s="158">
        <v>0</v>
      </c>
      <c r="N326" s="158">
        <v>0</v>
      </c>
      <c r="O326" s="168">
        <v>177237.15</v>
      </c>
      <c r="P326" s="181" t="s">
        <v>966</v>
      </c>
      <c r="Q326" s="165" t="s">
        <v>993</v>
      </c>
      <c r="R326" s="165" t="s">
        <v>964</v>
      </c>
      <c r="S326" s="165">
        <v>2018</v>
      </c>
      <c r="T326" s="443"/>
      <c r="U326" s="443"/>
      <c r="V326" s="443"/>
    </row>
    <row r="327" spans="1:22" ht="38.25" hidden="1" x14ac:dyDescent="0.25">
      <c r="A327" s="45" t="s">
        <v>894</v>
      </c>
      <c r="B327" s="62" t="s">
        <v>1159</v>
      </c>
      <c r="C327" s="178" t="s">
        <v>1093</v>
      </c>
      <c r="D327" s="178" t="s">
        <v>368</v>
      </c>
      <c r="E327" s="178" t="s">
        <v>1107</v>
      </c>
      <c r="F327" s="178" t="s">
        <v>824</v>
      </c>
      <c r="G327" s="171" t="s">
        <v>80</v>
      </c>
      <c r="H327" s="178"/>
      <c r="I327" s="178"/>
      <c r="J327" s="158">
        <f>K327+O327</f>
        <v>146055.89000000001</v>
      </c>
      <c r="K327" s="158">
        <v>29211.18</v>
      </c>
      <c r="L327" s="158">
        <v>0</v>
      </c>
      <c r="M327" s="158">
        <v>0</v>
      </c>
      <c r="N327" s="158">
        <v>0</v>
      </c>
      <c r="O327" s="158">
        <v>116844.71</v>
      </c>
      <c r="P327" s="181" t="s">
        <v>966</v>
      </c>
      <c r="Q327" s="165" t="s">
        <v>993</v>
      </c>
      <c r="R327" s="165" t="s">
        <v>964</v>
      </c>
      <c r="S327" s="165">
        <v>2018</v>
      </c>
      <c r="T327" s="443"/>
      <c r="U327" s="443"/>
      <c r="V327" s="443"/>
    </row>
    <row r="328" spans="1:22" ht="38.25" hidden="1" x14ac:dyDescent="0.25">
      <c r="A328" s="45" t="s">
        <v>1001</v>
      </c>
      <c r="B328" s="269" t="s">
        <v>1009</v>
      </c>
      <c r="C328" s="178" t="s">
        <v>1010</v>
      </c>
      <c r="D328" s="178" t="s">
        <v>368</v>
      </c>
      <c r="E328" s="178" t="s">
        <v>1107</v>
      </c>
      <c r="F328" s="178" t="s">
        <v>824</v>
      </c>
      <c r="G328" s="171" t="s">
        <v>80</v>
      </c>
      <c r="H328" s="178"/>
      <c r="I328" s="178" t="s">
        <v>410</v>
      </c>
      <c r="J328" s="158">
        <f>K328+M328+O328</f>
        <v>60796.45</v>
      </c>
      <c r="K328" s="158">
        <v>10049</v>
      </c>
      <c r="L328" s="158">
        <v>0</v>
      </c>
      <c r="M328" s="158">
        <v>10551.45</v>
      </c>
      <c r="N328" s="158">
        <v>0</v>
      </c>
      <c r="O328" s="158">
        <v>40196</v>
      </c>
      <c r="P328" s="181" t="s">
        <v>966</v>
      </c>
      <c r="Q328" s="165" t="s">
        <v>993</v>
      </c>
      <c r="R328" s="165" t="s">
        <v>964</v>
      </c>
      <c r="S328" s="165">
        <v>2019</v>
      </c>
      <c r="T328" s="443"/>
      <c r="U328" s="443"/>
      <c r="V328" s="443"/>
    </row>
    <row r="329" spans="1:22" ht="38.25" hidden="1" x14ac:dyDescent="0.25">
      <c r="A329" s="45" t="s">
        <v>1013</v>
      </c>
      <c r="B329" s="269" t="s">
        <v>1011</v>
      </c>
      <c r="C329" s="178" t="s">
        <v>1093</v>
      </c>
      <c r="D329" s="178" t="s">
        <v>368</v>
      </c>
      <c r="E329" s="178" t="s">
        <v>1107</v>
      </c>
      <c r="F329" s="178" t="s">
        <v>824</v>
      </c>
      <c r="G329" s="171" t="s">
        <v>80</v>
      </c>
      <c r="H329" s="178"/>
      <c r="I329" s="178"/>
      <c r="J329" s="158">
        <f t="shared" ref="J329:J336" si="63">K329+O329</f>
        <v>166008.47999999998</v>
      </c>
      <c r="K329" s="158">
        <v>33201.699999999997</v>
      </c>
      <c r="L329" s="158">
        <v>0</v>
      </c>
      <c r="M329" s="158">
        <v>0</v>
      </c>
      <c r="N329" s="158">
        <v>0</v>
      </c>
      <c r="O329" s="158">
        <v>132806.78</v>
      </c>
      <c r="P329" s="181" t="s">
        <v>966</v>
      </c>
      <c r="Q329" s="165" t="s">
        <v>993</v>
      </c>
      <c r="R329" s="165" t="s">
        <v>964</v>
      </c>
      <c r="S329" s="165">
        <v>2019</v>
      </c>
      <c r="T329" s="443"/>
      <c r="U329" s="443"/>
      <c r="V329" s="443"/>
    </row>
    <row r="330" spans="1:22" ht="38.25" hidden="1" x14ac:dyDescent="0.25">
      <c r="A330" s="45" t="s">
        <v>1014</v>
      </c>
      <c r="B330" s="269" t="s">
        <v>1012</v>
      </c>
      <c r="C330" s="178" t="s">
        <v>1093</v>
      </c>
      <c r="D330" s="178" t="s">
        <v>368</v>
      </c>
      <c r="E330" s="178" t="s">
        <v>1107</v>
      </c>
      <c r="F330" s="178" t="s">
        <v>824</v>
      </c>
      <c r="G330" s="171" t="s">
        <v>80</v>
      </c>
      <c r="H330" s="178"/>
      <c r="I330" s="178"/>
      <c r="J330" s="158">
        <f t="shared" si="63"/>
        <v>51961.770000000004</v>
      </c>
      <c r="K330" s="158">
        <v>10392.36</v>
      </c>
      <c r="L330" s="158">
        <v>0</v>
      </c>
      <c r="M330" s="158">
        <v>0</v>
      </c>
      <c r="N330" s="158">
        <v>0</v>
      </c>
      <c r="O330" s="158">
        <v>41569.410000000003</v>
      </c>
      <c r="P330" s="181" t="s">
        <v>966</v>
      </c>
      <c r="Q330" s="165" t="s">
        <v>993</v>
      </c>
      <c r="R330" s="165" t="s">
        <v>964</v>
      </c>
      <c r="S330" s="165">
        <v>2018</v>
      </c>
      <c r="T330" s="443"/>
      <c r="U330" s="443"/>
      <c r="V330" s="443"/>
    </row>
    <row r="331" spans="1:22" ht="38.25" hidden="1" x14ac:dyDescent="0.25">
      <c r="A331" s="45" t="s">
        <v>1015</v>
      </c>
      <c r="B331" s="269" t="s">
        <v>1018</v>
      </c>
      <c r="C331" s="178" t="s">
        <v>1093</v>
      </c>
      <c r="D331" s="178" t="s">
        <v>368</v>
      </c>
      <c r="E331" s="178" t="s">
        <v>1107</v>
      </c>
      <c r="F331" s="178" t="s">
        <v>824</v>
      </c>
      <c r="G331" s="178" t="s">
        <v>80</v>
      </c>
      <c r="H331" s="178"/>
      <c r="I331" s="178"/>
      <c r="J331" s="158">
        <f t="shared" si="63"/>
        <v>55282.46</v>
      </c>
      <c r="K331" s="158">
        <v>11056.5</v>
      </c>
      <c r="L331" s="158">
        <v>0</v>
      </c>
      <c r="M331" s="158">
        <v>0</v>
      </c>
      <c r="N331" s="158">
        <v>0</v>
      </c>
      <c r="O331" s="158">
        <v>44225.96</v>
      </c>
      <c r="P331" s="181" t="s">
        <v>966</v>
      </c>
      <c r="Q331" s="165" t="s">
        <v>993</v>
      </c>
      <c r="R331" s="165" t="s">
        <v>964</v>
      </c>
      <c r="S331" s="165">
        <v>2018</v>
      </c>
      <c r="T331" s="443"/>
      <c r="U331" s="443"/>
      <c r="V331" s="443"/>
    </row>
    <row r="332" spans="1:22" ht="38.25" hidden="1" x14ac:dyDescent="0.25">
      <c r="A332" s="45" t="s">
        <v>1016</v>
      </c>
      <c r="B332" s="269" t="s">
        <v>1019</v>
      </c>
      <c r="C332" s="178" t="s">
        <v>1093</v>
      </c>
      <c r="D332" s="178" t="s">
        <v>368</v>
      </c>
      <c r="E332" s="178" t="s">
        <v>1107</v>
      </c>
      <c r="F332" s="178" t="s">
        <v>824</v>
      </c>
      <c r="G332" s="178" t="s">
        <v>80</v>
      </c>
      <c r="H332" s="178"/>
      <c r="I332" s="178"/>
      <c r="J332" s="158">
        <f t="shared" si="63"/>
        <v>34227.659999999996</v>
      </c>
      <c r="K332" s="158">
        <v>6845.54</v>
      </c>
      <c r="L332" s="158">
        <v>0</v>
      </c>
      <c r="M332" s="158">
        <v>0</v>
      </c>
      <c r="N332" s="158">
        <v>0</v>
      </c>
      <c r="O332" s="158">
        <v>27382.12</v>
      </c>
      <c r="P332" s="181" t="s">
        <v>966</v>
      </c>
      <c r="Q332" s="165" t="s">
        <v>993</v>
      </c>
      <c r="R332" s="165" t="s">
        <v>964</v>
      </c>
      <c r="S332" s="165">
        <v>2018</v>
      </c>
      <c r="T332" s="443"/>
      <c r="U332" s="443"/>
      <c r="V332" s="443"/>
    </row>
    <row r="333" spans="1:22" ht="38.25" hidden="1" x14ac:dyDescent="0.25">
      <c r="A333" s="45" t="s">
        <v>1024</v>
      </c>
      <c r="B333" s="276" t="s">
        <v>1020</v>
      </c>
      <c r="C333" s="178" t="s">
        <v>1093</v>
      </c>
      <c r="D333" s="178" t="s">
        <v>368</v>
      </c>
      <c r="E333" s="178" t="s">
        <v>1107</v>
      </c>
      <c r="F333" s="178" t="s">
        <v>824</v>
      </c>
      <c r="G333" s="171" t="s">
        <v>80</v>
      </c>
      <c r="H333" s="178"/>
      <c r="I333" s="178"/>
      <c r="J333" s="158">
        <f t="shared" si="63"/>
        <v>51099.880000000005</v>
      </c>
      <c r="K333" s="158">
        <v>10219.98</v>
      </c>
      <c r="L333" s="158">
        <v>0</v>
      </c>
      <c r="M333" s="158">
        <v>0</v>
      </c>
      <c r="N333" s="158">
        <v>0</v>
      </c>
      <c r="O333" s="158">
        <v>40879.9</v>
      </c>
      <c r="P333" s="181" t="s">
        <v>966</v>
      </c>
      <c r="Q333" s="165" t="s">
        <v>993</v>
      </c>
      <c r="R333" s="165" t="s">
        <v>964</v>
      </c>
      <c r="S333" s="165">
        <v>2018</v>
      </c>
      <c r="T333" s="443"/>
      <c r="U333" s="443"/>
      <c r="V333" s="443"/>
    </row>
    <row r="334" spans="1:22" ht="38.25" hidden="1" x14ac:dyDescent="0.25">
      <c r="A334" s="45" t="s">
        <v>1025</v>
      </c>
      <c r="B334" s="276" t="s">
        <v>1021</v>
      </c>
      <c r="C334" s="178" t="s">
        <v>1093</v>
      </c>
      <c r="D334" s="178" t="s">
        <v>368</v>
      </c>
      <c r="E334" s="178" t="s">
        <v>1107</v>
      </c>
      <c r="F334" s="178" t="s">
        <v>824</v>
      </c>
      <c r="G334" s="171" t="s">
        <v>80</v>
      </c>
      <c r="H334" s="178"/>
      <c r="I334" s="178"/>
      <c r="J334" s="158">
        <f t="shared" si="63"/>
        <v>47352.409999999996</v>
      </c>
      <c r="K334" s="158">
        <v>9470.49</v>
      </c>
      <c r="L334" s="158">
        <v>0</v>
      </c>
      <c r="M334" s="158">
        <v>0</v>
      </c>
      <c r="N334" s="158">
        <v>0</v>
      </c>
      <c r="O334" s="158">
        <v>37881.919999999998</v>
      </c>
      <c r="P334" s="181" t="s">
        <v>966</v>
      </c>
      <c r="Q334" s="165" t="s">
        <v>993</v>
      </c>
      <c r="R334" s="165" t="s">
        <v>964</v>
      </c>
      <c r="S334" s="165">
        <v>2018</v>
      </c>
      <c r="T334" s="443"/>
      <c r="U334" s="443"/>
      <c r="V334" s="443"/>
    </row>
    <row r="335" spans="1:22" ht="38.25" hidden="1" x14ac:dyDescent="0.25">
      <c r="A335" s="45" t="s">
        <v>1026</v>
      </c>
      <c r="B335" s="276" t="s">
        <v>1022</v>
      </c>
      <c r="C335" s="178" t="s">
        <v>1093</v>
      </c>
      <c r="D335" s="178" t="s">
        <v>368</v>
      </c>
      <c r="E335" s="178" t="s">
        <v>1107</v>
      </c>
      <c r="F335" s="178" t="s">
        <v>824</v>
      </c>
      <c r="G335" s="171" t="s">
        <v>80</v>
      </c>
      <c r="H335" s="178"/>
      <c r="I335" s="178"/>
      <c r="J335" s="158">
        <f t="shared" si="63"/>
        <v>33629.42</v>
      </c>
      <c r="K335" s="158">
        <v>6725.89</v>
      </c>
      <c r="L335" s="158">
        <v>0</v>
      </c>
      <c r="M335" s="158">
        <v>0</v>
      </c>
      <c r="N335" s="158">
        <v>0</v>
      </c>
      <c r="O335" s="158">
        <v>26903.53</v>
      </c>
      <c r="P335" s="181" t="s">
        <v>966</v>
      </c>
      <c r="Q335" s="165" t="s">
        <v>993</v>
      </c>
      <c r="R335" s="165" t="s">
        <v>964</v>
      </c>
      <c r="S335" s="165">
        <v>2018</v>
      </c>
      <c r="T335" s="443"/>
      <c r="U335" s="443"/>
      <c r="V335" s="443"/>
    </row>
    <row r="336" spans="1:22" ht="38.25" hidden="1" x14ac:dyDescent="0.25">
      <c r="A336" s="45" t="s">
        <v>1027</v>
      </c>
      <c r="B336" s="276" t="s">
        <v>1023</v>
      </c>
      <c r="C336" s="178" t="s">
        <v>1093</v>
      </c>
      <c r="D336" s="178" t="s">
        <v>368</v>
      </c>
      <c r="E336" s="178" t="s">
        <v>1107</v>
      </c>
      <c r="F336" s="178" t="s">
        <v>824</v>
      </c>
      <c r="G336" s="171" t="s">
        <v>80</v>
      </c>
      <c r="H336" s="178"/>
      <c r="I336" s="178" t="s">
        <v>410</v>
      </c>
      <c r="J336" s="158">
        <f t="shared" si="63"/>
        <v>44295.82</v>
      </c>
      <c r="K336" s="158">
        <v>8859.17</v>
      </c>
      <c r="L336" s="158">
        <v>0</v>
      </c>
      <c r="M336" s="158">
        <v>0</v>
      </c>
      <c r="N336" s="158">
        <v>0</v>
      </c>
      <c r="O336" s="158">
        <v>35436.65</v>
      </c>
      <c r="P336" s="181" t="s">
        <v>966</v>
      </c>
      <c r="Q336" s="165" t="s">
        <v>993</v>
      </c>
      <c r="R336" s="165" t="s">
        <v>964</v>
      </c>
      <c r="S336" s="165">
        <v>2019</v>
      </c>
      <c r="T336" s="443"/>
      <c r="U336" s="443"/>
      <c r="V336" s="443"/>
    </row>
    <row r="337" spans="1:22" ht="25.5" hidden="1" x14ac:dyDescent="0.25">
      <c r="A337" s="45" t="s">
        <v>1028</v>
      </c>
      <c r="B337" s="276" t="s">
        <v>1241</v>
      </c>
      <c r="C337" s="178" t="s">
        <v>78</v>
      </c>
      <c r="D337" s="178" t="s">
        <v>368</v>
      </c>
      <c r="E337" s="178" t="s">
        <v>1086</v>
      </c>
      <c r="F337" s="178" t="s">
        <v>824</v>
      </c>
      <c r="G337" s="171" t="s">
        <v>80</v>
      </c>
      <c r="H337" s="178"/>
      <c r="I337" s="178"/>
      <c r="J337" s="158">
        <v>227112.5</v>
      </c>
      <c r="K337" s="158">
        <v>0</v>
      </c>
      <c r="L337" s="158">
        <v>0</v>
      </c>
      <c r="M337" s="158">
        <v>0</v>
      </c>
      <c r="N337" s="158">
        <v>45422.5</v>
      </c>
      <c r="O337" s="158">
        <v>181690</v>
      </c>
      <c r="P337" s="432" t="s">
        <v>976</v>
      </c>
      <c r="Q337" s="165" t="s">
        <v>969</v>
      </c>
      <c r="R337" s="165" t="s">
        <v>993</v>
      </c>
      <c r="S337" s="165">
        <v>2018</v>
      </c>
      <c r="T337" s="443"/>
      <c r="U337" s="443"/>
      <c r="V337" s="443"/>
    </row>
    <row r="338" spans="1:22" ht="25.5" hidden="1" x14ac:dyDescent="0.25">
      <c r="A338" s="45" t="s">
        <v>1029</v>
      </c>
      <c r="B338" s="276" t="s">
        <v>1244</v>
      </c>
      <c r="C338" s="178" t="s">
        <v>78</v>
      </c>
      <c r="D338" s="178" t="s">
        <v>368</v>
      </c>
      <c r="E338" s="178" t="s">
        <v>1086</v>
      </c>
      <c r="F338" s="178" t="s">
        <v>824</v>
      </c>
      <c r="G338" s="171" t="s">
        <v>80</v>
      </c>
      <c r="H338" s="178"/>
      <c r="I338" s="178"/>
      <c r="J338" s="158">
        <v>217959.28</v>
      </c>
      <c r="K338" s="158">
        <v>0</v>
      </c>
      <c r="L338" s="158">
        <v>0</v>
      </c>
      <c r="M338" s="158">
        <v>0</v>
      </c>
      <c r="N338" s="158">
        <v>43591.86</v>
      </c>
      <c r="O338" s="158">
        <v>174367.42</v>
      </c>
      <c r="P338" s="432" t="s">
        <v>976</v>
      </c>
      <c r="Q338" s="165" t="s">
        <v>969</v>
      </c>
      <c r="R338" s="165" t="s">
        <v>993</v>
      </c>
      <c r="S338" s="165">
        <v>2018</v>
      </c>
      <c r="T338" s="443"/>
      <c r="U338" s="443"/>
      <c r="V338" s="443"/>
    </row>
    <row r="339" spans="1:22" ht="25.5" x14ac:dyDescent="0.25">
      <c r="A339" s="45" t="s">
        <v>1031</v>
      </c>
      <c r="B339" s="276" t="s">
        <v>1144</v>
      </c>
      <c r="C339" s="178" t="s">
        <v>78</v>
      </c>
      <c r="D339" s="178" t="s">
        <v>368</v>
      </c>
      <c r="E339" s="178" t="s">
        <v>1086</v>
      </c>
      <c r="F339" s="178" t="s">
        <v>824</v>
      </c>
      <c r="G339" s="171" t="s">
        <v>80</v>
      </c>
      <c r="H339" s="178"/>
      <c r="I339" s="178"/>
      <c r="J339" s="623">
        <f>K339+O339</f>
        <v>221056.30000000002</v>
      </c>
      <c r="K339" s="623">
        <v>44211.26</v>
      </c>
      <c r="L339" s="158">
        <v>0</v>
      </c>
      <c r="M339" s="158">
        <v>0</v>
      </c>
      <c r="N339" s="158">
        <v>0</v>
      </c>
      <c r="O339" s="623">
        <v>176845.04</v>
      </c>
      <c r="P339" s="432" t="s">
        <v>976</v>
      </c>
      <c r="Q339" s="165" t="s">
        <v>969</v>
      </c>
      <c r="R339" s="165" t="s">
        <v>993</v>
      </c>
      <c r="S339" s="165">
        <v>2018</v>
      </c>
      <c r="T339" s="443"/>
      <c r="U339" s="443"/>
      <c r="V339" s="443"/>
    </row>
    <row r="340" spans="1:22" ht="25.5" hidden="1" x14ac:dyDescent="0.25">
      <c r="A340" s="45" t="s">
        <v>1032</v>
      </c>
      <c r="B340" s="276" t="s">
        <v>1149</v>
      </c>
      <c r="C340" s="178" t="s">
        <v>78</v>
      </c>
      <c r="D340" s="178" t="s">
        <v>368</v>
      </c>
      <c r="E340" s="178" t="s">
        <v>1086</v>
      </c>
      <c r="F340" s="178" t="s">
        <v>824</v>
      </c>
      <c r="G340" s="171" t="s">
        <v>80</v>
      </c>
      <c r="H340" s="178"/>
      <c r="I340" s="178"/>
      <c r="J340" s="158">
        <v>235079</v>
      </c>
      <c r="K340" s="158">
        <v>47016</v>
      </c>
      <c r="L340" s="158">
        <v>0</v>
      </c>
      <c r="M340" s="158">
        <v>0</v>
      </c>
      <c r="N340" s="158">
        <v>0</v>
      </c>
      <c r="O340" s="158">
        <v>188063</v>
      </c>
      <c r="P340" s="432" t="s">
        <v>976</v>
      </c>
      <c r="Q340" s="165" t="s">
        <v>969</v>
      </c>
      <c r="R340" s="165" t="s">
        <v>993</v>
      </c>
      <c r="S340" s="165">
        <v>2018</v>
      </c>
      <c r="T340" s="443"/>
      <c r="U340" s="443"/>
      <c r="V340" s="443"/>
    </row>
    <row r="341" spans="1:22" ht="38.25" hidden="1" x14ac:dyDescent="0.25">
      <c r="A341" s="45" t="s">
        <v>1033</v>
      </c>
      <c r="B341" s="276" t="s">
        <v>1160</v>
      </c>
      <c r="C341" s="178" t="s">
        <v>1093</v>
      </c>
      <c r="D341" s="178" t="s">
        <v>368</v>
      </c>
      <c r="E341" s="178" t="s">
        <v>1107</v>
      </c>
      <c r="F341" s="178" t="s">
        <v>824</v>
      </c>
      <c r="G341" s="171" t="s">
        <v>80</v>
      </c>
      <c r="H341" s="178"/>
      <c r="I341" s="178" t="s">
        <v>410</v>
      </c>
      <c r="J341" s="158">
        <f>K341+O341</f>
        <v>197805.57</v>
      </c>
      <c r="K341" s="158">
        <v>39561.120000000003</v>
      </c>
      <c r="L341" s="158">
        <v>0</v>
      </c>
      <c r="M341" s="158">
        <v>0</v>
      </c>
      <c r="N341" s="158">
        <v>0</v>
      </c>
      <c r="O341" s="158">
        <v>158244.45000000001</v>
      </c>
      <c r="P341" s="181" t="s">
        <v>966</v>
      </c>
      <c r="Q341" s="165" t="s">
        <v>993</v>
      </c>
      <c r="R341" s="165" t="s">
        <v>964</v>
      </c>
      <c r="S341" s="165">
        <v>2019</v>
      </c>
      <c r="T341" s="443"/>
      <c r="U341" s="443"/>
      <c r="V341" s="443"/>
    </row>
    <row r="342" spans="1:22" ht="51" hidden="1" x14ac:dyDescent="0.25">
      <c r="A342" s="451" t="s">
        <v>1301</v>
      </c>
      <c r="B342" s="486" t="s">
        <v>1302</v>
      </c>
      <c r="C342" s="475" t="s">
        <v>83</v>
      </c>
      <c r="D342" s="475" t="s">
        <v>79</v>
      </c>
      <c r="E342" s="475" t="s">
        <v>1091</v>
      </c>
      <c r="F342" s="475" t="s">
        <v>890</v>
      </c>
      <c r="G342" s="487" t="s">
        <v>80</v>
      </c>
      <c r="H342" s="478"/>
      <c r="I342" s="478"/>
      <c r="J342" s="465">
        <v>890178.16</v>
      </c>
      <c r="K342" s="465">
        <v>66763.360000000001</v>
      </c>
      <c r="L342" s="465">
        <v>66763.360000000001</v>
      </c>
      <c r="M342" s="465">
        <v>0</v>
      </c>
      <c r="N342" s="465">
        <v>0</v>
      </c>
      <c r="O342" s="465">
        <v>756651.44</v>
      </c>
      <c r="P342" s="466" t="s">
        <v>992</v>
      </c>
      <c r="Q342" s="467" t="s">
        <v>971</v>
      </c>
      <c r="R342" s="467" t="s">
        <v>1190</v>
      </c>
      <c r="S342" s="467">
        <v>2020</v>
      </c>
      <c r="T342" s="443"/>
      <c r="U342" s="443"/>
      <c r="V342" s="443"/>
    </row>
    <row r="343" spans="1:22" ht="25.5" hidden="1" x14ac:dyDescent="0.25">
      <c r="A343" s="451" t="s">
        <v>1315</v>
      </c>
      <c r="B343" s="486" t="s">
        <v>1316</v>
      </c>
      <c r="C343" s="475" t="s">
        <v>778</v>
      </c>
      <c r="D343" s="475" t="s">
        <v>368</v>
      </c>
      <c r="E343" s="475" t="s">
        <v>780</v>
      </c>
      <c r="F343" s="475" t="s">
        <v>824</v>
      </c>
      <c r="G343" s="487" t="s">
        <v>80</v>
      </c>
      <c r="H343" s="478"/>
      <c r="I343" s="478"/>
      <c r="J343" s="465">
        <f>K343+O343</f>
        <v>250023.77</v>
      </c>
      <c r="K343" s="465">
        <v>50023.77</v>
      </c>
      <c r="L343" s="465">
        <v>0</v>
      </c>
      <c r="M343" s="465">
        <v>0</v>
      </c>
      <c r="N343" s="465">
        <v>0</v>
      </c>
      <c r="O343" s="465">
        <v>200000</v>
      </c>
      <c r="P343" s="466" t="s">
        <v>966</v>
      </c>
      <c r="Q343" s="467" t="s">
        <v>993</v>
      </c>
      <c r="R343" s="467" t="s">
        <v>964</v>
      </c>
      <c r="S343" s="467">
        <v>2020</v>
      </c>
      <c r="T343" s="443"/>
      <c r="U343" s="443"/>
      <c r="V343" s="443"/>
    </row>
    <row r="344" spans="1:22" ht="25.5" hidden="1" x14ac:dyDescent="0.25">
      <c r="A344" s="451" t="s">
        <v>1317</v>
      </c>
      <c r="B344" s="486" t="s">
        <v>1318</v>
      </c>
      <c r="C344" s="475" t="s">
        <v>778</v>
      </c>
      <c r="D344" s="475" t="s">
        <v>368</v>
      </c>
      <c r="E344" s="475" t="s">
        <v>780</v>
      </c>
      <c r="F344" s="475" t="s">
        <v>824</v>
      </c>
      <c r="G344" s="487" t="s">
        <v>80</v>
      </c>
      <c r="H344" s="478"/>
      <c r="I344" s="478" t="s">
        <v>410</v>
      </c>
      <c r="J344" s="465">
        <f>M344+O344</f>
        <v>280000</v>
      </c>
      <c r="K344" s="465">
        <v>0</v>
      </c>
      <c r="L344" s="465">
        <v>0</v>
      </c>
      <c r="M344" s="465">
        <v>94876.04</v>
      </c>
      <c r="N344" s="465">
        <v>0</v>
      </c>
      <c r="O344" s="465">
        <v>185123.96</v>
      </c>
      <c r="P344" s="466" t="s">
        <v>966</v>
      </c>
      <c r="Q344" s="467" t="s">
        <v>972</v>
      </c>
      <c r="R344" s="467" t="s">
        <v>996</v>
      </c>
      <c r="S344" s="467">
        <v>2020</v>
      </c>
      <c r="T344" s="443"/>
      <c r="U344" s="443"/>
      <c r="V344" s="443"/>
    </row>
    <row r="345" spans="1:22" ht="38.25" hidden="1" x14ac:dyDescent="0.25">
      <c r="A345" s="451" t="s">
        <v>1319</v>
      </c>
      <c r="B345" s="486" t="s">
        <v>1320</v>
      </c>
      <c r="C345" s="475" t="s">
        <v>83</v>
      </c>
      <c r="D345" s="475" t="s">
        <v>368</v>
      </c>
      <c r="E345" s="475" t="s">
        <v>1091</v>
      </c>
      <c r="F345" s="475" t="s">
        <v>824</v>
      </c>
      <c r="G345" s="487" t="s">
        <v>80</v>
      </c>
      <c r="H345" s="478"/>
      <c r="I345" s="478"/>
      <c r="J345" s="465">
        <f t="shared" ref="J345:J359" si="64">K345+O345</f>
        <v>24815</v>
      </c>
      <c r="K345" s="465">
        <v>4963</v>
      </c>
      <c r="L345" s="465">
        <v>0</v>
      </c>
      <c r="M345" s="465">
        <v>0</v>
      </c>
      <c r="N345" s="465">
        <v>0</v>
      </c>
      <c r="O345" s="465">
        <v>19852</v>
      </c>
      <c r="P345" s="466" t="s">
        <v>966</v>
      </c>
      <c r="Q345" s="467" t="s">
        <v>993</v>
      </c>
      <c r="R345" s="467" t="s">
        <v>971</v>
      </c>
      <c r="S345" s="467">
        <v>2018</v>
      </c>
      <c r="T345" s="443"/>
      <c r="U345" s="443"/>
      <c r="V345" s="443"/>
    </row>
    <row r="346" spans="1:22" ht="38.25" hidden="1" x14ac:dyDescent="0.25">
      <c r="A346" s="451" t="s">
        <v>1321</v>
      </c>
      <c r="B346" s="486" t="s">
        <v>1322</v>
      </c>
      <c r="C346" s="475" t="s">
        <v>83</v>
      </c>
      <c r="D346" s="475" t="s">
        <v>368</v>
      </c>
      <c r="E346" s="475" t="s">
        <v>1091</v>
      </c>
      <c r="F346" s="475" t="s">
        <v>824</v>
      </c>
      <c r="G346" s="487" t="s">
        <v>80</v>
      </c>
      <c r="H346" s="478"/>
      <c r="I346" s="478"/>
      <c r="J346" s="465">
        <f t="shared" si="64"/>
        <v>37744</v>
      </c>
      <c r="K346" s="465">
        <v>7550</v>
      </c>
      <c r="L346" s="465">
        <v>0</v>
      </c>
      <c r="M346" s="465">
        <v>0</v>
      </c>
      <c r="N346" s="465">
        <v>0</v>
      </c>
      <c r="O346" s="465">
        <v>30194</v>
      </c>
      <c r="P346" s="466" t="s">
        <v>966</v>
      </c>
      <c r="Q346" s="467" t="s">
        <v>993</v>
      </c>
      <c r="R346" s="467" t="s">
        <v>971</v>
      </c>
      <c r="S346" s="467">
        <v>2018</v>
      </c>
      <c r="T346" s="443"/>
      <c r="U346" s="443"/>
      <c r="V346" s="443"/>
    </row>
    <row r="347" spans="1:22" ht="38.25" hidden="1" x14ac:dyDescent="0.25">
      <c r="A347" s="451" t="s">
        <v>1323</v>
      </c>
      <c r="B347" s="486" t="s">
        <v>1324</v>
      </c>
      <c r="C347" s="475" t="s">
        <v>83</v>
      </c>
      <c r="D347" s="475" t="s">
        <v>368</v>
      </c>
      <c r="E347" s="475" t="s">
        <v>1091</v>
      </c>
      <c r="F347" s="475" t="s">
        <v>824</v>
      </c>
      <c r="G347" s="487" t="s">
        <v>80</v>
      </c>
      <c r="H347" s="478"/>
      <c r="I347" s="478"/>
      <c r="J347" s="465">
        <f t="shared" si="64"/>
        <v>48518</v>
      </c>
      <c r="K347" s="465">
        <v>9704</v>
      </c>
      <c r="L347" s="465">
        <v>0</v>
      </c>
      <c r="M347" s="465">
        <v>0</v>
      </c>
      <c r="N347" s="465">
        <v>0</v>
      </c>
      <c r="O347" s="465">
        <v>38814</v>
      </c>
      <c r="P347" s="466" t="s">
        <v>966</v>
      </c>
      <c r="Q347" s="467" t="s">
        <v>993</v>
      </c>
      <c r="R347" s="467" t="s">
        <v>971</v>
      </c>
      <c r="S347" s="467">
        <v>2018</v>
      </c>
      <c r="T347" s="443"/>
      <c r="U347" s="443"/>
      <c r="V347" s="443"/>
    </row>
    <row r="348" spans="1:22" ht="51" hidden="1" x14ac:dyDescent="0.25">
      <c r="A348" s="451" t="s">
        <v>1325</v>
      </c>
      <c r="B348" s="486" t="s">
        <v>1326</v>
      </c>
      <c r="C348" s="475" t="s">
        <v>83</v>
      </c>
      <c r="D348" s="475" t="s">
        <v>368</v>
      </c>
      <c r="E348" s="475" t="s">
        <v>1091</v>
      </c>
      <c r="F348" s="475" t="s">
        <v>824</v>
      </c>
      <c r="G348" s="487" t="s">
        <v>80</v>
      </c>
      <c r="H348" s="478"/>
      <c r="I348" s="478"/>
      <c r="J348" s="465">
        <f t="shared" si="64"/>
        <v>137169</v>
      </c>
      <c r="K348" s="465">
        <v>27434</v>
      </c>
      <c r="L348" s="465">
        <v>0</v>
      </c>
      <c r="M348" s="465">
        <v>0</v>
      </c>
      <c r="N348" s="465">
        <v>0</v>
      </c>
      <c r="O348" s="465">
        <v>109735</v>
      </c>
      <c r="P348" s="466" t="s">
        <v>966</v>
      </c>
      <c r="Q348" s="467" t="s">
        <v>993</v>
      </c>
      <c r="R348" s="467" t="s">
        <v>971</v>
      </c>
      <c r="S348" s="467">
        <v>2018</v>
      </c>
      <c r="T348" s="443"/>
      <c r="U348" s="443"/>
      <c r="V348" s="443"/>
    </row>
    <row r="349" spans="1:22" ht="38.25" hidden="1" x14ac:dyDescent="0.25">
      <c r="A349" s="451" t="s">
        <v>1327</v>
      </c>
      <c r="B349" s="486" t="s">
        <v>1328</v>
      </c>
      <c r="C349" s="475" t="s">
        <v>83</v>
      </c>
      <c r="D349" s="475" t="s">
        <v>368</v>
      </c>
      <c r="E349" s="475" t="s">
        <v>1091</v>
      </c>
      <c r="F349" s="475" t="s">
        <v>824</v>
      </c>
      <c r="G349" s="487" t="s">
        <v>80</v>
      </c>
      <c r="H349" s="478"/>
      <c r="I349" s="478"/>
      <c r="J349" s="465">
        <f t="shared" si="64"/>
        <v>31279</v>
      </c>
      <c r="K349" s="465">
        <v>6256</v>
      </c>
      <c r="L349" s="465">
        <v>0</v>
      </c>
      <c r="M349" s="465">
        <v>0</v>
      </c>
      <c r="N349" s="465">
        <v>0</v>
      </c>
      <c r="O349" s="465">
        <v>25023</v>
      </c>
      <c r="P349" s="466" t="s">
        <v>966</v>
      </c>
      <c r="Q349" s="467" t="s">
        <v>993</v>
      </c>
      <c r="R349" s="467" t="s">
        <v>971</v>
      </c>
      <c r="S349" s="467">
        <v>2018</v>
      </c>
      <c r="T349" s="443"/>
      <c r="U349" s="443"/>
      <c r="V349" s="443"/>
    </row>
    <row r="350" spans="1:22" ht="51" hidden="1" x14ac:dyDescent="0.25">
      <c r="A350" s="451" t="s">
        <v>1329</v>
      </c>
      <c r="B350" s="486" t="s">
        <v>1330</v>
      </c>
      <c r="C350" s="475" t="s">
        <v>83</v>
      </c>
      <c r="D350" s="475" t="s">
        <v>368</v>
      </c>
      <c r="E350" s="475" t="s">
        <v>1091</v>
      </c>
      <c r="F350" s="475" t="s">
        <v>824</v>
      </c>
      <c r="G350" s="487" t="s">
        <v>80</v>
      </c>
      <c r="H350" s="478"/>
      <c r="I350" s="478"/>
      <c r="J350" s="465">
        <f t="shared" si="64"/>
        <v>19350</v>
      </c>
      <c r="K350" s="465">
        <v>3870</v>
      </c>
      <c r="L350" s="465">
        <v>0</v>
      </c>
      <c r="M350" s="465">
        <v>0</v>
      </c>
      <c r="N350" s="465">
        <v>0</v>
      </c>
      <c r="O350" s="465">
        <v>15480</v>
      </c>
      <c r="P350" s="466" t="s">
        <v>966</v>
      </c>
      <c r="Q350" s="467" t="s">
        <v>993</v>
      </c>
      <c r="R350" s="467" t="s">
        <v>971</v>
      </c>
      <c r="S350" s="467">
        <v>2018</v>
      </c>
      <c r="T350" s="443"/>
      <c r="U350" s="443"/>
      <c r="V350" s="443"/>
    </row>
    <row r="351" spans="1:22" ht="51" hidden="1" x14ac:dyDescent="0.25">
      <c r="A351" s="451" t="s">
        <v>1331</v>
      </c>
      <c r="B351" s="486" t="s">
        <v>1332</v>
      </c>
      <c r="C351" s="475" t="s">
        <v>83</v>
      </c>
      <c r="D351" s="475" t="s">
        <v>368</v>
      </c>
      <c r="E351" s="475" t="s">
        <v>1091</v>
      </c>
      <c r="F351" s="475" t="s">
        <v>824</v>
      </c>
      <c r="G351" s="487" t="s">
        <v>80</v>
      </c>
      <c r="H351" s="478"/>
      <c r="I351" s="478"/>
      <c r="J351" s="465">
        <f t="shared" si="64"/>
        <v>19477</v>
      </c>
      <c r="K351" s="465">
        <v>3896</v>
      </c>
      <c r="L351" s="465">
        <v>0</v>
      </c>
      <c r="M351" s="465">
        <v>0</v>
      </c>
      <c r="N351" s="465">
        <v>0</v>
      </c>
      <c r="O351" s="465">
        <v>15581</v>
      </c>
      <c r="P351" s="466" t="s">
        <v>966</v>
      </c>
      <c r="Q351" s="467" t="s">
        <v>993</v>
      </c>
      <c r="R351" s="467" t="s">
        <v>971</v>
      </c>
      <c r="S351" s="467">
        <v>2018</v>
      </c>
      <c r="T351" s="443"/>
      <c r="U351" s="443"/>
      <c r="V351" s="443"/>
    </row>
    <row r="352" spans="1:22" ht="51" hidden="1" x14ac:dyDescent="0.25">
      <c r="A352" s="451" t="s">
        <v>1333</v>
      </c>
      <c r="B352" s="486" t="s">
        <v>1334</v>
      </c>
      <c r="C352" s="475" t="s">
        <v>83</v>
      </c>
      <c r="D352" s="475" t="s">
        <v>368</v>
      </c>
      <c r="E352" s="475" t="s">
        <v>1091</v>
      </c>
      <c r="F352" s="475" t="s">
        <v>824</v>
      </c>
      <c r="G352" s="487" t="s">
        <v>80</v>
      </c>
      <c r="H352" s="478"/>
      <c r="I352" s="478"/>
      <c r="J352" s="465">
        <f t="shared" si="64"/>
        <v>23504</v>
      </c>
      <c r="K352" s="465">
        <v>4701</v>
      </c>
      <c r="L352" s="465">
        <v>0</v>
      </c>
      <c r="M352" s="465">
        <v>0</v>
      </c>
      <c r="N352" s="465">
        <v>0</v>
      </c>
      <c r="O352" s="465">
        <v>18803</v>
      </c>
      <c r="P352" s="466" t="s">
        <v>966</v>
      </c>
      <c r="Q352" s="467" t="s">
        <v>993</v>
      </c>
      <c r="R352" s="467" t="s">
        <v>971</v>
      </c>
      <c r="S352" s="467">
        <v>2018</v>
      </c>
      <c r="T352" s="443"/>
      <c r="U352" s="443"/>
      <c r="V352" s="443"/>
    </row>
    <row r="353" spans="1:22" ht="51" hidden="1" x14ac:dyDescent="0.25">
      <c r="A353" s="451" t="s">
        <v>1335</v>
      </c>
      <c r="B353" s="486" t="s">
        <v>1336</v>
      </c>
      <c r="C353" s="475" t="s">
        <v>83</v>
      </c>
      <c r="D353" s="475" t="s">
        <v>368</v>
      </c>
      <c r="E353" s="475" t="s">
        <v>1091</v>
      </c>
      <c r="F353" s="475" t="s">
        <v>824</v>
      </c>
      <c r="G353" s="487" t="s">
        <v>80</v>
      </c>
      <c r="H353" s="478"/>
      <c r="I353" s="478"/>
      <c r="J353" s="465">
        <f t="shared" si="64"/>
        <v>36809</v>
      </c>
      <c r="K353" s="465">
        <v>7362</v>
      </c>
      <c r="L353" s="465">
        <v>0</v>
      </c>
      <c r="M353" s="465">
        <v>0</v>
      </c>
      <c r="N353" s="465">
        <v>0</v>
      </c>
      <c r="O353" s="465">
        <v>29447</v>
      </c>
      <c r="P353" s="466" t="s">
        <v>966</v>
      </c>
      <c r="Q353" s="467" t="s">
        <v>993</v>
      </c>
      <c r="R353" s="467" t="s">
        <v>971</v>
      </c>
      <c r="S353" s="467">
        <v>2018</v>
      </c>
      <c r="T353" s="443"/>
      <c r="U353" s="443"/>
      <c r="V353" s="443"/>
    </row>
    <row r="354" spans="1:22" ht="51" hidden="1" x14ac:dyDescent="0.25">
      <c r="A354" s="451" t="s">
        <v>1337</v>
      </c>
      <c r="B354" s="486" t="s">
        <v>1338</v>
      </c>
      <c r="C354" s="475" t="s">
        <v>83</v>
      </c>
      <c r="D354" s="475" t="s">
        <v>368</v>
      </c>
      <c r="E354" s="475" t="s">
        <v>1091</v>
      </c>
      <c r="F354" s="475" t="s">
        <v>824</v>
      </c>
      <c r="G354" s="487" t="s">
        <v>80</v>
      </c>
      <c r="H354" s="478"/>
      <c r="I354" s="478"/>
      <c r="J354" s="465">
        <f t="shared" si="64"/>
        <v>55358</v>
      </c>
      <c r="K354" s="465">
        <v>11072</v>
      </c>
      <c r="L354" s="465">
        <v>0</v>
      </c>
      <c r="M354" s="465">
        <v>0</v>
      </c>
      <c r="N354" s="465">
        <v>0</v>
      </c>
      <c r="O354" s="465">
        <v>44286</v>
      </c>
      <c r="P354" s="466" t="s">
        <v>966</v>
      </c>
      <c r="Q354" s="467" t="s">
        <v>993</v>
      </c>
      <c r="R354" s="467" t="s">
        <v>971</v>
      </c>
      <c r="S354" s="467">
        <v>2018</v>
      </c>
      <c r="T354" s="443"/>
      <c r="U354" s="443"/>
      <c r="V354" s="443"/>
    </row>
    <row r="355" spans="1:22" ht="63.75" hidden="1" x14ac:dyDescent="0.25">
      <c r="A355" s="451" t="s">
        <v>1339</v>
      </c>
      <c r="B355" s="486" t="s">
        <v>1340</v>
      </c>
      <c r="C355" s="475" t="s">
        <v>83</v>
      </c>
      <c r="D355" s="475" t="s">
        <v>368</v>
      </c>
      <c r="E355" s="475" t="s">
        <v>1091</v>
      </c>
      <c r="F355" s="475" t="s">
        <v>824</v>
      </c>
      <c r="G355" s="487" t="s">
        <v>80</v>
      </c>
      <c r="H355" s="478"/>
      <c r="I355" s="478"/>
      <c r="J355" s="465">
        <f t="shared" si="64"/>
        <v>87203</v>
      </c>
      <c r="K355" s="465">
        <v>17441</v>
      </c>
      <c r="L355" s="465">
        <v>0</v>
      </c>
      <c r="M355" s="465">
        <v>0</v>
      </c>
      <c r="N355" s="465">
        <v>0</v>
      </c>
      <c r="O355" s="465">
        <v>69762</v>
      </c>
      <c r="P355" s="466" t="s">
        <v>966</v>
      </c>
      <c r="Q355" s="467" t="s">
        <v>993</v>
      </c>
      <c r="R355" s="467" t="s">
        <v>971</v>
      </c>
      <c r="S355" s="467">
        <v>2018</v>
      </c>
      <c r="T355" s="443"/>
      <c r="U355" s="443"/>
      <c r="V355" s="443"/>
    </row>
    <row r="356" spans="1:22" ht="38.25" hidden="1" x14ac:dyDescent="0.25">
      <c r="A356" s="451" t="s">
        <v>1341</v>
      </c>
      <c r="B356" s="486" t="s">
        <v>1342</v>
      </c>
      <c r="C356" s="475" t="s">
        <v>83</v>
      </c>
      <c r="D356" s="475" t="s">
        <v>368</v>
      </c>
      <c r="E356" s="475" t="s">
        <v>1091</v>
      </c>
      <c r="F356" s="475" t="s">
        <v>824</v>
      </c>
      <c r="G356" s="487" t="s">
        <v>80</v>
      </c>
      <c r="H356" s="478"/>
      <c r="I356" s="478"/>
      <c r="J356" s="465">
        <f t="shared" si="64"/>
        <v>250000</v>
      </c>
      <c r="K356" s="465">
        <v>50000</v>
      </c>
      <c r="L356" s="465">
        <v>0</v>
      </c>
      <c r="M356" s="465">
        <v>0</v>
      </c>
      <c r="N356" s="465">
        <v>0</v>
      </c>
      <c r="O356" s="465">
        <v>200000</v>
      </c>
      <c r="P356" s="466" t="s">
        <v>966</v>
      </c>
      <c r="Q356" s="467" t="s">
        <v>993</v>
      </c>
      <c r="R356" s="467" t="s">
        <v>971</v>
      </c>
      <c r="S356" s="467">
        <v>2019</v>
      </c>
      <c r="T356" s="443"/>
      <c r="U356" s="443"/>
      <c r="V356" s="443"/>
    </row>
    <row r="357" spans="1:22" ht="63.75" hidden="1" x14ac:dyDescent="0.25">
      <c r="A357" s="451" t="s">
        <v>1344</v>
      </c>
      <c r="B357" s="486" t="s">
        <v>1343</v>
      </c>
      <c r="C357" s="475" t="s">
        <v>83</v>
      </c>
      <c r="D357" s="475" t="s">
        <v>368</v>
      </c>
      <c r="E357" s="475" t="s">
        <v>1091</v>
      </c>
      <c r="F357" s="475" t="s">
        <v>824</v>
      </c>
      <c r="G357" s="487" t="s">
        <v>80</v>
      </c>
      <c r="H357" s="478"/>
      <c r="I357" s="478"/>
      <c r="J357" s="465">
        <f t="shared" si="64"/>
        <v>200000</v>
      </c>
      <c r="K357" s="465">
        <v>40000</v>
      </c>
      <c r="L357" s="465">
        <v>0</v>
      </c>
      <c r="M357" s="465">
        <v>0</v>
      </c>
      <c r="N357" s="465">
        <v>0</v>
      </c>
      <c r="O357" s="465">
        <v>160000</v>
      </c>
      <c r="P357" s="466" t="s">
        <v>966</v>
      </c>
      <c r="Q357" s="467" t="s">
        <v>993</v>
      </c>
      <c r="R357" s="467" t="s">
        <v>971</v>
      </c>
      <c r="S357" s="467">
        <v>2019</v>
      </c>
      <c r="T357" s="443"/>
      <c r="U357" s="443"/>
      <c r="V357" s="443"/>
    </row>
    <row r="358" spans="1:22" ht="51" hidden="1" x14ac:dyDescent="0.25">
      <c r="A358" s="451" t="s">
        <v>1345</v>
      </c>
      <c r="B358" s="486" t="s">
        <v>1346</v>
      </c>
      <c r="C358" s="475" t="s">
        <v>83</v>
      </c>
      <c r="D358" s="475" t="s">
        <v>368</v>
      </c>
      <c r="E358" s="475" t="s">
        <v>1091</v>
      </c>
      <c r="F358" s="475" t="s">
        <v>824</v>
      </c>
      <c r="G358" s="487" t="s">
        <v>80</v>
      </c>
      <c r="H358" s="478"/>
      <c r="I358" s="478"/>
      <c r="J358" s="465">
        <f t="shared" si="64"/>
        <v>250000</v>
      </c>
      <c r="K358" s="465">
        <v>50000</v>
      </c>
      <c r="L358" s="465">
        <v>0</v>
      </c>
      <c r="M358" s="465">
        <v>0</v>
      </c>
      <c r="N358" s="465">
        <v>0</v>
      </c>
      <c r="O358" s="465">
        <v>200000</v>
      </c>
      <c r="P358" s="466" t="s">
        <v>966</v>
      </c>
      <c r="Q358" s="467" t="s">
        <v>993</v>
      </c>
      <c r="R358" s="467" t="s">
        <v>971</v>
      </c>
      <c r="S358" s="467">
        <v>2019</v>
      </c>
      <c r="T358" s="443"/>
      <c r="U358" s="443"/>
      <c r="V358" s="443"/>
    </row>
    <row r="359" spans="1:22" ht="51" hidden="1" x14ac:dyDescent="0.25">
      <c r="A359" s="451" t="s">
        <v>1347</v>
      </c>
      <c r="B359" s="486" t="s">
        <v>1348</v>
      </c>
      <c r="C359" s="475" t="s">
        <v>83</v>
      </c>
      <c r="D359" s="475" t="s">
        <v>368</v>
      </c>
      <c r="E359" s="475" t="s">
        <v>1091</v>
      </c>
      <c r="F359" s="475" t="s">
        <v>824</v>
      </c>
      <c r="G359" s="487" t="s">
        <v>80</v>
      </c>
      <c r="H359" s="478"/>
      <c r="I359" s="478"/>
      <c r="J359" s="465">
        <f t="shared" si="64"/>
        <v>80000</v>
      </c>
      <c r="K359" s="465">
        <v>16000</v>
      </c>
      <c r="L359" s="465">
        <v>0</v>
      </c>
      <c r="M359" s="465">
        <v>0</v>
      </c>
      <c r="N359" s="465">
        <v>0</v>
      </c>
      <c r="O359" s="465">
        <v>64000</v>
      </c>
      <c r="P359" s="466" t="s">
        <v>966</v>
      </c>
      <c r="Q359" s="467" t="s">
        <v>993</v>
      </c>
      <c r="R359" s="467" t="s">
        <v>971</v>
      </c>
      <c r="S359" s="467">
        <v>2019</v>
      </c>
      <c r="T359" s="443"/>
      <c r="U359" s="443"/>
      <c r="V359" s="443"/>
    </row>
    <row r="360" spans="1:22" ht="51" hidden="1" x14ac:dyDescent="0.25">
      <c r="A360" s="451" t="s">
        <v>1349</v>
      </c>
      <c r="B360" s="486" t="s">
        <v>1350</v>
      </c>
      <c r="C360" s="475" t="s">
        <v>1351</v>
      </c>
      <c r="D360" s="475" t="s">
        <v>368</v>
      </c>
      <c r="E360" s="475" t="s">
        <v>1108</v>
      </c>
      <c r="F360" s="475" t="s">
        <v>824</v>
      </c>
      <c r="G360" s="487" t="s">
        <v>80</v>
      </c>
      <c r="H360" s="478"/>
      <c r="I360" s="478"/>
      <c r="J360" s="465">
        <f t="shared" ref="J360:J368" si="65">K360+L360+M360+N360+O360</f>
        <v>57600</v>
      </c>
      <c r="K360" s="465">
        <v>0</v>
      </c>
      <c r="L360" s="465">
        <v>0</v>
      </c>
      <c r="M360" s="465">
        <v>11520</v>
      </c>
      <c r="N360" s="465">
        <v>0</v>
      </c>
      <c r="O360" s="465">
        <v>46080</v>
      </c>
      <c r="P360" s="466" t="s">
        <v>966</v>
      </c>
      <c r="Q360" s="467" t="s">
        <v>993</v>
      </c>
      <c r="R360" s="467" t="s">
        <v>992</v>
      </c>
      <c r="S360" s="467">
        <v>2020</v>
      </c>
      <c r="T360" s="443"/>
      <c r="U360" s="443"/>
      <c r="V360" s="443"/>
    </row>
    <row r="361" spans="1:22" ht="38.25" hidden="1" x14ac:dyDescent="0.25">
      <c r="A361" s="451" t="s">
        <v>1352</v>
      </c>
      <c r="B361" s="486" t="s">
        <v>1353</v>
      </c>
      <c r="C361" s="475" t="s">
        <v>1351</v>
      </c>
      <c r="D361" s="475" t="s">
        <v>368</v>
      </c>
      <c r="E361" s="475" t="s">
        <v>1108</v>
      </c>
      <c r="F361" s="475" t="s">
        <v>824</v>
      </c>
      <c r="G361" s="487" t="s">
        <v>80</v>
      </c>
      <c r="H361" s="478"/>
      <c r="I361" s="478"/>
      <c r="J361" s="465">
        <f t="shared" si="65"/>
        <v>67200</v>
      </c>
      <c r="K361" s="465">
        <v>0</v>
      </c>
      <c r="L361" s="465">
        <v>0</v>
      </c>
      <c r="M361" s="465">
        <v>13440</v>
      </c>
      <c r="N361" s="465">
        <v>0</v>
      </c>
      <c r="O361" s="465">
        <v>53760</v>
      </c>
      <c r="P361" s="466" t="s">
        <v>966</v>
      </c>
      <c r="Q361" s="467" t="s">
        <v>993</v>
      </c>
      <c r="R361" s="467" t="s">
        <v>992</v>
      </c>
      <c r="S361" s="467">
        <v>2020</v>
      </c>
      <c r="T361" s="443"/>
      <c r="U361" s="443"/>
      <c r="V361" s="443"/>
    </row>
    <row r="362" spans="1:22" ht="38.25" hidden="1" x14ac:dyDescent="0.25">
      <c r="A362" s="451" t="s">
        <v>1354</v>
      </c>
      <c r="B362" s="486" t="s">
        <v>1355</v>
      </c>
      <c r="C362" s="475" t="s">
        <v>1351</v>
      </c>
      <c r="D362" s="475" t="s">
        <v>368</v>
      </c>
      <c r="E362" s="475" t="s">
        <v>1108</v>
      </c>
      <c r="F362" s="475" t="s">
        <v>824</v>
      </c>
      <c r="G362" s="487" t="s">
        <v>80</v>
      </c>
      <c r="H362" s="478"/>
      <c r="I362" s="478"/>
      <c r="J362" s="465">
        <f t="shared" si="65"/>
        <v>57600</v>
      </c>
      <c r="K362" s="465">
        <v>0</v>
      </c>
      <c r="L362" s="465">
        <v>0</v>
      </c>
      <c r="M362" s="465">
        <v>11520</v>
      </c>
      <c r="N362" s="465">
        <v>0</v>
      </c>
      <c r="O362" s="465">
        <v>46080</v>
      </c>
      <c r="P362" s="466" t="s">
        <v>966</v>
      </c>
      <c r="Q362" s="467" t="s">
        <v>993</v>
      </c>
      <c r="R362" s="467" t="s">
        <v>992</v>
      </c>
      <c r="S362" s="467">
        <v>2020</v>
      </c>
      <c r="T362" s="443"/>
      <c r="U362" s="443"/>
      <c r="V362" s="443"/>
    </row>
    <row r="363" spans="1:22" ht="38.25" hidden="1" x14ac:dyDescent="0.25">
      <c r="A363" s="451" t="s">
        <v>1356</v>
      </c>
      <c r="B363" s="486" t="s">
        <v>1357</v>
      </c>
      <c r="C363" s="475" t="s">
        <v>1351</v>
      </c>
      <c r="D363" s="475" t="s">
        <v>368</v>
      </c>
      <c r="E363" s="475" t="s">
        <v>1108</v>
      </c>
      <c r="F363" s="475" t="s">
        <v>824</v>
      </c>
      <c r="G363" s="487" t="s">
        <v>80</v>
      </c>
      <c r="H363" s="478"/>
      <c r="I363" s="478"/>
      <c r="J363" s="465">
        <f t="shared" si="65"/>
        <v>57600</v>
      </c>
      <c r="K363" s="465">
        <v>0</v>
      </c>
      <c r="L363" s="465">
        <v>0</v>
      </c>
      <c r="M363" s="465">
        <v>11520</v>
      </c>
      <c r="N363" s="465">
        <v>0</v>
      </c>
      <c r="O363" s="465">
        <v>46080</v>
      </c>
      <c r="P363" s="466" t="s">
        <v>966</v>
      </c>
      <c r="Q363" s="467" t="s">
        <v>993</v>
      </c>
      <c r="R363" s="467" t="s">
        <v>992</v>
      </c>
      <c r="S363" s="467">
        <v>2020</v>
      </c>
      <c r="T363" s="443"/>
      <c r="U363" s="443"/>
      <c r="V363" s="443"/>
    </row>
    <row r="364" spans="1:22" ht="38.25" hidden="1" x14ac:dyDescent="0.25">
      <c r="A364" s="451" t="s">
        <v>1358</v>
      </c>
      <c r="B364" s="486" t="s">
        <v>1359</v>
      </c>
      <c r="C364" s="475" t="s">
        <v>1351</v>
      </c>
      <c r="D364" s="475" t="s">
        <v>368</v>
      </c>
      <c r="E364" s="475" t="s">
        <v>1108</v>
      </c>
      <c r="F364" s="475" t="s">
        <v>824</v>
      </c>
      <c r="G364" s="487" t="s">
        <v>80</v>
      </c>
      <c r="H364" s="478"/>
      <c r="I364" s="478"/>
      <c r="J364" s="465">
        <f t="shared" si="65"/>
        <v>67200</v>
      </c>
      <c r="K364" s="465">
        <v>0</v>
      </c>
      <c r="L364" s="465">
        <v>0</v>
      </c>
      <c r="M364" s="465">
        <v>13440</v>
      </c>
      <c r="N364" s="465">
        <v>0</v>
      </c>
      <c r="O364" s="465">
        <v>53760</v>
      </c>
      <c r="P364" s="466" t="s">
        <v>966</v>
      </c>
      <c r="Q364" s="467" t="s">
        <v>993</v>
      </c>
      <c r="R364" s="467" t="s">
        <v>992</v>
      </c>
      <c r="S364" s="467">
        <v>2020</v>
      </c>
      <c r="T364" s="443"/>
      <c r="U364" s="443"/>
      <c r="V364" s="443"/>
    </row>
    <row r="365" spans="1:22" ht="51" hidden="1" x14ac:dyDescent="0.25">
      <c r="A365" s="451" t="s">
        <v>1360</v>
      </c>
      <c r="B365" s="486" t="s">
        <v>1361</v>
      </c>
      <c r="C365" s="475" t="s">
        <v>1351</v>
      </c>
      <c r="D365" s="475" t="s">
        <v>368</v>
      </c>
      <c r="E365" s="475" t="s">
        <v>1108</v>
      </c>
      <c r="F365" s="475" t="s">
        <v>824</v>
      </c>
      <c r="G365" s="487" t="s">
        <v>80</v>
      </c>
      <c r="H365" s="478"/>
      <c r="I365" s="478"/>
      <c r="J365" s="465">
        <f t="shared" si="65"/>
        <v>67200</v>
      </c>
      <c r="K365" s="465">
        <v>0</v>
      </c>
      <c r="L365" s="465">
        <v>0</v>
      </c>
      <c r="M365" s="465">
        <v>13440</v>
      </c>
      <c r="N365" s="465">
        <v>0</v>
      </c>
      <c r="O365" s="465">
        <v>53760</v>
      </c>
      <c r="P365" s="466" t="s">
        <v>966</v>
      </c>
      <c r="Q365" s="467" t="s">
        <v>993</v>
      </c>
      <c r="R365" s="467" t="s">
        <v>992</v>
      </c>
      <c r="S365" s="467">
        <v>2020</v>
      </c>
      <c r="T365" s="443"/>
      <c r="U365" s="443"/>
      <c r="V365" s="443"/>
    </row>
    <row r="366" spans="1:22" ht="51" hidden="1" x14ac:dyDescent="0.25">
      <c r="A366" s="451" t="s">
        <v>1362</v>
      </c>
      <c r="B366" s="486" t="s">
        <v>1363</v>
      </c>
      <c r="C366" s="475" t="s">
        <v>1351</v>
      </c>
      <c r="D366" s="475" t="s">
        <v>368</v>
      </c>
      <c r="E366" s="475" t="s">
        <v>1108</v>
      </c>
      <c r="F366" s="475" t="s">
        <v>824</v>
      </c>
      <c r="G366" s="487" t="s">
        <v>80</v>
      </c>
      <c r="H366" s="478"/>
      <c r="I366" s="478"/>
      <c r="J366" s="465">
        <f t="shared" si="65"/>
        <v>55737.5</v>
      </c>
      <c r="K366" s="465">
        <v>0</v>
      </c>
      <c r="L366" s="465">
        <v>0</v>
      </c>
      <c r="M366" s="465">
        <v>11147.5</v>
      </c>
      <c r="N366" s="465">
        <v>0</v>
      </c>
      <c r="O366" s="465">
        <v>44590</v>
      </c>
      <c r="P366" s="466" t="s">
        <v>966</v>
      </c>
      <c r="Q366" s="467" t="s">
        <v>993</v>
      </c>
      <c r="R366" s="467" t="s">
        <v>992</v>
      </c>
      <c r="S366" s="467">
        <v>2020</v>
      </c>
      <c r="T366" s="443"/>
      <c r="U366" s="443"/>
      <c r="V366" s="443"/>
    </row>
    <row r="367" spans="1:22" ht="38.25" hidden="1" x14ac:dyDescent="0.25">
      <c r="A367" s="451" t="s">
        <v>1364</v>
      </c>
      <c r="B367" s="486" t="s">
        <v>1365</v>
      </c>
      <c r="C367" s="475" t="s">
        <v>74</v>
      </c>
      <c r="D367" s="475" t="s">
        <v>368</v>
      </c>
      <c r="E367" s="475" t="s">
        <v>1108</v>
      </c>
      <c r="F367" s="475" t="s">
        <v>824</v>
      </c>
      <c r="G367" s="487" t="s">
        <v>80</v>
      </c>
      <c r="H367" s="478"/>
      <c r="I367" s="478"/>
      <c r="J367" s="465">
        <f t="shared" si="65"/>
        <v>200000</v>
      </c>
      <c r="K367" s="465">
        <v>40000</v>
      </c>
      <c r="L367" s="465">
        <v>0</v>
      </c>
      <c r="M367" s="465">
        <v>0</v>
      </c>
      <c r="N367" s="465">
        <v>0</v>
      </c>
      <c r="O367" s="465">
        <v>160000</v>
      </c>
      <c r="P367" s="466" t="s">
        <v>966</v>
      </c>
      <c r="Q367" s="467" t="s">
        <v>993</v>
      </c>
      <c r="R367" s="467" t="s">
        <v>992</v>
      </c>
      <c r="S367" s="467">
        <v>2020</v>
      </c>
      <c r="T367" s="443"/>
      <c r="U367" s="443"/>
      <c r="V367" s="443"/>
    </row>
    <row r="368" spans="1:22" ht="38.25" hidden="1" x14ac:dyDescent="0.25">
      <c r="A368" s="451" t="s">
        <v>1366</v>
      </c>
      <c r="B368" s="486" t="s">
        <v>1367</v>
      </c>
      <c r="C368" s="475" t="s">
        <v>74</v>
      </c>
      <c r="D368" s="475" t="s">
        <v>368</v>
      </c>
      <c r="E368" s="475" t="s">
        <v>1108</v>
      </c>
      <c r="F368" s="475" t="s">
        <v>824</v>
      </c>
      <c r="G368" s="487" t="s">
        <v>80</v>
      </c>
      <c r="H368" s="478"/>
      <c r="I368" s="478"/>
      <c r="J368" s="465">
        <f t="shared" si="65"/>
        <v>80900</v>
      </c>
      <c r="K368" s="465">
        <v>16180</v>
      </c>
      <c r="L368" s="465">
        <v>0</v>
      </c>
      <c r="M368" s="465">
        <v>0</v>
      </c>
      <c r="N368" s="465">
        <v>0</v>
      </c>
      <c r="O368" s="465">
        <v>64720</v>
      </c>
      <c r="P368" s="466" t="s">
        <v>966</v>
      </c>
      <c r="Q368" s="467" t="s">
        <v>993</v>
      </c>
      <c r="R368" s="467" t="s">
        <v>992</v>
      </c>
      <c r="S368" s="467">
        <v>2020</v>
      </c>
      <c r="T368" s="443"/>
      <c r="U368" s="443"/>
      <c r="V368" s="443"/>
    </row>
    <row r="369" spans="1:22" ht="51" hidden="1" x14ac:dyDescent="0.25">
      <c r="A369" s="451" t="s">
        <v>1371</v>
      </c>
      <c r="B369" s="486" t="s">
        <v>1379</v>
      </c>
      <c r="C369" s="475" t="s">
        <v>84</v>
      </c>
      <c r="D369" s="475" t="s">
        <v>368</v>
      </c>
      <c r="E369" s="475" t="s">
        <v>1387</v>
      </c>
      <c r="F369" s="475" t="s">
        <v>824</v>
      </c>
      <c r="G369" s="487" t="s">
        <v>80</v>
      </c>
      <c r="H369" s="478"/>
      <c r="I369" s="478"/>
      <c r="J369" s="465">
        <f t="shared" ref="J369" si="66">K369+L369+M369+N369+O369</f>
        <v>250000</v>
      </c>
      <c r="K369" s="465">
        <v>50000</v>
      </c>
      <c r="L369" s="465">
        <v>0</v>
      </c>
      <c r="M369" s="465">
        <v>0</v>
      </c>
      <c r="N369" s="465">
        <v>0</v>
      </c>
      <c r="O369" s="465">
        <v>200000</v>
      </c>
      <c r="P369" s="466" t="s">
        <v>966</v>
      </c>
      <c r="Q369" s="467" t="s">
        <v>969</v>
      </c>
      <c r="R369" s="467" t="s">
        <v>964</v>
      </c>
      <c r="S369" s="467">
        <v>2019</v>
      </c>
      <c r="T369" s="443"/>
      <c r="U369" s="443"/>
      <c r="V369" s="443"/>
    </row>
    <row r="370" spans="1:22" ht="25.5" hidden="1" x14ac:dyDescent="0.25">
      <c r="A370" s="451" t="s">
        <v>1372</v>
      </c>
      <c r="B370" s="486" t="s">
        <v>1380</v>
      </c>
      <c r="C370" s="475" t="s">
        <v>84</v>
      </c>
      <c r="D370" s="475" t="s">
        <v>368</v>
      </c>
      <c r="E370" s="475" t="s">
        <v>1387</v>
      </c>
      <c r="F370" s="475" t="s">
        <v>824</v>
      </c>
      <c r="G370" s="487" t="s">
        <v>80</v>
      </c>
      <c r="H370" s="478"/>
      <c r="I370" s="478"/>
      <c r="J370" s="465">
        <f t="shared" ref="J370:J371" si="67">K370+L370+M370+N370+O370</f>
        <v>250000</v>
      </c>
      <c r="K370" s="465">
        <v>50000</v>
      </c>
      <c r="L370" s="465">
        <v>0</v>
      </c>
      <c r="M370" s="465">
        <v>0</v>
      </c>
      <c r="N370" s="465">
        <v>0</v>
      </c>
      <c r="O370" s="465">
        <v>200000</v>
      </c>
      <c r="P370" s="466" t="s">
        <v>966</v>
      </c>
      <c r="Q370" s="467" t="s">
        <v>969</v>
      </c>
      <c r="R370" s="467" t="s">
        <v>964</v>
      </c>
      <c r="S370" s="467">
        <v>2020</v>
      </c>
      <c r="T370" s="443"/>
      <c r="U370" s="443"/>
      <c r="V370" s="443"/>
    </row>
    <row r="371" spans="1:22" ht="51" hidden="1" x14ac:dyDescent="0.25">
      <c r="A371" s="451" t="s">
        <v>1373</v>
      </c>
      <c r="B371" s="486" t="s">
        <v>1381</v>
      </c>
      <c r="C371" s="475" t="s">
        <v>84</v>
      </c>
      <c r="D371" s="475" t="s">
        <v>368</v>
      </c>
      <c r="E371" s="475" t="s">
        <v>1387</v>
      </c>
      <c r="F371" s="475" t="s">
        <v>824</v>
      </c>
      <c r="G371" s="487" t="s">
        <v>80</v>
      </c>
      <c r="H371" s="478"/>
      <c r="I371" s="478"/>
      <c r="J371" s="465">
        <f t="shared" si="67"/>
        <v>250000</v>
      </c>
      <c r="K371" s="465">
        <v>50000</v>
      </c>
      <c r="L371" s="465">
        <v>0</v>
      </c>
      <c r="M371" s="465">
        <v>0</v>
      </c>
      <c r="N371" s="465">
        <v>0</v>
      </c>
      <c r="O371" s="465">
        <v>200000</v>
      </c>
      <c r="P371" s="466" t="s">
        <v>966</v>
      </c>
      <c r="Q371" s="467" t="s">
        <v>970</v>
      </c>
      <c r="R371" s="467" t="s">
        <v>964</v>
      </c>
      <c r="S371" s="467">
        <v>2019</v>
      </c>
      <c r="T371" s="443"/>
      <c r="U371" s="443"/>
      <c r="V371" s="443"/>
    </row>
    <row r="372" spans="1:22" ht="51" hidden="1" x14ac:dyDescent="0.25">
      <c r="A372" s="451" t="s">
        <v>1374</v>
      </c>
      <c r="B372" s="486" t="s">
        <v>1386</v>
      </c>
      <c r="C372" s="475" t="s">
        <v>84</v>
      </c>
      <c r="D372" s="475" t="s">
        <v>368</v>
      </c>
      <c r="E372" s="475" t="s">
        <v>1387</v>
      </c>
      <c r="F372" s="475" t="s">
        <v>824</v>
      </c>
      <c r="G372" s="487" t="s">
        <v>80</v>
      </c>
      <c r="H372" s="478"/>
      <c r="I372" s="478"/>
      <c r="J372" s="465">
        <f t="shared" ref="J372:J375" si="68">K372+L372+M372+N372+O372</f>
        <v>250000</v>
      </c>
      <c r="K372" s="465">
        <v>50000</v>
      </c>
      <c r="L372" s="465">
        <v>0</v>
      </c>
      <c r="M372" s="465">
        <v>0</v>
      </c>
      <c r="N372" s="465">
        <v>0</v>
      </c>
      <c r="O372" s="465">
        <v>200000</v>
      </c>
      <c r="P372" s="466" t="s">
        <v>966</v>
      </c>
      <c r="Q372" s="467" t="s">
        <v>970</v>
      </c>
      <c r="R372" s="467" t="s">
        <v>964</v>
      </c>
      <c r="S372" s="467">
        <v>2019</v>
      </c>
      <c r="T372" s="443"/>
      <c r="U372" s="443"/>
      <c r="V372" s="443"/>
    </row>
    <row r="373" spans="1:22" ht="51" hidden="1" x14ac:dyDescent="0.25">
      <c r="A373" s="451" t="s">
        <v>1375</v>
      </c>
      <c r="B373" s="486" t="s">
        <v>1382</v>
      </c>
      <c r="C373" s="475" t="s">
        <v>84</v>
      </c>
      <c r="D373" s="475" t="s">
        <v>368</v>
      </c>
      <c r="E373" s="475" t="s">
        <v>1387</v>
      </c>
      <c r="F373" s="475" t="s">
        <v>824</v>
      </c>
      <c r="G373" s="487" t="s">
        <v>80</v>
      </c>
      <c r="H373" s="478"/>
      <c r="I373" s="478"/>
      <c r="J373" s="465">
        <f t="shared" si="68"/>
        <v>250000</v>
      </c>
      <c r="K373" s="465">
        <v>50000</v>
      </c>
      <c r="L373" s="465">
        <v>0</v>
      </c>
      <c r="M373" s="465">
        <v>0</v>
      </c>
      <c r="N373" s="465">
        <v>0</v>
      </c>
      <c r="O373" s="465">
        <v>200000</v>
      </c>
      <c r="P373" s="466" t="s">
        <v>966</v>
      </c>
      <c r="Q373" s="467" t="s">
        <v>969</v>
      </c>
      <c r="R373" s="467" t="s">
        <v>964</v>
      </c>
      <c r="S373" s="467">
        <v>2020</v>
      </c>
      <c r="T373" s="443"/>
      <c r="U373" s="443"/>
      <c r="V373" s="443"/>
    </row>
    <row r="374" spans="1:22" ht="25.5" hidden="1" x14ac:dyDescent="0.25">
      <c r="A374" s="451" t="s">
        <v>1376</v>
      </c>
      <c r="B374" s="486" t="s">
        <v>1383</v>
      </c>
      <c r="C374" s="475" t="s">
        <v>84</v>
      </c>
      <c r="D374" s="475" t="s">
        <v>368</v>
      </c>
      <c r="E374" s="475" t="s">
        <v>1387</v>
      </c>
      <c r="F374" s="475" t="s">
        <v>824</v>
      </c>
      <c r="G374" s="487" t="s">
        <v>80</v>
      </c>
      <c r="H374" s="478"/>
      <c r="I374" s="478"/>
      <c r="J374" s="465">
        <f t="shared" si="68"/>
        <v>250000</v>
      </c>
      <c r="K374" s="465">
        <v>50000</v>
      </c>
      <c r="L374" s="465">
        <v>0</v>
      </c>
      <c r="M374" s="465">
        <v>0</v>
      </c>
      <c r="N374" s="465">
        <v>0</v>
      </c>
      <c r="O374" s="465">
        <v>200000</v>
      </c>
      <c r="P374" s="466" t="s">
        <v>966</v>
      </c>
      <c r="Q374" s="467" t="s">
        <v>969</v>
      </c>
      <c r="R374" s="467" t="s">
        <v>964</v>
      </c>
      <c r="S374" s="467">
        <v>2020</v>
      </c>
      <c r="T374" s="443"/>
      <c r="U374" s="443"/>
      <c r="V374" s="443"/>
    </row>
    <row r="375" spans="1:22" ht="38.25" hidden="1" x14ac:dyDescent="0.25">
      <c r="A375" s="451" t="s">
        <v>1377</v>
      </c>
      <c r="B375" s="486" t="s">
        <v>1384</v>
      </c>
      <c r="C375" s="475" t="s">
        <v>84</v>
      </c>
      <c r="D375" s="475" t="s">
        <v>368</v>
      </c>
      <c r="E375" s="475" t="s">
        <v>1387</v>
      </c>
      <c r="F375" s="475" t="s">
        <v>824</v>
      </c>
      <c r="G375" s="487" t="s">
        <v>80</v>
      </c>
      <c r="H375" s="478"/>
      <c r="I375" s="478"/>
      <c r="J375" s="465">
        <f t="shared" si="68"/>
        <v>250000</v>
      </c>
      <c r="K375" s="465">
        <v>50000</v>
      </c>
      <c r="L375" s="465">
        <v>0</v>
      </c>
      <c r="M375" s="465">
        <v>0</v>
      </c>
      <c r="N375" s="465">
        <v>0</v>
      </c>
      <c r="O375" s="465">
        <v>200000</v>
      </c>
      <c r="P375" s="466" t="s">
        <v>966</v>
      </c>
      <c r="Q375" s="467" t="s">
        <v>969</v>
      </c>
      <c r="R375" s="467" t="s">
        <v>964</v>
      </c>
      <c r="S375" s="467">
        <v>2020</v>
      </c>
      <c r="T375" s="443"/>
      <c r="U375" s="443"/>
      <c r="V375" s="443"/>
    </row>
    <row r="376" spans="1:22" ht="51" hidden="1" x14ac:dyDescent="0.25">
      <c r="A376" s="451" t="s">
        <v>1378</v>
      </c>
      <c r="B376" s="486" t="s">
        <v>1385</v>
      </c>
      <c r="C376" s="475" t="s">
        <v>84</v>
      </c>
      <c r="D376" s="475" t="s">
        <v>368</v>
      </c>
      <c r="E376" s="475" t="s">
        <v>1387</v>
      </c>
      <c r="F376" s="475" t="s">
        <v>824</v>
      </c>
      <c r="G376" s="487" t="s">
        <v>80</v>
      </c>
      <c r="H376" s="478"/>
      <c r="I376" s="478"/>
      <c r="J376" s="465">
        <f t="shared" ref="J376" si="69">K376+L376+M376+N376+O376</f>
        <v>250000</v>
      </c>
      <c r="K376" s="465">
        <v>50000</v>
      </c>
      <c r="L376" s="465">
        <v>0</v>
      </c>
      <c r="M376" s="465">
        <v>0</v>
      </c>
      <c r="N376" s="465">
        <v>0</v>
      </c>
      <c r="O376" s="465">
        <v>200000</v>
      </c>
      <c r="P376" s="466" t="s">
        <v>966</v>
      </c>
      <c r="Q376" s="467" t="s">
        <v>970</v>
      </c>
      <c r="R376" s="467" t="s">
        <v>964</v>
      </c>
      <c r="S376" s="467">
        <v>2019</v>
      </c>
      <c r="T376" s="443"/>
      <c r="U376" s="443"/>
      <c r="V376" s="443"/>
    </row>
    <row r="377" spans="1:22" ht="36" hidden="1" x14ac:dyDescent="0.25">
      <c r="A377" s="114" t="s">
        <v>301</v>
      </c>
      <c r="B377" s="114" t="s">
        <v>308</v>
      </c>
      <c r="C377" s="314"/>
      <c r="D377" s="314"/>
      <c r="E377" s="314"/>
      <c r="F377" s="314"/>
      <c r="G377" s="314"/>
      <c r="H377" s="314"/>
      <c r="I377" s="314"/>
      <c r="J377" s="233">
        <v>0</v>
      </c>
      <c r="K377" s="233">
        <v>0</v>
      </c>
      <c r="L377" s="233">
        <v>0</v>
      </c>
      <c r="M377" s="233">
        <v>0</v>
      </c>
      <c r="N377" s="233">
        <v>0</v>
      </c>
      <c r="O377" s="233">
        <v>0</v>
      </c>
      <c r="P377" s="147"/>
      <c r="Q377" s="147"/>
      <c r="R377" s="147"/>
      <c r="S377" s="147"/>
      <c r="T377" s="443"/>
      <c r="U377" s="443"/>
      <c r="V377" s="443"/>
    </row>
    <row r="378" spans="1:22" ht="24" hidden="1" x14ac:dyDescent="0.25">
      <c r="A378" s="114" t="s">
        <v>302</v>
      </c>
      <c r="B378" s="114" t="s">
        <v>309</v>
      </c>
      <c r="C378" s="314"/>
      <c r="D378" s="314"/>
      <c r="E378" s="314"/>
      <c r="F378" s="314"/>
      <c r="G378" s="314"/>
      <c r="H378" s="314"/>
      <c r="I378" s="314"/>
      <c r="J378" s="233">
        <v>0</v>
      </c>
      <c r="K378" s="233">
        <v>0</v>
      </c>
      <c r="L378" s="233">
        <v>0</v>
      </c>
      <c r="M378" s="233">
        <v>0</v>
      </c>
      <c r="N378" s="233">
        <v>0</v>
      </c>
      <c r="O378" s="233">
        <v>0</v>
      </c>
      <c r="P378" s="147"/>
      <c r="Q378" s="147"/>
      <c r="R378" s="147"/>
      <c r="S378" s="147"/>
      <c r="T378" s="443"/>
      <c r="U378" s="443"/>
      <c r="V378" s="443"/>
    </row>
    <row r="379" spans="1:22" ht="60" hidden="1" x14ac:dyDescent="0.25">
      <c r="A379" s="113" t="s">
        <v>150</v>
      </c>
      <c r="B379" s="113" t="s">
        <v>298</v>
      </c>
      <c r="C379" s="313"/>
      <c r="D379" s="313"/>
      <c r="E379" s="313"/>
      <c r="F379" s="313"/>
      <c r="G379" s="313"/>
      <c r="H379" s="313"/>
      <c r="I379" s="313"/>
      <c r="J379" s="210">
        <f>J380+J381+J382</f>
        <v>0</v>
      </c>
      <c r="K379" s="210">
        <f t="shared" ref="K379:O379" si="70">K380+K381+K382</f>
        <v>0</v>
      </c>
      <c r="L379" s="210">
        <f t="shared" si="70"/>
        <v>0</v>
      </c>
      <c r="M379" s="210">
        <f t="shared" si="70"/>
        <v>0</v>
      </c>
      <c r="N379" s="210">
        <f t="shared" si="70"/>
        <v>0</v>
      </c>
      <c r="O379" s="210">
        <f t="shared" si="70"/>
        <v>0</v>
      </c>
      <c r="P379" s="146"/>
      <c r="Q379" s="146"/>
      <c r="R379" s="146"/>
      <c r="S379" s="146"/>
      <c r="T379" s="443"/>
      <c r="U379" s="443"/>
      <c r="V379" s="443"/>
    </row>
    <row r="380" spans="1:22" ht="36" hidden="1" x14ac:dyDescent="0.25">
      <c r="A380" s="114" t="s">
        <v>303</v>
      </c>
      <c r="B380" s="114" t="s">
        <v>310</v>
      </c>
      <c r="C380" s="314"/>
      <c r="D380" s="314"/>
      <c r="E380" s="314"/>
      <c r="F380" s="314"/>
      <c r="G380" s="314"/>
      <c r="H380" s="314"/>
      <c r="I380" s="314"/>
      <c r="J380" s="233">
        <v>0</v>
      </c>
      <c r="K380" s="233">
        <v>0</v>
      </c>
      <c r="L380" s="233">
        <v>0</v>
      </c>
      <c r="M380" s="233">
        <v>0</v>
      </c>
      <c r="N380" s="233">
        <v>0</v>
      </c>
      <c r="O380" s="233">
        <v>0</v>
      </c>
      <c r="P380" s="147"/>
      <c r="Q380" s="147"/>
      <c r="R380" s="147"/>
      <c r="S380" s="147"/>
      <c r="T380" s="443"/>
      <c r="U380" s="443"/>
      <c r="V380" s="443"/>
    </row>
    <row r="381" spans="1:22" ht="24" hidden="1" x14ac:dyDescent="0.25">
      <c r="A381" s="114" t="s">
        <v>304</v>
      </c>
      <c r="B381" s="114" t="s">
        <v>311</v>
      </c>
      <c r="C381" s="314"/>
      <c r="D381" s="314"/>
      <c r="E381" s="314"/>
      <c r="F381" s="314"/>
      <c r="G381" s="314"/>
      <c r="H381" s="314"/>
      <c r="I381" s="314"/>
      <c r="J381" s="233">
        <v>0</v>
      </c>
      <c r="K381" s="233">
        <v>0</v>
      </c>
      <c r="L381" s="233">
        <v>0</v>
      </c>
      <c r="M381" s="233">
        <v>0</v>
      </c>
      <c r="N381" s="233">
        <v>0</v>
      </c>
      <c r="O381" s="233">
        <v>0</v>
      </c>
      <c r="P381" s="147"/>
      <c r="Q381" s="147"/>
      <c r="R381" s="147"/>
      <c r="S381" s="147"/>
      <c r="T381" s="443"/>
      <c r="U381" s="443"/>
      <c r="V381" s="443"/>
    </row>
    <row r="382" spans="1:22" ht="48" hidden="1" x14ac:dyDescent="0.25">
      <c r="A382" s="114" t="s">
        <v>305</v>
      </c>
      <c r="B382" s="114" t="s">
        <v>312</v>
      </c>
      <c r="C382" s="314"/>
      <c r="D382" s="314"/>
      <c r="E382" s="314"/>
      <c r="F382" s="314"/>
      <c r="G382" s="314"/>
      <c r="H382" s="314"/>
      <c r="I382" s="314"/>
      <c r="J382" s="233">
        <v>0</v>
      </c>
      <c r="K382" s="233">
        <v>0</v>
      </c>
      <c r="L382" s="233">
        <v>0</v>
      </c>
      <c r="M382" s="233">
        <v>0</v>
      </c>
      <c r="N382" s="233">
        <v>0</v>
      </c>
      <c r="O382" s="233">
        <v>0</v>
      </c>
      <c r="P382" s="147"/>
      <c r="Q382" s="147"/>
      <c r="R382" s="147"/>
      <c r="S382" s="147"/>
      <c r="T382" s="443"/>
      <c r="U382" s="443"/>
      <c r="V382" s="443"/>
    </row>
    <row r="383" spans="1:22" ht="31.5" x14ac:dyDescent="0.25">
      <c r="A383" s="111" t="s">
        <v>151</v>
      </c>
      <c r="B383" s="111" t="s">
        <v>152</v>
      </c>
      <c r="C383" s="149"/>
      <c r="D383" s="149"/>
      <c r="E383" s="149"/>
      <c r="F383" s="149"/>
      <c r="G383" s="149"/>
      <c r="H383" s="149"/>
      <c r="I383" s="149"/>
      <c r="J383" s="207">
        <f>J384+J460</f>
        <v>106463084.1640753</v>
      </c>
      <c r="K383" s="207">
        <f t="shared" ref="K383:O383" si="71">K384+K460</f>
        <v>12480472.697611293</v>
      </c>
      <c r="L383" s="207">
        <f t="shared" si="71"/>
        <v>200000</v>
      </c>
      <c r="M383" s="207">
        <f t="shared" si="71"/>
        <v>23759225.34</v>
      </c>
      <c r="N383" s="207">
        <f t="shared" si="71"/>
        <v>883599</v>
      </c>
      <c r="O383" s="207">
        <f t="shared" si="71"/>
        <v>67762923.00646399</v>
      </c>
      <c r="P383" s="222"/>
      <c r="Q383" s="222"/>
      <c r="R383" s="222"/>
      <c r="S383" s="222"/>
      <c r="T383" s="443"/>
      <c r="U383" s="443"/>
      <c r="V383" s="443"/>
    </row>
    <row r="384" spans="1:22" ht="38.25" x14ac:dyDescent="0.25">
      <c r="A384" s="112" t="s">
        <v>153</v>
      </c>
      <c r="B384" s="133" t="s">
        <v>154</v>
      </c>
      <c r="C384" s="316"/>
      <c r="D384" s="316"/>
      <c r="E384" s="316"/>
      <c r="F384" s="316"/>
      <c r="G384" s="316"/>
      <c r="H384" s="316"/>
      <c r="I384" s="316"/>
      <c r="J384" s="209">
        <f>J385+J400+J430+J443</f>
        <v>106102417.62407529</v>
      </c>
      <c r="K384" s="209">
        <f t="shared" ref="K384:O384" si="72">K385+K400+K430+K443</f>
        <v>12417681.907611294</v>
      </c>
      <c r="L384" s="209">
        <f t="shared" si="72"/>
        <v>200000</v>
      </c>
      <c r="M384" s="209">
        <f t="shared" si="72"/>
        <v>23759225.34</v>
      </c>
      <c r="N384" s="209">
        <f t="shared" si="72"/>
        <v>883599</v>
      </c>
      <c r="O384" s="209">
        <f t="shared" si="72"/>
        <v>67465047.25646399</v>
      </c>
      <c r="P384" s="166"/>
      <c r="Q384" s="166"/>
      <c r="R384" s="166"/>
      <c r="S384" s="166"/>
      <c r="T384" s="443"/>
      <c r="U384" s="443"/>
      <c r="V384" s="443"/>
    </row>
    <row r="385" spans="1:22" ht="51" x14ac:dyDescent="0.25">
      <c r="A385" s="148" t="s">
        <v>156</v>
      </c>
      <c r="B385" s="167" t="s">
        <v>159</v>
      </c>
      <c r="C385" s="319"/>
      <c r="D385" s="319"/>
      <c r="E385" s="319"/>
      <c r="F385" s="319"/>
      <c r="G385" s="319"/>
      <c r="H385" s="319"/>
      <c r="I385" s="319"/>
      <c r="J385" s="210">
        <f>J386+J394+J395+J397+J398+J399</f>
        <v>21291927.254075296</v>
      </c>
      <c r="K385" s="210">
        <f t="shared" ref="K385:O385" si="73">K386+K394+K395+K397+K398+K399</f>
        <v>4625948.7076112945</v>
      </c>
      <c r="L385" s="210">
        <f t="shared" si="73"/>
        <v>0</v>
      </c>
      <c r="M385" s="210">
        <f t="shared" si="73"/>
        <v>0</v>
      </c>
      <c r="N385" s="210">
        <f t="shared" si="73"/>
        <v>356125</v>
      </c>
      <c r="O385" s="210">
        <f t="shared" si="73"/>
        <v>16341544.266463999</v>
      </c>
      <c r="P385" s="179"/>
      <c r="Q385" s="179"/>
      <c r="R385" s="179"/>
      <c r="S385" s="179"/>
      <c r="T385" s="443"/>
      <c r="U385" s="443"/>
      <c r="V385" s="443"/>
    </row>
    <row r="386" spans="1:22" ht="36" x14ac:dyDescent="0.25">
      <c r="A386" s="114" t="s">
        <v>314</v>
      </c>
      <c r="B386" s="114" t="s">
        <v>320</v>
      </c>
      <c r="C386" s="320"/>
      <c r="D386" s="320"/>
      <c r="E386" s="320"/>
      <c r="F386" s="320"/>
      <c r="G386" s="320"/>
      <c r="H386" s="320"/>
      <c r="I386" s="320"/>
      <c r="J386" s="212">
        <f>SUM(J387:J393)</f>
        <v>19205213.334075294</v>
      </c>
      <c r="K386" s="212">
        <f t="shared" ref="K386:N386" si="74">SUM(K387:K393)</f>
        <v>4312941.6176112946</v>
      </c>
      <c r="L386" s="212">
        <f t="shared" si="74"/>
        <v>0</v>
      </c>
      <c r="M386" s="212">
        <f t="shared" si="74"/>
        <v>0</v>
      </c>
      <c r="N386" s="212">
        <f t="shared" si="74"/>
        <v>356125</v>
      </c>
      <c r="O386" s="212">
        <f>SUM(O387:O393)</f>
        <v>14567837.436463999</v>
      </c>
      <c r="P386" s="180"/>
      <c r="Q386" s="180"/>
      <c r="R386" s="180"/>
      <c r="S386" s="180"/>
      <c r="T386" s="443"/>
      <c r="U386" s="443"/>
      <c r="V386" s="443"/>
    </row>
    <row r="387" spans="1:22" ht="38.25" hidden="1" x14ac:dyDescent="0.25">
      <c r="A387" s="87" t="s">
        <v>554</v>
      </c>
      <c r="B387" s="87" t="s">
        <v>427</v>
      </c>
      <c r="C387" s="177" t="s">
        <v>81</v>
      </c>
      <c r="D387" s="177" t="s">
        <v>389</v>
      </c>
      <c r="E387" s="177" t="s">
        <v>1106</v>
      </c>
      <c r="F387" s="32" t="s">
        <v>1034</v>
      </c>
      <c r="G387" s="177" t="s">
        <v>80</v>
      </c>
      <c r="H387" s="78"/>
      <c r="I387" s="78"/>
      <c r="J387" s="128">
        <f>O387/0.85</f>
        <v>1617886.9840752941</v>
      </c>
      <c r="K387" s="128">
        <f>J387-O387</f>
        <v>242683.04761129408</v>
      </c>
      <c r="L387" s="223">
        <v>0</v>
      </c>
      <c r="M387" s="223">
        <v>0</v>
      </c>
      <c r="N387" s="223">
        <v>0</v>
      </c>
      <c r="O387" s="128">
        <v>1375203.936464</v>
      </c>
      <c r="P387" s="121" t="s">
        <v>417</v>
      </c>
      <c r="Q387" s="143" t="s">
        <v>967</v>
      </c>
      <c r="R387" s="143" t="s">
        <v>970</v>
      </c>
      <c r="S387" s="143">
        <v>2018</v>
      </c>
      <c r="T387" s="443"/>
      <c r="U387" s="443"/>
      <c r="V387" s="443"/>
    </row>
    <row r="388" spans="1:22" ht="36" hidden="1" x14ac:dyDescent="0.25">
      <c r="A388" s="87" t="s">
        <v>555</v>
      </c>
      <c r="B388" s="41" t="s">
        <v>1041</v>
      </c>
      <c r="C388" s="33" t="s">
        <v>1093</v>
      </c>
      <c r="D388" s="38" t="s">
        <v>389</v>
      </c>
      <c r="E388" s="38" t="s">
        <v>1107</v>
      </c>
      <c r="F388" s="32" t="s">
        <v>1034</v>
      </c>
      <c r="G388" s="38" t="s">
        <v>80</v>
      </c>
      <c r="H388" s="38"/>
      <c r="I388" s="38"/>
      <c r="J388" s="128">
        <v>1885249</v>
      </c>
      <c r="K388" s="158">
        <v>282787</v>
      </c>
      <c r="L388" s="158">
        <v>0</v>
      </c>
      <c r="M388" s="159">
        <v>0</v>
      </c>
      <c r="N388" s="159">
        <v>0</v>
      </c>
      <c r="O388" s="159">
        <v>1602462</v>
      </c>
      <c r="P388" s="234" t="s">
        <v>417</v>
      </c>
      <c r="Q388" s="234" t="s">
        <v>969</v>
      </c>
      <c r="R388" s="234" t="s">
        <v>970</v>
      </c>
      <c r="S388" s="346">
        <v>2018</v>
      </c>
      <c r="T388" s="443"/>
      <c r="U388" s="443"/>
      <c r="V388" s="443"/>
    </row>
    <row r="389" spans="1:22" ht="38.25" x14ac:dyDescent="0.25">
      <c r="A389" s="87" t="s">
        <v>556</v>
      </c>
      <c r="B389" s="45" t="s">
        <v>1065</v>
      </c>
      <c r="C389" s="130" t="s">
        <v>469</v>
      </c>
      <c r="D389" s="154" t="s">
        <v>389</v>
      </c>
      <c r="E389" s="130" t="s">
        <v>1050</v>
      </c>
      <c r="F389" s="177" t="s">
        <v>1034</v>
      </c>
      <c r="G389" s="308" t="s">
        <v>80</v>
      </c>
      <c r="H389" s="32" t="s">
        <v>478</v>
      </c>
      <c r="I389" s="162"/>
      <c r="J389" s="614">
        <f>K389+O389</f>
        <v>7722825</v>
      </c>
      <c r="K389" s="614">
        <v>2915018</v>
      </c>
      <c r="L389" s="225">
        <v>0</v>
      </c>
      <c r="M389" s="225">
        <v>0</v>
      </c>
      <c r="N389" s="225">
        <v>0</v>
      </c>
      <c r="O389" s="614">
        <v>4807807</v>
      </c>
      <c r="P389" s="139" t="s">
        <v>417</v>
      </c>
      <c r="Q389" s="140" t="s">
        <v>991</v>
      </c>
      <c r="R389" s="140" t="s">
        <v>966</v>
      </c>
      <c r="S389" s="141">
        <v>2018</v>
      </c>
      <c r="T389" s="443"/>
      <c r="U389" s="443"/>
      <c r="V389" s="443"/>
    </row>
    <row r="390" spans="1:22" ht="38.25" hidden="1" x14ac:dyDescent="0.25">
      <c r="A390" s="294" t="s">
        <v>1101</v>
      </c>
      <c r="B390" s="95" t="s">
        <v>982</v>
      </c>
      <c r="C390" s="72" t="s">
        <v>84</v>
      </c>
      <c r="D390" s="72" t="s">
        <v>389</v>
      </c>
      <c r="E390" s="73" t="s">
        <v>1098</v>
      </c>
      <c r="F390" s="73" t="s">
        <v>1034</v>
      </c>
      <c r="G390" s="72" t="s">
        <v>80</v>
      </c>
      <c r="H390" s="72"/>
      <c r="I390" s="72"/>
      <c r="J390" s="128">
        <v>2401122.35</v>
      </c>
      <c r="K390" s="128">
        <v>360168.35</v>
      </c>
      <c r="L390" s="131">
        <v>0</v>
      </c>
      <c r="M390" s="131">
        <v>0</v>
      </c>
      <c r="N390" s="131">
        <v>0</v>
      </c>
      <c r="O390" s="128">
        <v>2040954</v>
      </c>
      <c r="P390" s="136" t="s">
        <v>417</v>
      </c>
      <c r="Q390" s="122" t="s">
        <v>966</v>
      </c>
      <c r="R390" s="122" t="s">
        <v>970</v>
      </c>
      <c r="S390" s="136">
        <v>2018</v>
      </c>
      <c r="T390" s="443"/>
      <c r="U390" s="443"/>
      <c r="V390" s="443"/>
    </row>
    <row r="391" spans="1:22" ht="51" hidden="1" x14ac:dyDescent="0.25">
      <c r="A391" s="294" t="s">
        <v>1102</v>
      </c>
      <c r="B391" s="95" t="s">
        <v>1292</v>
      </c>
      <c r="C391" s="72" t="s">
        <v>1105</v>
      </c>
      <c r="D391" s="72" t="s">
        <v>389</v>
      </c>
      <c r="E391" s="69" t="s">
        <v>1212</v>
      </c>
      <c r="F391" s="73" t="s">
        <v>1034</v>
      </c>
      <c r="G391" s="72" t="s">
        <v>80</v>
      </c>
      <c r="H391" s="72"/>
      <c r="I391" s="72"/>
      <c r="J391" s="128">
        <v>2162895.2200000002</v>
      </c>
      <c r="K391" s="128">
        <v>0</v>
      </c>
      <c r="L391" s="131">
        <v>0</v>
      </c>
      <c r="M391" s="131">
        <v>0</v>
      </c>
      <c r="N391" s="131">
        <v>356125</v>
      </c>
      <c r="O391" s="128">
        <v>1838460.94</v>
      </c>
      <c r="P391" s="122" t="s">
        <v>990</v>
      </c>
      <c r="Q391" s="122" t="s">
        <v>970</v>
      </c>
      <c r="R391" s="122" t="s">
        <v>966</v>
      </c>
      <c r="S391" s="136">
        <v>2018</v>
      </c>
      <c r="T391" s="443"/>
      <c r="U391" s="443"/>
      <c r="V391" s="443"/>
    </row>
    <row r="392" spans="1:22" ht="38.25" hidden="1" x14ac:dyDescent="0.25">
      <c r="A392" s="294" t="s">
        <v>1066</v>
      </c>
      <c r="B392" s="252" t="s">
        <v>1088</v>
      </c>
      <c r="C392" s="308" t="s">
        <v>74</v>
      </c>
      <c r="D392" s="308" t="s">
        <v>389</v>
      </c>
      <c r="E392" s="130" t="s">
        <v>1108</v>
      </c>
      <c r="F392" s="73" t="s">
        <v>1034</v>
      </c>
      <c r="G392" s="308" t="s">
        <v>80</v>
      </c>
      <c r="H392" s="308"/>
      <c r="I392" s="308"/>
      <c r="J392" s="131">
        <v>1424829.94</v>
      </c>
      <c r="K392" s="131">
        <v>213724.49</v>
      </c>
      <c r="L392" s="131">
        <v>0</v>
      </c>
      <c r="M392" s="131">
        <v>0</v>
      </c>
      <c r="N392" s="253">
        <v>0</v>
      </c>
      <c r="O392" s="254">
        <v>1211105.45</v>
      </c>
      <c r="P392" s="122" t="s">
        <v>968</v>
      </c>
      <c r="Q392" s="122" t="s">
        <v>969</v>
      </c>
      <c r="R392" s="122" t="s">
        <v>1056</v>
      </c>
      <c r="S392" s="136">
        <v>2019</v>
      </c>
      <c r="T392" s="443"/>
      <c r="U392" s="443"/>
      <c r="V392" s="443"/>
    </row>
    <row r="393" spans="1:22" ht="38.25" hidden="1" x14ac:dyDescent="0.25">
      <c r="A393" s="295" t="s">
        <v>1115</v>
      </c>
      <c r="B393" s="256" t="s">
        <v>1134</v>
      </c>
      <c r="C393" s="255" t="s">
        <v>83</v>
      </c>
      <c r="D393" s="255" t="s">
        <v>389</v>
      </c>
      <c r="E393" s="257" t="s">
        <v>1091</v>
      </c>
      <c r="F393" s="257" t="s">
        <v>1034</v>
      </c>
      <c r="G393" s="255" t="s">
        <v>80</v>
      </c>
      <c r="H393" s="255"/>
      <c r="I393" s="255"/>
      <c r="J393" s="131">
        <v>1990404.84</v>
      </c>
      <c r="K393" s="131">
        <v>298560.73</v>
      </c>
      <c r="L393" s="131">
        <v>0</v>
      </c>
      <c r="M393" s="131">
        <v>0</v>
      </c>
      <c r="N393" s="131">
        <v>0</v>
      </c>
      <c r="O393" s="131">
        <v>1691844.11</v>
      </c>
      <c r="P393" s="469" t="s">
        <v>968</v>
      </c>
      <c r="Q393" s="469" t="s">
        <v>970</v>
      </c>
      <c r="R393" s="469" t="s">
        <v>1056</v>
      </c>
      <c r="S393" s="301">
        <v>2018</v>
      </c>
      <c r="T393" s="443"/>
      <c r="U393" s="443"/>
      <c r="V393" s="443"/>
    </row>
    <row r="394" spans="1:22" ht="48" hidden="1" x14ac:dyDescent="0.25">
      <c r="A394" s="114" t="s">
        <v>315</v>
      </c>
      <c r="B394" s="114" t="s">
        <v>321</v>
      </c>
      <c r="C394" s="320"/>
      <c r="D394" s="320"/>
      <c r="E394" s="320"/>
      <c r="F394" s="320"/>
      <c r="G394" s="320"/>
      <c r="H394" s="320"/>
      <c r="I394" s="320"/>
      <c r="J394" s="233">
        <v>0</v>
      </c>
      <c r="K394" s="233">
        <v>0</v>
      </c>
      <c r="L394" s="233">
        <v>0</v>
      </c>
      <c r="M394" s="233">
        <v>0</v>
      </c>
      <c r="N394" s="233">
        <v>0</v>
      </c>
      <c r="O394" s="233">
        <v>0</v>
      </c>
      <c r="P394" s="180"/>
      <c r="Q394" s="180"/>
      <c r="R394" s="180"/>
      <c r="S394" s="180"/>
      <c r="T394" s="443"/>
      <c r="U394" s="443"/>
      <c r="V394" s="443"/>
    </row>
    <row r="395" spans="1:22" ht="24" hidden="1" x14ac:dyDescent="0.25">
      <c r="A395" s="114" t="s">
        <v>316</v>
      </c>
      <c r="B395" s="114" t="s">
        <v>322</v>
      </c>
      <c r="C395" s="320"/>
      <c r="D395" s="320"/>
      <c r="E395" s="320"/>
      <c r="F395" s="320"/>
      <c r="G395" s="320"/>
      <c r="H395" s="320"/>
      <c r="I395" s="152"/>
      <c r="J395" s="212">
        <f>SUM(J396:J396)</f>
        <v>2086713.92</v>
      </c>
      <c r="K395" s="212">
        <f t="shared" ref="K395:O395" si="75">SUM(K396:K396)</f>
        <v>313007.09000000003</v>
      </c>
      <c r="L395" s="212">
        <f t="shared" si="75"/>
        <v>0</v>
      </c>
      <c r="M395" s="212">
        <f t="shared" si="75"/>
        <v>0</v>
      </c>
      <c r="N395" s="212">
        <f t="shared" si="75"/>
        <v>0</v>
      </c>
      <c r="O395" s="212">
        <f t="shared" si="75"/>
        <v>1773706.83</v>
      </c>
      <c r="P395" s="180"/>
      <c r="Q395" s="180"/>
      <c r="R395" s="180"/>
      <c r="S395" s="180"/>
      <c r="T395" s="443"/>
      <c r="U395" s="443"/>
      <c r="V395" s="443"/>
    </row>
    <row r="396" spans="1:22" ht="24" hidden="1" x14ac:dyDescent="0.25">
      <c r="A396" s="106" t="s">
        <v>557</v>
      </c>
      <c r="B396" s="51" t="s">
        <v>1067</v>
      </c>
      <c r="C396" s="32" t="s">
        <v>469</v>
      </c>
      <c r="D396" s="162" t="s">
        <v>389</v>
      </c>
      <c r="E396" s="32" t="s">
        <v>1050</v>
      </c>
      <c r="F396" s="324" t="s">
        <v>1068</v>
      </c>
      <c r="G396" s="162" t="s">
        <v>86</v>
      </c>
      <c r="H396" s="162" t="s">
        <v>478</v>
      </c>
      <c r="I396" s="162"/>
      <c r="J396" s="224">
        <v>2086713.92</v>
      </c>
      <c r="K396" s="224">
        <v>313007.09000000003</v>
      </c>
      <c r="L396" s="224">
        <v>0</v>
      </c>
      <c r="M396" s="224">
        <v>0</v>
      </c>
      <c r="N396" s="224">
        <v>0</v>
      </c>
      <c r="O396" s="224">
        <v>1773706.83</v>
      </c>
      <c r="P396" s="125" t="s">
        <v>1069</v>
      </c>
      <c r="Q396" s="125" t="s">
        <v>1070</v>
      </c>
      <c r="R396" s="125" t="s">
        <v>1071</v>
      </c>
      <c r="S396" s="141">
        <v>2018</v>
      </c>
      <c r="T396" s="443"/>
      <c r="U396" s="443"/>
      <c r="V396" s="443"/>
    </row>
    <row r="397" spans="1:22" ht="72" hidden="1" x14ac:dyDescent="0.25">
      <c r="A397" s="114" t="s">
        <v>317</v>
      </c>
      <c r="B397" s="114" t="s">
        <v>323</v>
      </c>
      <c r="C397" s="320"/>
      <c r="D397" s="320"/>
      <c r="E397" s="320"/>
      <c r="F397" s="320"/>
      <c r="G397" s="320"/>
      <c r="H397" s="320"/>
      <c r="I397" s="320"/>
      <c r="J397" s="233">
        <v>0</v>
      </c>
      <c r="K397" s="233">
        <v>0</v>
      </c>
      <c r="L397" s="233">
        <v>0</v>
      </c>
      <c r="M397" s="233">
        <v>0</v>
      </c>
      <c r="N397" s="233">
        <v>0</v>
      </c>
      <c r="O397" s="233">
        <v>0</v>
      </c>
      <c r="P397" s="180"/>
      <c r="Q397" s="180"/>
      <c r="R397" s="180"/>
      <c r="S397" s="180"/>
      <c r="T397" s="443"/>
      <c r="U397" s="443"/>
      <c r="V397" s="443"/>
    </row>
    <row r="398" spans="1:22" ht="48" hidden="1" x14ac:dyDescent="0.25">
      <c r="A398" s="114" t="s">
        <v>318</v>
      </c>
      <c r="B398" s="114" t="s">
        <v>324</v>
      </c>
      <c r="C398" s="320"/>
      <c r="D398" s="320"/>
      <c r="E398" s="320"/>
      <c r="F398" s="320"/>
      <c r="G398" s="320"/>
      <c r="H398" s="320"/>
      <c r="I398" s="320"/>
      <c r="J398" s="233">
        <v>0</v>
      </c>
      <c r="K398" s="233">
        <v>0</v>
      </c>
      <c r="L398" s="233">
        <v>0</v>
      </c>
      <c r="M398" s="233">
        <v>0</v>
      </c>
      <c r="N398" s="233">
        <v>0</v>
      </c>
      <c r="O398" s="233">
        <v>0</v>
      </c>
      <c r="P398" s="180"/>
      <c r="Q398" s="180"/>
      <c r="R398" s="180"/>
      <c r="S398" s="180"/>
      <c r="T398" s="443"/>
      <c r="U398" s="443"/>
      <c r="V398" s="443"/>
    </row>
    <row r="399" spans="1:22" ht="36" hidden="1" x14ac:dyDescent="0.25">
      <c r="A399" s="114" t="s">
        <v>319</v>
      </c>
      <c r="B399" s="114" t="s">
        <v>325</v>
      </c>
      <c r="C399" s="320"/>
      <c r="D399" s="320"/>
      <c r="E399" s="320"/>
      <c r="F399" s="320"/>
      <c r="G399" s="320"/>
      <c r="H399" s="320"/>
      <c r="I399" s="320"/>
      <c r="J399" s="233">
        <v>0</v>
      </c>
      <c r="K399" s="233">
        <v>0</v>
      </c>
      <c r="L399" s="233">
        <v>0</v>
      </c>
      <c r="M399" s="233">
        <v>0</v>
      </c>
      <c r="N399" s="233">
        <v>0</v>
      </c>
      <c r="O399" s="233">
        <v>0</v>
      </c>
      <c r="P399" s="180"/>
      <c r="Q399" s="180"/>
      <c r="R399" s="180"/>
      <c r="S399" s="180"/>
      <c r="T399" s="443"/>
      <c r="U399" s="443"/>
      <c r="V399" s="443"/>
    </row>
    <row r="400" spans="1:22" ht="38.25" hidden="1" x14ac:dyDescent="0.25">
      <c r="A400" s="148" t="s">
        <v>155</v>
      </c>
      <c r="B400" s="167" t="s">
        <v>313</v>
      </c>
      <c r="C400" s="319"/>
      <c r="D400" s="319"/>
      <c r="E400" s="319"/>
      <c r="F400" s="319"/>
      <c r="G400" s="319"/>
      <c r="H400" s="319"/>
      <c r="I400" s="319"/>
      <c r="J400" s="210">
        <f>J401+J404+J429</f>
        <v>71214357.840000004</v>
      </c>
      <c r="K400" s="210">
        <f t="shared" ref="K400:O400" si="76">K401+K404+K429</f>
        <v>5685665.9399999995</v>
      </c>
      <c r="L400" s="210">
        <f t="shared" si="76"/>
        <v>0</v>
      </c>
      <c r="M400" s="210">
        <f t="shared" si="76"/>
        <v>23759225.34</v>
      </c>
      <c r="N400" s="210">
        <f t="shared" si="76"/>
        <v>0</v>
      </c>
      <c r="O400" s="210">
        <f t="shared" si="76"/>
        <v>40161721.719999999</v>
      </c>
      <c r="P400" s="179"/>
      <c r="Q400" s="179"/>
      <c r="R400" s="179"/>
      <c r="S400" s="179"/>
      <c r="T400" s="443"/>
      <c r="U400" s="443"/>
      <c r="V400" s="443"/>
    </row>
    <row r="401" spans="1:22" ht="24" hidden="1" x14ac:dyDescent="0.25">
      <c r="A401" s="114" t="s">
        <v>326</v>
      </c>
      <c r="B401" s="114" t="s">
        <v>329</v>
      </c>
      <c r="C401" s="320"/>
      <c r="D401" s="320"/>
      <c r="E401" s="320"/>
      <c r="F401" s="320"/>
      <c r="G401" s="320"/>
      <c r="H401" s="320"/>
      <c r="I401" s="320"/>
      <c r="J401" s="212">
        <f>SUM(J402:J403)</f>
        <v>6283853.2599999998</v>
      </c>
      <c r="K401" s="212">
        <f t="shared" ref="K401:O401" si="77">SUM(K402:K403)</f>
        <v>711880.52</v>
      </c>
      <c r="L401" s="212">
        <f t="shared" si="77"/>
        <v>0</v>
      </c>
      <c r="M401" s="212">
        <f t="shared" si="77"/>
        <v>1323779.47</v>
      </c>
      <c r="N401" s="212">
        <f t="shared" si="77"/>
        <v>0</v>
      </c>
      <c r="O401" s="212">
        <f t="shared" si="77"/>
        <v>4248193.2699999996</v>
      </c>
      <c r="P401" s="180"/>
      <c r="Q401" s="180"/>
      <c r="R401" s="180"/>
      <c r="S401" s="180"/>
      <c r="T401" s="443"/>
      <c r="U401" s="443"/>
      <c r="V401" s="443"/>
    </row>
    <row r="402" spans="1:22" ht="44.25" hidden="1" customHeight="1" x14ac:dyDescent="0.25">
      <c r="A402" s="76" t="s">
        <v>917</v>
      </c>
      <c r="B402" s="41" t="s">
        <v>909</v>
      </c>
      <c r="C402" s="335" t="s">
        <v>449</v>
      </c>
      <c r="D402" s="33" t="s">
        <v>389</v>
      </c>
      <c r="E402" s="38" t="s">
        <v>1107</v>
      </c>
      <c r="F402" s="130" t="s">
        <v>883</v>
      </c>
      <c r="G402" s="156" t="s">
        <v>80</v>
      </c>
      <c r="H402" s="335"/>
      <c r="I402" s="335"/>
      <c r="J402" s="158">
        <v>3783853.26</v>
      </c>
      <c r="K402" s="158">
        <v>711880.52</v>
      </c>
      <c r="L402" s="158">
        <v>0</v>
      </c>
      <c r="M402" s="158">
        <v>73779.47</v>
      </c>
      <c r="N402" s="159">
        <v>0</v>
      </c>
      <c r="O402" s="158">
        <v>2998193.27</v>
      </c>
      <c r="P402" s="181" t="s">
        <v>1069</v>
      </c>
      <c r="Q402" s="165" t="s">
        <v>968</v>
      </c>
      <c r="R402" s="165" t="s">
        <v>1139</v>
      </c>
      <c r="S402" s="165">
        <v>2019</v>
      </c>
      <c r="T402" s="443"/>
      <c r="U402" s="443"/>
      <c r="V402" s="443"/>
    </row>
    <row r="403" spans="1:22" ht="44.25" hidden="1" customHeight="1" x14ac:dyDescent="0.25">
      <c r="A403" s="76" t="s">
        <v>1203</v>
      </c>
      <c r="B403" s="41" t="s">
        <v>1204</v>
      </c>
      <c r="C403" s="157" t="s">
        <v>856</v>
      </c>
      <c r="D403" s="34" t="s">
        <v>389</v>
      </c>
      <c r="E403" s="37" t="s">
        <v>1108</v>
      </c>
      <c r="F403" s="46" t="s">
        <v>883</v>
      </c>
      <c r="G403" s="155" t="s">
        <v>80</v>
      </c>
      <c r="H403" s="157"/>
      <c r="I403" s="157" t="s">
        <v>410</v>
      </c>
      <c r="J403" s="158">
        <v>2500000</v>
      </c>
      <c r="K403" s="158">
        <v>0</v>
      </c>
      <c r="L403" s="158">
        <v>0</v>
      </c>
      <c r="M403" s="158">
        <v>1250000</v>
      </c>
      <c r="N403" s="159">
        <v>0</v>
      </c>
      <c r="O403" s="158">
        <v>1250000</v>
      </c>
      <c r="P403" s="181" t="s">
        <v>995</v>
      </c>
      <c r="Q403" s="165" t="s">
        <v>1183</v>
      </c>
      <c r="R403" s="165" t="s">
        <v>1161</v>
      </c>
      <c r="S403" s="165">
        <v>2021</v>
      </c>
      <c r="T403" s="443"/>
      <c r="U403" s="443"/>
      <c r="V403" s="443"/>
    </row>
    <row r="404" spans="1:22" ht="36" hidden="1" x14ac:dyDescent="0.25">
      <c r="A404" s="114" t="s">
        <v>327</v>
      </c>
      <c r="B404" s="114" t="s">
        <v>330</v>
      </c>
      <c r="C404" s="320"/>
      <c r="D404" s="320"/>
      <c r="E404" s="320"/>
      <c r="F404" s="320"/>
      <c r="G404" s="320"/>
      <c r="H404" s="320"/>
      <c r="I404" s="320"/>
      <c r="J404" s="212">
        <f>SUM(J405:J428)</f>
        <v>64930504.580000006</v>
      </c>
      <c r="K404" s="212">
        <f t="shared" ref="K404:O404" si="78">SUM(K405:K428)</f>
        <v>4973785.42</v>
      </c>
      <c r="L404" s="212">
        <f t="shared" si="78"/>
        <v>0</v>
      </c>
      <c r="M404" s="212">
        <f t="shared" si="78"/>
        <v>22435445.870000001</v>
      </c>
      <c r="N404" s="212">
        <f t="shared" si="78"/>
        <v>0</v>
      </c>
      <c r="O404" s="212">
        <f t="shared" si="78"/>
        <v>35913528.449999996</v>
      </c>
      <c r="P404" s="212"/>
      <c r="Q404" s="180"/>
      <c r="R404" s="180"/>
      <c r="S404" s="180"/>
      <c r="T404" s="443"/>
      <c r="U404" s="443"/>
      <c r="V404" s="443"/>
    </row>
    <row r="405" spans="1:22" ht="38.25" hidden="1" x14ac:dyDescent="0.25">
      <c r="A405" s="51" t="s">
        <v>387</v>
      </c>
      <c r="B405" s="51" t="s">
        <v>939</v>
      </c>
      <c r="C405" s="32" t="s">
        <v>388</v>
      </c>
      <c r="D405" s="32" t="s">
        <v>389</v>
      </c>
      <c r="E405" s="130" t="s">
        <v>1098</v>
      </c>
      <c r="F405" s="130" t="s">
        <v>883</v>
      </c>
      <c r="G405" s="308" t="s">
        <v>80</v>
      </c>
      <c r="H405" s="308"/>
      <c r="I405" s="345"/>
      <c r="J405" s="131">
        <v>7953180</v>
      </c>
      <c r="K405" s="131">
        <v>2265568</v>
      </c>
      <c r="L405" s="131">
        <v>0</v>
      </c>
      <c r="M405" s="131">
        <v>1380304</v>
      </c>
      <c r="N405" s="131">
        <v>0</v>
      </c>
      <c r="O405" s="131">
        <v>4307308</v>
      </c>
      <c r="P405" s="181" t="s">
        <v>1069</v>
      </c>
      <c r="Q405" s="131" t="s">
        <v>965</v>
      </c>
      <c r="R405" s="131" t="s">
        <v>968</v>
      </c>
      <c r="S405" s="165">
        <v>2019</v>
      </c>
      <c r="T405" s="443"/>
      <c r="U405" s="443"/>
      <c r="V405" s="443"/>
    </row>
    <row r="406" spans="1:22" ht="38.25" hidden="1" x14ac:dyDescent="0.25">
      <c r="A406" s="51" t="s">
        <v>390</v>
      </c>
      <c r="B406" s="74" t="s">
        <v>396</v>
      </c>
      <c r="C406" s="336" t="s">
        <v>940</v>
      </c>
      <c r="D406" s="321" t="s">
        <v>389</v>
      </c>
      <c r="E406" s="130" t="s">
        <v>1098</v>
      </c>
      <c r="F406" s="130" t="s">
        <v>883</v>
      </c>
      <c r="G406" s="321" t="s">
        <v>80</v>
      </c>
      <c r="H406" s="321"/>
      <c r="I406" s="321" t="s">
        <v>941</v>
      </c>
      <c r="J406" s="128">
        <v>78751</v>
      </c>
      <c r="K406" s="128">
        <v>32542</v>
      </c>
      <c r="L406" s="128">
        <v>0</v>
      </c>
      <c r="M406" s="128">
        <v>13667</v>
      </c>
      <c r="N406" s="128">
        <v>0</v>
      </c>
      <c r="O406" s="128">
        <v>32542</v>
      </c>
      <c r="P406" s="137" t="s">
        <v>966</v>
      </c>
      <c r="Q406" s="137" t="s">
        <v>993</v>
      </c>
      <c r="R406" s="137" t="s">
        <v>992</v>
      </c>
      <c r="S406" s="138">
        <v>2019</v>
      </c>
      <c r="T406" s="444"/>
      <c r="U406" s="444"/>
      <c r="V406" s="443"/>
    </row>
    <row r="407" spans="1:22" ht="38.25" hidden="1" x14ac:dyDescent="0.25">
      <c r="A407" s="51" t="s">
        <v>391</v>
      </c>
      <c r="B407" s="74" t="s">
        <v>942</v>
      </c>
      <c r="C407" s="336" t="s">
        <v>940</v>
      </c>
      <c r="D407" s="321" t="s">
        <v>389</v>
      </c>
      <c r="E407" s="130" t="s">
        <v>1098</v>
      </c>
      <c r="F407" s="130" t="s">
        <v>883</v>
      </c>
      <c r="G407" s="321" t="s">
        <v>80</v>
      </c>
      <c r="H407" s="321"/>
      <c r="I407" s="321" t="s">
        <v>941</v>
      </c>
      <c r="J407" s="128">
        <v>70053</v>
      </c>
      <c r="K407" s="128">
        <v>28947</v>
      </c>
      <c r="L407" s="128">
        <v>0</v>
      </c>
      <c r="M407" s="128">
        <v>12158</v>
      </c>
      <c r="N407" s="128">
        <v>0</v>
      </c>
      <c r="O407" s="128">
        <v>28948</v>
      </c>
      <c r="P407" s="137" t="s">
        <v>966</v>
      </c>
      <c r="Q407" s="137" t="s">
        <v>993</v>
      </c>
      <c r="R407" s="137" t="s">
        <v>992</v>
      </c>
      <c r="S407" s="138">
        <v>2019</v>
      </c>
      <c r="T407" s="444"/>
      <c r="U407" s="444"/>
      <c r="V407" s="443"/>
    </row>
    <row r="408" spans="1:22" ht="38.25" hidden="1" x14ac:dyDescent="0.25">
      <c r="A408" s="51" t="s">
        <v>392</v>
      </c>
      <c r="B408" s="74" t="s">
        <v>943</v>
      </c>
      <c r="C408" s="336" t="s">
        <v>940</v>
      </c>
      <c r="D408" s="321" t="s">
        <v>389</v>
      </c>
      <c r="E408" s="130" t="s">
        <v>1098</v>
      </c>
      <c r="F408" s="130" t="s">
        <v>883</v>
      </c>
      <c r="G408" s="321" t="s">
        <v>80</v>
      </c>
      <c r="H408" s="321"/>
      <c r="I408" s="321" t="s">
        <v>941</v>
      </c>
      <c r="J408" s="128">
        <f>SUM(K408:O408)</f>
        <v>78892</v>
      </c>
      <c r="K408" s="128">
        <v>32600</v>
      </c>
      <c r="L408" s="128">
        <v>0</v>
      </c>
      <c r="M408" s="128">
        <v>13692</v>
      </c>
      <c r="N408" s="128">
        <v>0</v>
      </c>
      <c r="O408" s="128">
        <v>32600</v>
      </c>
      <c r="P408" s="137" t="s">
        <v>966</v>
      </c>
      <c r="Q408" s="137" t="s">
        <v>993</v>
      </c>
      <c r="R408" s="137" t="s">
        <v>992</v>
      </c>
      <c r="S408" s="138">
        <v>2019</v>
      </c>
      <c r="T408" s="444"/>
      <c r="U408" s="444"/>
      <c r="V408" s="443"/>
    </row>
    <row r="409" spans="1:22" ht="38.25" hidden="1" x14ac:dyDescent="0.25">
      <c r="A409" s="51" t="s">
        <v>393</v>
      </c>
      <c r="B409" s="74" t="s">
        <v>944</v>
      </c>
      <c r="C409" s="336" t="s">
        <v>940</v>
      </c>
      <c r="D409" s="321" t="s">
        <v>389</v>
      </c>
      <c r="E409" s="130" t="s">
        <v>1098</v>
      </c>
      <c r="F409" s="130" t="s">
        <v>883</v>
      </c>
      <c r="G409" s="321" t="s">
        <v>80</v>
      </c>
      <c r="H409" s="321"/>
      <c r="I409" s="321" t="s">
        <v>941</v>
      </c>
      <c r="J409" s="128">
        <v>167122</v>
      </c>
      <c r="K409" s="128">
        <v>69058</v>
      </c>
      <c r="L409" s="128">
        <v>0</v>
      </c>
      <c r="M409" s="128">
        <v>29005</v>
      </c>
      <c r="N409" s="128">
        <v>0</v>
      </c>
      <c r="O409" s="128">
        <v>69059</v>
      </c>
      <c r="P409" s="137" t="s">
        <v>966</v>
      </c>
      <c r="Q409" s="137" t="s">
        <v>993</v>
      </c>
      <c r="R409" s="137" t="s">
        <v>992</v>
      </c>
      <c r="S409" s="138">
        <v>2019</v>
      </c>
      <c r="T409" s="444"/>
      <c r="U409" s="444"/>
      <c r="V409" s="443"/>
    </row>
    <row r="410" spans="1:22" ht="38.25" hidden="1" x14ac:dyDescent="0.25">
      <c r="A410" s="51" t="s">
        <v>394</v>
      </c>
      <c r="B410" s="74" t="s">
        <v>402</v>
      </c>
      <c r="C410" s="336" t="s">
        <v>940</v>
      </c>
      <c r="D410" s="321" t="s">
        <v>389</v>
      </c>
      <c r="E410" s="130" t="s">
        <v>1098</v>
      </c>
      <c r="F410" s="130" t="s">
        <v>883</v>
      </c>
      <c r="G410" s="321" t="s">
        <v>80</v>
      </c>
      <c r="H410" s="321"/>
      <c r="I410" s="321" t="s">
        <v>941</v>
      </c>
      <c r="J410" s="128">
        <v>969246</v>
      </c>
      <c r="K410" s="128">
        <v>160206</v>
      </c>
      <c r="L410" s="128">
        <v>0</v>
      </c>
      <c r="M410" s="128">
        <v>168216</v>
      </c>
      <c r="N410" s="128">
        <v>0</v>
      </c>
      <c r="O410" s="128">
        <v>640824</v>
      </c>
      <c r="P410" s="137" t="s">
        <v>993</v>
      </c>
      <c r="Q410" s="137" t="s">
        <v>964</v>
      </c>
      <c r="R410" s="137" t="s">
        <v>973</v>
      </c>
      <c r="S410" s="138">
        <v>2020</v>
      </c>
      <c r="T410" s="444"/>
      <c r="U410" s="444"/>
      <c r="V410" s="443"/>
    </row>
    <row r="411" spans="1:22" ht="38.25" hidden="1" x14ac:dyDescent="0.25">
      <c r="A411" s="51" t="s">
        <v>395</v>
      </c>
      <c r="B411" s="74" t="s">
        <v>949</v>
      </c>
      <c r="C411" s="336" t="s">
        <v>940</v>
      </c>
      <c r="D411" s="321" t="s">
        <v>389</v>
      </c>
      <c r="E411" s="130" t="s">
        <v>1098</v>
      </c>
      <c r="F411" s="130" t="s">
        <v>883</v>
      </c>
      <c r="G411" s="321" t="s">
        <v>80</v>
      </c>
      <c r="H411" s="321"/>
      <c r="I411" s="321" t="s">
        <v>941</v>
      </c>
      <c r="J411" s="128">
        <v>822800</v>
      </c>
      <c r="K411" s="128">
        <v>136000</v>
      </c>
      <c r="L411" s="128">
        <v>0</v>
      </c>
      <c r="M411" s="128">
        <v>142800</v>
      </c>
      <c r="N411" s="128">
        <v>0</v>
      </c>
      <c r="O411" s="128">
        <v>544000</v>
      </c>
      <c r="P411" s="137" t="s">
        <v>993</v>
      </c>
      <c r="Q411" s="137" t="s">
        <v>964</v>
      </c>
      <c r="R411" s="137" t="s">
        <v>973</v>
      </c>
      <c r="S411" s="138">
        <v>2020</v>
      </c>
      <c r="T411" s="444"/>
      <c r="U411" s="444"/>
      <c r="V411" s="443"/>
    </row>
    <row r="412" spans="1:22" ht="38.25" hidden="1" x14ac:dyDescent="0.25">
      <c r="A412" s="51" t="s">
        <v>397</v>
      </c>
      <c r="B412" s="74" t="s">
        <v>945</v>
      </c>
      <c r="C412" s="336" t="s">
        <v>940</v>
      </c>
      <c r="D412" s="321" t="s">
        <v>389</v>
      </c>
      <c r="E412" s="130" t="s">
        <v>1098</v>
      </c>
      <c r="F412" s="130" t="s">
        <v>883</v>
      </c>
      <c r="G412" s="321" t="s">
        <v>80</v>
      </c>
      <c r="H412" s="321"/>
      <c r="I412" s="321" t="s">
        <v>941</v>
      </c>
      <c r="J412" s="128">
        <v>1060000</v>
      </c>
      <c r="K412" s="128">
        <v>438016</v>
      </c>
      <c r="L412" s="128">
        <v>0</v>
      </c>
      <c r="M412" s="128">
        <v>183967</v>
      </c>
      <c r="N412" s="128">
        <v>0</v>
      </c>
      <c r="O412" s="128">
        <v>438017</v>
      </c>
      <c r="P412" s="137" t="s">
        <v>993</v>
      </c>
      <c r="Q412" s="137" t="s">
        <v>964</v>
      </c>
      <c r="R412" s="137" t="s">
        <v>973</v>
      </c>
      <c r="S412" s="138">
        <v>2020</v>
      </c>
      <c r="T412" s="444"/>
      <c r="U412" s="444"/>
      <c r="V412" s="443"/>
    </row>
    <row r="413" spans="1:22" ht="38.25" hidden="1" x14ac:dyDescent="0.25">
      <c r="A413" s="51" t="s">
        <v>398</v>
      </c>
      <c r="B413" s="74" t="s">
        <v>946</v>
      </c>
      <c r="C413" s="336" t="s">
        <v>940</v>
      </c>
      <c r="D413" s="321" t="s">
        <v>389</v>
      </c>
      <c r="E413" s="130" t="s">
        <v>1098</v>
      </c>
      <c r="F413" s="130" t="s">
        <v>883</v>
      </c>
      <c r="G413" s="321" t="s">
        <v>80</v>
      </c>
      <c r="H413" s="321"/>
      <c r="I413" s="321" t="s">
        <v>941</v>
      </c>
      <c r="J413" s="128">
        <v>302500</v>
      </c>
      <c r="K413" s="128">
        <v>125000</v>
      </c>
      <c r="L413" s="128">
        <v>0</v>
      </c>
      <c r="M413" s="128">
        <v>52500</v>
      </c>
      <c r="N413" s="128">
        <v>0</v>
      </c>
      <c r="O413" s="128">
        <v>125000</v>
      </c>
      <c r="P413" s="137" t="s">
        <v>993</v>
      </c>
      <c r="Q413" s="137" t="s">
        <v>964</v>
      </c>
      <c r="R413" s="137" t="s">
        <v>973</v>
      </c>
      <c r="S413" s="138">
        <v>2020</v>
      </c>
      <c r="T413" s="444"/>
      <c r="U413" s="444"/>
      <c r="V413" s="443"/>
    </row>
    <row r="414" spans="1:22" ht="38.25" hidden="1" x14ac:dyDescent="0.25">
      <c r="A414" s="51" t="s">
        <v>399</v>
      </c>
      <c r="B414" s="74" t="s">
        <v>411</v>
      </c>
      <c r="C414" s="336" t="s">
        <v>940</v>
      </c>
      <c r="D414" s="321" t="s">
        <v>389</v>
      </c>
      <c r="E414" s="130" t="s">
        <v>1098</v>
      </c>
      <c r="F414" s="130" t="s">
        <v>883</v>
      </c>
      <c r="G414" s="321" t="s">
        <v>80</v>
      </c>
      <c r="H414" s="321"/>
      <c r="I414" s="321" t="s">
        <v>941</v>
      </c>
      <c r="J414" s="128">
        <v>270000</v>
      </c>
      <c r="K414" s="128">
        <v>111570</v>
      </c>
      <c r="L414" s="128">
        <v>0</v>
      </c>
      <c r="M414" s="128">
        <v>46860</v>
      </c>
      <c r="N414" s="128">
        <v>0</v>
      </c>
      <c r="O414" s="128">
        <v>111570</v>
      </c>
      <c r="P414" s="137" t="s">
        <v>993</v>
      </c>
      <c r="Q414" s="137" t="s">
        <v>964</v>
      </c>
      <c r="R414" s="137" t="s">
        <v>973</v>
      </c>
      <c r="S414" s="138">
        <v>2020</v>
      </c>
      <c r="T414" s="444"/>
      <c r="U414" s="444"/>
      <c r="V414" s="443"/>
    </row>
    <row r="415" spans="1:22" ht="38.25" hidden="1" x14ac:dyDescent="0.25">
      <c r="A415" s="51" t="s">
        <v>400</v>
      </c>
      <c r="B415" s="74" t="s">
        <v>947</v>
      </c>
      <c r="C415" s="336" t="s">
        <v>940</v>
      </c>
      <c r="D415" s="321" t="s">
        <v>389</v>
      </c>
      <c r="E415" s="130" t="s">
        <v>1098</v>
      </c>
      <c r="F415" s="130" t="s">
        <v>883</v>
      </c>
      <c r="G415" s="321" t="s">
        <v>80</v>
      </c>
      <c r="H415" s="321"/>
      <c r="I415" s="321" t="s">
        <v>941</v>
      </c>
      <c r="J415" s="128">
        <v>450000</v>
      </c>
      <c r="K415" s="128">
        <v>185950</v>
      </c>
      <c r="L415" s="128">
        <v>0</v>
      </c>
      <c r="M415" s="128">
        <v>78099</v>
      </c>
      <c r="N415" s="128">
        <v>0</v>
      </c>
      <c r="O415" s="128">
        <v>185951</v>
      </c>
      <c r="P415" s="137" t="s">
        <v>993</v>
      </c>
      <c r="Q415" s="137" t="s">
        <v>964</v>
      </c>
      <c r="R415" s="137" t="s">
        <v>973</v>
      </c>
      <c r="S415" s="138">
        <v>2020</v>
      </c>
      <c r="T415" s="444"/>
      <c r="U415" s="444"/>
      <c r="V415" s="443"/>
    </row>
    <row r="416" spans="1:22" ht="38.25" hidden="1" x14ac:dyDescent="0.25">
      <c r="A416" s="51" t="s">
        <v>401</v>
      </c>
      <c r="B416" s="74" t="s">
        <v>948</v>
      </c>
      <c r="C416" s="336" t="s">
        <v>940</v>
      </c>
      <c r="D416" s="321" t="s">
        <v>389</v>
      </c>
      <c r="E416" s="130" t="s">
        <v>1098</v>
      </c>
      <c r="F416" s="130" t="s">
        <v>883</v>
      </c>
      <c r="G416" s="321" t="s">
        <v>80</v>
      </c>
      <c r="H416" s="321"/>
      <c r="I416" s="321" t="s">
        <v>941</v>
      </c>
      <c r="J416" s="128">
        <v>269300</v>
      </c>
      <c r="K416" s="128">
        <v>111281</v>
      </c>
      <c r="L416" s="128">
        <v>0</v>
      </c>
      <c r="M416" s="128">
        <v>46738</v>
      </c>
      <c r="N416" s="128">
        <v>0</v>
      </c>
      <c r="O416" s="128">
        <v>111281</v>
      </c>
      <c r="P416" s="137" t="s">
        <v>993</v>
      </c>
      <c r="Q416" s="137" t="s">
        <v>964</v>
      </c>
      <c r="R416" s="137" t="s">
        <v>973</v>
      </c>
      <c r="S416" s="138">
        <v>2020</v>
      </c>
      <c r="T416" s="444"/>
      <c r="U416" s="444"/>
      <c r="V416" s="443"/>
    </row>
    <row r="417" spans="1:22" ht="36" hidden="1" x14ac:dyDescent="0.25">
      <c r="A417" s="51" t="s">
        <v>403</v>
      </c>
      <c r="B417" s="41" t="s">
        <v>450</v>
      </c>
      <c r="C417" s="38" t="s">
        <v>449</v>
      </c>
      <c r="D417" s="33" t="s">
        <v>389</v>
      </c>
      <c r="E417" s="33" t="s">
        <v>1107</v>
      </c>
      <c r="F417" s="277" t="s">
        <v>883</v>
      </c>
      <c r="G417" s="171" t="s">
        <v>80</v>
      </c>
      <c r="H417" s="178"/>
      <c r="I417" s="178" t="s">
        <v>960</v>
      </c>
      <c r="J417" s="158">
        <v>1607744.84</v>
      </c>
      <c r="K417" s="158" t="s">
        <v>451</v>
      </c>
      <c r="L417" s="158">
        <v>0</v>
      </c>
      <c r="M417" s="158">
        <v>0</v>
      </c>
      <c r="N417" s="158">
        <v>0</v>
      </c>
      <c r="O417" s="158" t="s">
        <v>452</v>
      </c>
      <c r="P417" s="181" t="s">
        <v>998</v>
      </c>
      <c r="Q417" s="165" t="s">
        <v>1219</v>
      </c>
      <c r="R417" s="165" t="s">
        <v>1220</v>
      </c>
      <c r="S417" s="165">
        <v>2020</v>
      </c>
      <c r="T417" s="444"/>
      <c r="U417" s="444"/>
      <c r="V417" s="443"/>
    </row>
    <row r="418" spans="1:22" ht="25.5" hidden="1" x14ac:dyDescent="0.25">
      <c r="A418" s="51" t="s">
        <v>404</v>
      </c>
      <c r="B418" s="74" t="s">
        <v>919</v>
      </c>
      <c r="C418" s="32" t="s">
        <v>843</v>
      </c>
      <c r="D418" s="32" t="s">
        <v>389</v>
      </c>
      <c r="E418" s="32" t="s">
        <v>1050</v>
      </c>
      <c r="F418" s="277" t="s">
        <v>883</v>
      </c>
      <c r="G418" s="50" t="s">
        <v>80</v>
      </c>
      <c r="H418" s="32" t="s">
        <v>478</v>
      </c>
      <c r="I418" s="32"/>
      <c r="J418" s="182">
        <v>20576077</v>
      </c>
      <c r="K418" s="182">
        <v>0</v>
      </c>
      <c r="L418" s="182">
        <v>0</v>
      </c>
      <c r="M418" s="182">
        <v>11954908.49</v>
      </c>
      <c r="N418" s="182">
        <v>0</v>
      </c>
      <c r="O418" s="182">
        <v>8621168.5099999998</v>
      </c>
      <c r="P418" s="125" t="s">
        <v>1069</v>
      </c>
      <c r="Q418" s="125" t="s">
        <v>1071</v>
      </c>
      <c r="R418" s="124" t="s">
        <v>969</v>
      </c>
      <c r="S418" s="125">
        <v>2019</v>
      </c>
      <c r="T418" s="443"/>
      <c r="U418" s="443"/>
      <c r="V418" s="443"/>
    </row>
    <row r="419" spans="1:22" ht="36" hidden="1" x14ac:dyDescent="0.25">
      <c r="A419" s="51" t="s">
        <v>405</v>
      </c>
      <c r="B419" s="51" t="s">
        <v>855</v>
      </c>
      <c r="C419" s="32" t="s">
        <v>856</v>
      </c>
      <c r="D419" s="32" t="s">
        <v>389</v>
      </c>
      <c r="E419" s="32" t="s">
        <v>1108</v>
      </c>
      <c r="F419" s="277" t="s">
        <v>883</v>
      </c>
      <c r="G419" s="50" t="s">
        <v>80</v>
      </c>
      <c r="H419" s="32"/>
      <c r="I419" s="32"/>
      <c r="J419" s="182">
        <v>3825898.4</v>
      </c>
      <c r="K419" s="182">
        <v>394028</v>
      </c>
      <c r="L419" s="182">
        <v>0</v>
      </c>
      <c r="M419" s="182">
        <v>978803.57</v>
      </c>
      <c r="N419" s="182">
        <v>0</v>
      </c>
      <c r="O419" s="182">
        <v>2453066.83</v>
      </c>
      <c r="P419" s="124" t="s">
        <v>1069</v>
      </c>
      <c r="Q419" s="125" t="s">
        <v>1070</v>
      </c>
      <c r="R419" s="124" t="s">
        <v>1070</v>
      </c>
      <c r="S419" s="125">
        <v>2019</v>
      </c>
      <c r="T419" s="443"/>
      <c r="U419" s="443"/>
      <c r="V419" s="443"/>
    </row>
    <row r="420" spans="1:22" ht="36" hidden="1" x14ac:dyDescent="0.25">
      <c r="A420" s="51" t="s">
        <v>406</v>
      </c>
      <c r="B420" s="51" t="s">
        <v>1205</v>
      </c>
      <c r="C420" s="31" t="s">
        <v>850</v>
      </c>
      <c r="D420" s="31" t="s">
        <v>389</v>
      </c>
      <c r="E420" s="31" t="s">
        <v>780</v>
      </c>
      <c r="F420" s="28" t="s">
        <v>883</v>
      </c>
      <c r="G420" s="52" t="s">
        <v>80</v>
      </c>
      <c r="H420" s="31"/>
      <c r="I420" s="31"/>
      <c r="J420" s="182">
        <v>2166105</v>
      </c>
      <c r="K420" s="182">
        <v>0</v>
      </c>
      <c r="L420" s="182">
        <v>0</v>
      </c>
      <c r="M420" s="182">
        <v>1092428.3500000001</v>
      </c>
      <c r="N420" s="182">
        <v>0</v>
      </c>
      <c r="O420" s="182">
        <v>1073676.6499999999</v>
      </c>
      <c r="P420" s="124" t="s">
        <v>1069</v>
      </c>
      <c r="Q420" s="125" t="s">
        <v>1140</v>
      </c>
      <c r="R420" s="125" t="s">
        <v>1139</v>
      </c>
      <c r="S420" s="125">
        <v>2019</v>
      </c>
      <c r="T420" s="443"/>
      <c r="U420" s="443"/>
      <c r="V420" s="443"/>
    </row>
    <row r="421" spans="1:22" ht="36" hidden="1" x14ac:dyDescent="0.25">
      <c r="A421" s="51" t="s">
        <v>407</v>
      </c>
      <c r="B421" s="74" t="s">
        <v>1221</v>
      </c>
      <c r="C421" s="32" t="s">
        <v>449</v>
      </c>
      <c r="D421" s="32" t="s">
        <v>389</v>
      </c>
      <c r="E421" s="32" t="s">
        <v>1107</v>
      </c>
      <c r="F421" s="277" t="s">
        <v>1254</v>
      </c>
      <c r="G421" s="50" t="s">
        <v>86</v>
      </c>
      <c r="H421" s="32"/>
      <c r="I421" s="32"/>
      <c r="J421" s="182">
        <v>2071448</v>
      </c>
      <c r="K421" s="182">
        <v>0</v>
      </c>
      <c r="L421" s="182">
        <v>0</v>
      </c>
      <c r="M421" s="182">
        <v>103572.4</v>
      </c>
      <c r="N421" s="182">
        <v>0</v>
      </c>
      <c r="O421" s="182">
        <v>1967875.6</v>
      </c>
      <c r="P421" s="125" t="s">
        <v>1000</v>
      </c>
      <c r="Q421" s="125" t="s">
        <v>417</v>
      </c>
      <c r="R421" s="125" t="s">
        <v>968</v>
      </c>
      <c r="S421" s="125">
        <v>2017</v>
      </c>
      <c r="T421" s="444"/>
      <c r="U421" s="444"/>
      <c r="V421" s="443"/>
    </row>
    <row r="422" spans="1:22" ht="72" hidden="1" x14ac:dyDescent="0.25">
      <c r="A422" s="51" t="s">
        <v>408</v>
      </c>
      <c r="B422" s="74" t="s">
        <v>913</v>
      </c>
      <c r="C422" s="32" t="s">
        <v>914</v>
      </c>
      <c r="D422" s="32" t="s">
        <v>389</v>
      </c>
      <c r="E422" s="46" t="s">
        <v>1091</v>
      </c>
      <c r="F422" s="36" t="s">
        <v>883</v>
      </c>
      <c r="G422" s="50" t="s">
        <v>80</v>
      </c>
      <c r="H422" s="32"/>
      <c r="I422" s="32"/>
      <c r="J422" s="182">
        <f>+K422+L422+M422+N422+O422</f>
        <v>5118564.0600000005</v>
      </c>
      <c r="K422" s="182">
        <v>883019.42</v>
      </c>
      <c r="L422" s="182">
        <v>0</v>
      </c>
      <c r="M422" s="182">
        <v>883019.42</v>
      </c>
      <c r="N422" s="182">
        <v>0</v>
      </c>
      <c r="O422" s="182">
        <v>3352525.22</v>
      </c>
      <c r="P422" s="125" t="s">
        <v>1069</v>
      </c>
      <c r="Q422" s="125" t="s">
        <v>965</v>
      </c>
      <c r="R422" s="125" t="s">
        <v>967</v>
      </c>
      <c r="S422" s="125">
        <v>2020</v>
      </c>
      <c r="T422" s="443"/>
      <c r="U422" s="443"/>
      <c r="V422" s="443"/>
    </row>
    <row r="423" spans="1:22" ht="36" hidden="1" x14ac:dyDescent="0.25">
      <c r="A423" s="51" t="s">
        <v>409</v>
      </c>
      <c r="B423" s="74" t="s">
        <v>918</v>
      </c>
      <c r="C423" s="32" t="s">
        <v>428</v>
      </c>
      <c r="D423" s="32" t="s">
        <v>389</v>
      </c>
      <c r="E423" s="32" t="s">
        <v>1106</v>
      </c>
      <c r="F423" s="36" t="s">
        <v>883</v>
      </c>
      <c r="G423" s="50" t="s">
        <v>80</v>
      </c>
      <c r="H423" s="32"/>
      <c r="I423" s="32"/>
      <c r="J423" s="182">
        <v>3613316</v>
      </c>
      <c r="K423" s="182">
        <v>0</v>
      </c>
      <c r="L423" s="182">
        <v>0</v>
      </c>
      <c r="M423" s="182">
        <v>1449349</v>
      </c>
      <c r="N423" s="182">
        <v>0</v>
      </c>
      <c r="O423" s="182">
        <v>2163967</v>
      </c>
      <c r="P423" s="125" t="s">
        <v>1069</v>
      </c>
      <c r="Q423" s="125" t="s">
        <v>1140</v>
      </c>
      <c r="R423" s="125" t="s">
        <v>1139</v>
      </c>
      <c r="S423" s="125">
        <v>2018</v>
      </c>
      <c r="T423" s="443"/>
      <c r="U423" s="443"/>
      <c r="V423" s="443"/>
    </row>
    <row r="424" spans="1:22" ht="36" hidden="1" x14ac:dyDescent="0.25">
      <c r="A424" s="51" t="s">
        <v>956</v>
      </c>
      <c r="B424" s="51" t="s">
        <v>958</v>
      </c>
      <c r="C424" s="32" t="s">
        <v>957</v>
      </c>
      <c r="D424" s="32" t="s">
        <v>389</v>
      </c>
      <c r="E424" s="32" t="s">
        <v>1086</v>
      </c>
      <c r="F424" s="36" t="s">
        <v>883</v>
      </c>
      <c r="G424" s="50" t="s">
        <v>80</v>
      </c>
      <c r="H424" s="32"/>
      <c r="I424" s="32"/>
      <c r="J424" s="182">
        <v>3107148</v>
      </c>
      <c r="K424" s="182">
        <v>0</v>
      </c>
      <c r="L424" s="182">
        <v>0</v>
      </c>
      <c r="M424" s="182">
        <v>851140.68</v>
      </c>
      <c r="N424" s="182">
        <v>0</v>
      </c>
      <c r="O424" s="182">
        <v>2256007.3199999998</v>
      </c>
      <c r="P424" s="124" t="s">
        <v>1069</v>
      </c>
      <c r="Q424" s="125" t="s">
        <v>1070</v>
      </c>
      <c r="R424" s="125" t="s">
        <v>1139</v>
      </c>
      <c r="S424" s="125">
        <v>2019</v>
      </c>
      <c r="T424" s="443"/>
      <c r="U424" s="443"/>
      <c r="V424" s="443"/>
    </row>
    <row r="425" spans="1:22" ht="36" hidden="1" x14ac:dyDescent="0.25">
      <c r="A425" s="51" t="s">
        <v>1206</v>
      </c>
      <c r="B425" s="51" t="s">
        <v>1207</v>
      </c>
      <c r="C425" s="31" t="s">
        <v>856</v>
      </c>
      <c r="D425" s="31" t="s">
        <v>389</v>
      </c>
      <c r="E425" s="31" t="s">
        <v>1108</v>
      </c>
      <c r="F425" s="30" t="s">
        <v>883</v>
      </c>
      <c r="G425" s="52" t="s">
        <v>80</v>
      </c>
      <c r="H425" s="31"/>
      <c r="I425" s="31" t="s">
        <v>410</v>
      </c>
      <c r="J425" s="182">
        <v>3848000</v>
      </c>
      <c r="K425" s="182">
        <v>0</v>
      </c>
      <c r="L425" s="182">
        <v>0</v>
      </c>
      <c r="M425" s="182">
        <v>1924000</v>
      </c>
      <c r="N425" s="182">
        <v>0</v>
      </c>
      <c r="O425" s="182">
        <v>1924000</v>
      </c>
      <c r="P425" s="124" t="s">
        <v>995</v>
      </c>
      <c r="Q425" s="125" t="s">
        <v>1183</v>
      </c>
      <c r="R425" s="125" t="s">
        <v>1161</v>
      </c>
      <c r="S425" s="125">
        <v>2021</v>
      </c>
      <c r="T425" s="444"/>
      <c r="U425" s="444"/>
      <c r="V425" s="444"/>
    </row>
    <row r="426" spans="1:22" ht="36" hidden="1" x14ac:dyDescent="0.25">
      <c r="A426" s="51" t="s">
        <v>1208</v>
      </c>
      <c r="B426" s="51" t="s">
        <v>1209</v>
      </c>
      <c r="C426" s="31" t="s">
        <v>856</v>
      </c>
      <c r="D426" s="31" t="s">
        <v>389</v>
      </c>
      <c r="E426" s="31" t="s">
        <v>1108</v>
      </c>
      <c r="F426" s="30" t="s">
        <v>883</v>
      </c>
      <c r="G426" s="52" t="s">
        <v>80</v>
      </c>
      <c r="H426" s="31"/>
      <c r="I426" s="31" t="s">
        <v>410</v>
      </c>
      <c r="J426" s="182">
        <v>1700000</v>
      </c>
      <c r="K426" s="182">
        <v>0</v>
      </c>
      <c r="L426" s="182">
        <v>0</v>
      </c>
      <c r="M426" s="182">
        <v>340000</v>
      </c>
      <c r="N426" s="182">
        <v>0</v>
      </c>
      <c r="O426" s="182">
        <v>1360000</v>
      </c>
      <c r="P426" s="124" t="s">
        <v>995</v>
      </c>
      <c r="Q426" s="125" t="s">
        <v>1183</v>
      </c>
      <c r="R426" s="125" t="s">
        <v>1161</v>
      </c>
      <c r="S426" s="125">
        <v>2021</v>
      </c>
      <c r="T426" s="444"/>
      <c r="U426" s="444"/>
      <c r="V426" s="444"/>
    </row>
    <row r="427" spans="1:22" ht="36" hidden="1" x14ac:dyDescent="0.25">
      <c r="A427" s="51" t="s">
        <v>1210</v>
      </c>
      <c r="B427" s="51" t="s">
        <v>1211</v>
      </c>
      <c r="C427" s="31" t="s">
        <v>856</v>
      </c>
      <c r="D427" s="31" t="s">
        <v>389</v>
      </c>
      <c r="E427" s="31" t="s">
        <v>1108</v>
      </c>
      <c r="F427" s="30" t="s">
        <v>883</v>
      </c>
      <c r="G427" s="52" t="s">
        <v>80</v>
      </c>
      <c r="H427" s="31"/>
      <c r="I427" s="31" t="s">
        <v>410</v>
      </c>
      <c r="J427" s="182">
        <v>1000000</v>
      </c>
      <c r="K427" s="182">
        <v>0</v>
      </c>
      <c r="L427" s="182">
        <v>0</v>
      </c>
      <c r="M427" s="182">
        <v>500000</v>
      </c>
      <c r="N427" s="182">
        <v>0</v>
      </c>
      <c r="O427" s="182">
        <v>500000</v>
      </c>
      <c r="P427" s="124" t="s">
        <v>995</v>
      </c>
      <c r="Q427" s="125" t="s">
        <v>1183</v>
      </c>
      <c r="R427" s="125" t="s">
        <v>1161</v>
      </c>
      <c r="S427" s="125">
        <v>2021</v>
      </c>
      <c r="T427" s="444"/>
      <c r="U427" s="444"/>
      <c r="V427" s="444"/>
    </row>
    <row r="428" spans="1:22" ht="36" hidden="1" x14ac:dyDescent="0.25">
      <c r="A428" s="51" t="s">
        <v>1222</v>
      </c>
      <c r="B428" s="74" t="s">
        <v>1223</v>
      </c>
      <c r="C428" s="32" t="s">
        <v>449</v>
      </c>
      <c r="D428" s="32" t="s">
        <v>389</v>
      </c>
      <c r="E428" s="32" t="s">
        <v>1107</v>
      </c>
      <c r="F428" s="277" t="s">
        <v>1254</v>
      </c>
      <c r="G428" s="50" t="s">
        <v>86</v>
      </c>
      <c r="H428" s="31"/>
      <c r="I428" s="31"/>
      <c r="J428" s="182">
        <v>3804359.28</v>
      </c>
      <c r="K428" s="182">
        <v>0</v>
      </c>
      <c r="L428" s="182">
        <v>0</v>
      </c>
      <c r="M428" s="182">
        <v>190217.96</v>
      </c>
      <c r="N428" s="182">
        <v>0</v>
      </c>
      <c r="O428" s="182">
        <v>3614141.32</v>
      </c>
      <c r="P428" s="124" t="s">
        <v>1000</v>
      </c>
      <c r="Q428" s="125" t="s">
        <v>1000</v>
      </c>
      <c r="R428" s="125" t="s">
        <v>417</v>
      </c>
      <c r="S428" s="125">
        <v>2016</v>
      </c>
      <c r="T428" s="444"/>
      <c r="U428" s="444"/>
      <c r="V428" s="443"/>
    </row>
    <row r="429" spans="1:22" ht="24" hidden="1" x14ac:dyDescent="0.25">
      <c r="A429" s="114" t="s">
        <v>328</v>
      </c>
      <c r="B429" s="114" t="s">
        <v>331</v>
      </c>
      <c r="C429" s="320"/>
      <c r="D429" s="320"/>
      <c r="E429" s="320"/>
      <c r="F429" s="320"/>
      <c r="G429" s="320"/>
      <c r="H429" s="320"/>
      <c r="I429" s="320"/>
      <c r="J429" s="233">
        <v>0</v>
      </c>
      <c r="K429" s="233">
        <v>0</v>
      </c>
      <c r="L429" s="233">
        <v>0</v>
      </c>
      <c r="M429" s="233">
        <v>0</v>
      </c>
      <c r="N429" s="233">
        <v>0</v>
      </c>
      <c r="O429" s="233">
        <v>0</v>
      </c>
      <c r="P429" s="180"/>
      <c r="Q429" s="180"/>
      <c r="R429" s="180"/>
      <c r="S429" s="180"/>
      <c r="T429" s="443"/>
      <c r="U429" s="443"/>
      <c r="V429" s="443"/>
    </row>
    <row r="430" spans="1:22" ht="25.5" hidden="1" x14ac:dyDescent="0.25">
      <c r="A430" s="148" t="s">
        <v>157</v>
      </c>
      <c r="B430" s="167" t="s">
        <v>160</v>
      </c>
      <c r="C430" s="319"/>
      <c r="D430" s="319"/>
      <c r="E430" s="319"/>
      <c r="F430" s="319"/>
      <c r="G430" s="319"/>
      <c r="H430" s="319"/>
      <c r="I430" s="319"/>
      <c r="J430" s="210">
        <f>J431+J432+J439+J441+J442</f>
        <v>10450435</v>
      </c>
      <c r="K430" s="210">
        <f t="shared" ref="K430:O430" si="79">K431+K432+K439+K441+K442</f>
        <v>1758522</v>
      </c>
      <c r="L430" s="210">
        <f t="shared" si="79"/>
        <v>200000</v>
      </c>
      <c r="M430" s="210">
        <f t="shared" si="79"/>
        <v>0</v>
      </c>
      <c r="N430" s="210">
        <f t="shared" si="79"/>
        <v>527474</v>
      </c>
      <c r="O430" s="210">
        <f t="shared" si="79"/>
        <v>8163629</v>
      </c>
      <c r="P430" s="179"/>
      <c r="Q430" s="179"/>
      <c r="R430" s="179"/>
      <c r="S430" s="179"/>
      <c r="T430" s="443"/>
      <c r="U430" s="443"/>
      <c r="V430" s="443"/>
    </row>
    <row r="431" spans="1:22" hidden="1" x14ac:dyDescent="0.25">
      <c r="A431" s="114" t="s">
        <v>332</v>
      </c>
      <c r="B431" s="114" t="s">
        <v>337</v>
      </c>
      <c r="C431" s="152"/>
      <c r="D431" s="152"/>
      <c r="E431" s="152"/>
      <c r="F431" s="152"/>
      <c r="G431" s="152"/>
      <c r="H431" s="152"/>
      <c r="I431" s="152"/>
      <c r="J431" s="212"/>
      <c r="K431" s="212"/>
      <c r="L431" s="212"/>
      <c r="M431" s="212"/>
      <c r="N431" s="212"/>
      <c r="O431" s="212"/>
      <c r="P431" s="180"/>
      <c r="Q431" s="180"/>
      <c r="R431" s="180"/>
      <c r="S431" s="180"/>
      <c r="T431" s="443"/>
      <c r="U431" s="443"/>
      <c r="V431" s="443"/>
    </row>
    <row r="432" spans="1:22" ht="72" hidden="1" x14ac:dyDescent="0.25">
      <c r="A432" s="114" t="s">
        <v>333</v>
      </c>
      <c r="B432" s="114" t="s">
        <v>338</v>
      </c>
      <c r="C432" s="152"/>
      <c r="D432" s="152"/>
      <c r="E432" s="152"/>
      <c r="F432" s="152"/>
      <c r="G432" s="152"/>
      <c r="H432" s="152"/>
      <c r="I432" s="152"/>
      <c r="J432" s="212">
        <f>SUM(J433:J438)</f>
        <v>2175577</v>
      </c>
      <c r="K432" s="212">
        <f t="shared" ref="K432:N432" si="80">SUM(K433:K438)</f>
        <v>517293</v>
      </c>
      <c r="L432" s="212">
        <f t="shared" si="80"/>
        <v>200000</v>
      </c>
      <c r="M432" s="212">
        <f t="shared" si="80"/>
        <v>0</v>
      </c>
      <c r="N432" s="212">
        <f t="shared" si="80"/>
        <v>527474</v>
      </c>
      <c r="O432" s="212">
        <f>SUM(O433:O438)</f>
        <v>1130000</v>
      </c>
      <c r="P432" s="180"/>
      <c r="Q432" s="180"/>
      <c r="R432" s="180"/>
      <c r="S432" s="180"/>
      <c r="T432" s="443"/>
      <c r="U432" s="443"/>
      <c r="V432" s="443"/>
    </row>
    <row r="433" spans="1:22" ht="36" hidden="1" x14ac:dyDescent="0.25">
      <c r="A433" s="196" t="s">
        <v>453</v>
      </c>
      <c r="B433" s="41" t="s">
        <v>454</v>
      </c>
      <c r="C433" s="33" t="s">
        <v>455</v>
      </c>
      <c r="D433" s="33" t="s">
        <v>456</v>
      </c>
      <c r="E433" s="33" t="s">
        <v>1107</v>
      </c>
      <c r="F433" s="178" t="s">
        <v>1230</v>
      </c>
      <c r="G433" s="171"/>
      <c r="H433" s="178"/>
      <c r="I433" s="178"/>
      <c r="J433" s="158">
        <v>696000</v>
      </c>
      <c r="K433" s="158">
        <v>116000</v>
      </c>
      <c r="L433" s="158">
        <v>0</v>
      </c>
      <c r="M433" s="158">
        <v>0</v>
      </c>
      <c r="N433" s="158">
        <v>0</v>
      </c>
      <c r="O433" s="158">
        <v>580000</v>
      </c>
      <c r="P433" s="181" t="s">
        <v>993</v>
      </c>
      <c r="Q433" s="165" t="s">
        <v>978</v>
      </c>
      <c r="R433" s="165" t="s">
        <v>1155</v>
      </c>
      <c r="S433" s="165">
        <v>2020</v>
      </c>
      <c r="T433" s="444"/>
      <c r="U433" s="444"/>
      <c r="V433" s="444"/>
    </row>
    <row r="434" spans="1:22" ht="36" hidden="1" x14ac:dyDescent="0.25">
      <c r="A434" s="196" t="s">
        <v>558</v>
      </c>
      <c r="B434" s="41" t="s">
        <v>868</v>
      </c>
      <c r="C434" s="33" t="s">
        <v>455</v>
      </c>
      <c r="D434" s="33" t="s">
        <v>456</v>
      </c>
      <c r="E434" s="33" t="s">
        <v>1107</v>
      </c>
      <c r="F434" s="178" t="s">
        <v>1230</v>
      </c>
      <c r="G434" s="171"/>
      <c r="H434" s="178"/>
      <c r="I434" s="178"/>
      <c r="J434" s="158">
        <v>456000</v>
      </c>
      <c r="K434" s="158">
        <v>76000</v>
      </c>
      <c r="L434" s="158">
        <v>0</v>
      </c>
      <c r="M434" s="158">
        <v>0</v>
      </c>
      <c r="N434" s="158">
        <v>0</v>
      </c>
      <c r="O434" s="158">
        <v>380000</v>
      </c>
      <c r="P434" s="181" t="s">
        <v>993</v>
      </c>
      <c r="Q434" s="165" t="s">
        <v>978</v>
      </c>
      <c r="R434" s="165" t="s">
        <v>1155</v>
      </c>
      <c r="S434" s="165">
        <v>2020</v>
      </c>
      <c r="T434" s="443"/>
      <c r="U434" s="443"/>
      <c r="V434" s="443"/>
    </row>
    <row r="435" spans="1:22" ht="51" hidden="1" x14ac:dyDescent="0.25">
      <c r="A435" s="196" t="s">
        <v>457</v>
      </c>
      <c r="B435" s="107" t="s">
        <v>460</v>
      </c>
      <c r="C435" s="178" t="s">
        <v>461</v>
      </c>
      <c r="D435" s="33" t="s">
        <v>389</v>
      </c>
      <c r="E435" s="33" t="s">
        <v>1107</v>
      </c>
      <c r="F435" s="171" t="s">
        <v>462</v>
      </c>
      <c r="G435" s="171"/>
      <c r="H435" s="178"/>
      <c r="I435" s="178"/>
      <c r="J435" s="158">
        <v>180000</v>
      </c>
      <c r="K435" s="158">
        <v>10000</v>
      </c>
      <c r="L435" s="158">
        <v>200000</v>
      </c>
      <c r="M435" s="158">
        <v>0</v>
      </c>
      <c r="N435" s="158">
        <v>0</v>
      </c>
      <c r="O435" s="158">
        <v>170000</v>
      </c>
      <c r="P435" s="181" t="s">
        <v>993</v>
      </c>
      <c r="Q435" s="165" t="s">
        <v>978</v>
      </c>
      <c r="R435" s="165" t="s">
        <v>1155</v>
      </c>
      <c r="S435" s="165">
        <v>2020</v>
      </c>
      <c r="T435" s="443"/>
      <c r="U435" s="443"/>
      <c r="V435" s="443"/>
    </row>
    <row r="436" spans="1:22" ht="48" hidden="1" x14ac:dyDescent="0.25">
      <c r="A436" s="196" t="s">
        <v>873</v>
      </c>
      <c r="B436" s="107" t="s">
        <v>869</v>
      </c>
      <c r="C436" s="33" t="s">
        <v>871</v>
      </c>
      <c r="D436" s="33" t="s">
        <v>389</v>
      </c>
      <c r="E436" s="33" t="s">
        <v>1107</v>
      </c>
      <c r="F436" s="40" t="s">
        <v>462</v>
      </c>
      <c r="G436" s="40"/>
      <c r="H436" s="178"/>
      <c r="I436" s="178"/>
      <c r="J436" s="158">
        <v>209902</v>
      </c>
      <c r="K436" s="158">
        <v>42289</v>
      </c>
      <c r="L436" s="158">
        <v>0</v>
      </c>
      <c r="M436" s="158">
        <v>0</v>
      </c>
      <c r="N436" s="158">
        <v>166803</v>
      </c>
      <c r="O436" s="158">
        <v>0</v>
      </c>
      <c r="P436" s="181" t="s">
        <v>1224</v>
      </c>
      <c r="Q436" s="165" t="s">
        <v>1224</v>
      </c>
      <c r="R436" s="165" t="s">
        <v>1225</v>
      </c>
      <c r="S436" s="165">
        <v>2016</v>
      </c>
      <c r="T436" s="443"/>
      <c r="U436" s="443"/>
      <c r="V436" s="443"/>
    </row>
    <row r="437" spans="1:22" ht="48" hidden="1" x14ac:dyDescent="0.25">
      <c r="A437" s="196" t="s">
        <v>559</v>
      </c>
      <c r="B437" s="107" t="s">
        <v>870</v>
      </c>
      <c r="C437" s="33" t="s">
        <v>872</v>
      </c>
      <c r="D437" s="33" t="s">
        <v>389</v>
      </c>
      <c r="E437" s="33" t="s">
        <v>1107</v>
      </c>
      <c r="F437" s="40" t="s">
        <v>462</v>
      </c>
      <c r="G437" s="40"/>
      <c r="H437" s="178"/>
      <c r="I437" s="178"/>
      <c r="J437" s="158">
        <v>283837</v>
      </c>
      <c r="K437" s="158">
        <v>123004</v>
      </c>
      <c r="L437" s="158">
        <v>0</v>
      </c>
      <c r="M437" s="158">
        <v>0</v>
      </c>
      <c r="N437" s="158">
        <v>160833</v>
      </c>
      <c r="O437" s="158">
        <v>0</v>
      </c>
      <c r="P437" s="181" t="s">
        <v>1224</v>
      </c>
      <c r="Q437" s="165" t="s">
        <v>1224</v>
      </c>
      <c r="R437" s="165" t="s">
        <v>1253</v>
      </c>
      <c r="S437" s="165">
        <v>2016</v>
      </c>
      <c r="T437" s="443"/>
      <c r="U437" s="443"/>
      <c r="V437" s="443"/>
    </row>
    <row r="438" spans="1:22" ht="36" hidden="1" x14ac:dyDescent="0.25">
      <c r="A438" s="196" t="s">
        <v>1116</v>
      </c>
      <c r="B438" s="74" t="s">
        <v>874</v>
      </c>
      <c r="C438" s="32" t="s">
        <v>455</v>
      </c>
      <c r="D438" s="32" t="s">
        <v>389</v>
      </c>
      <c r="E438" s="32" t="s">
        <v>1107</v>
      </c>
      <c r="F438" s="40" t="s">
        <v>462</v>
      </c>
      <c r="G438" s="40"/>
      <c r="H438" s="32"/>
      <c r="I438" s="32"/>
      <c r="J438" s="182">
        <v>349838</v>
      </c>
      <c r="K438" s="182">
        <v>150000</v>
      </c>
      <c r="L438" s="182">
        <v>0</v>
      </c>
      <c r="M438" s="182">
        <v>0</v>
      </c>
      <c r="N438" s="182">
        <v>199838</v>
      </c>
      <c r="O438" s="182">
        <v>0</v>
      </c>
      <c r="P438" s="125" t="s">
        <v>1226</v>
      </c>
      <c r="Q438" s="125" t="s">
        <v>1226</v>
      </c>
      <c r="R438" s="125" t="s">
        <v>967</v>
      </c>
      <c r="S438" s="125">
        <v>2017</v>
      </c>
      <c r="T438" s="443"/>
      <c r="U438" s="443"/>
      <c r="V438" s="443"/>
    </row>
    <row r="439" spans="1:22" ht="48" hidden="1" x14ac:dyDescent="0.25">
      <c r="A439" s="114" t="s">
        <v>334</v>
      </c>
      <c r="B439" s="114" t="s">
        <v>339</v>
      </c>
      <c r="C439" s="152"/>
      <c r="D439" s="152"/>
      <c r="E439" s="152"/>
      <c r="F439" s="152"/>
      <c r="G439" s="152"/>
      <c r="H439" s="152"/>
      <c r="I439" s="152"/>
      <c r="J439" s="212">
        <f>SUM(J440:J440)</f>
        <v>8274858</v>
      </c>
      <c r="K439" s="212">
        <f t="shared" ref="K439:O439" si="81">SUM(K440:K440)</f>
        <v>1241229</v>
      </c>
      <c r="L439" s="212">
        <f t="shared" si="81"/>
        <v>0</v>
      </c>
      <c r="M439" s="212">
        <f t="shared" si="81"/>
        <v>0</v>
      </c>
      <c r="N439" s="212">
        <f t="shared" si="81"/>
        <v>0</v>
      </c>
      <c r="O439" s="212">
        <f t="shared" si="81"/>
        <v>7033629</v>
      </c>
      <c r="P439" s="180"/>
      <c r="Q439" s="180"/>
      <c r="R439" s="180"/>
      <c r="S439" s="180"/>
      <c r="T439" s="443"/>
      <c r="U439" s="443"/>
      <c r="V439" s="443"/>
    </row>
    <row r="440" spans="1:22" ht="27" hidden="1" customHeight="1" x14ac:dyDescent="0.25">
      <c r="A440" s="184" t="s">
        <v>560</v>
      </c>
      <c r="B440" s="74" t="s">
        <v>490</v>
      </c>
      <c r="C440" s="32" t="s">
        <v>469</v>
      </c>
      <c r="D440" s="32" t="s">
        <v>85</v>
      </c>
      <c r="E440" s="32" t="s">
        <v>1050</v>
      </c>
      <c r="F440" s="36" t="s">
        <v>1072</v>
      </c>
      <c r="G440" s="32" t="s">
        <v>86</v>
      </c>
      <c r="H440" s="32" t="s">
        <v>478</v>
      </c>
      <c r="I440" s="32"/>
      <c r="J440" s="214">
        <v>8274858</v>
      </c>
      <c r="K440" s="214">
        <v>1241229</v>
      </c>
      <c r="L440" s="214">
        <v>0</v>
      </c>
      <c r="M440" s="214">
        <v>0</v>
      </c>
      <c r="N440" s="214">
        <v>0</v>
      </c>
      <c r="O440" s="214">
        <v>7033629</v>
      </c>
      <c r="P440" s="125" t="s">
        <v>969</v>
      </c>
      <c r="Q440" s="125" t="s">
        <v>970</v>
      </c>
      <c r="R440" s="125" t="s">
        <v>1056</v>
      </c>
      <c r="S440" s="125">
        <v>2018</v>
      </c>
      <c r="T440" s="443"/>
      <c r="U440" s="443"/>
      <c r="V440" s="443"/>
    </row>
    <row r="441" spans="1:22" ht="60" hidden="1" x14ac:dyDescent="0.25">
      <c r="A441" s="114" t="s">
        <v>335</v>
      </c>
      <c r="B441" s="114" t="s">
        <v>340</v>
      </c>
      <c r="C441" s="152"/>
      <c r="D441" s="152"/>
      <c r="E441" s="152"/>
      <c r="F441" s="152"/>
      <c r="G441" s="152"/>
      <c r="H441" s="152"/>
      <c r="I441" s="152"/>
      <c r="J441" s="233">
        <v>0</v>
      </c>
      <c r="K441" s="233">
        <v>0</v>
      </c>
      <c r="L441" s="233">
        <v>0</v>
      </c>
      <c r="M441" s="233">
        <v>0</v>
      </c>
      <c r="N441" s="233">
        <v>0</v>
      </c>
      <c r="O441" s="233">
        <v>0</v>
      </c>
      <c r="P441" s="180"/>
      <c r="Q441" s="180"/>
      <c r="R441" s="180"/>
      <c r="S441" s="180"/>
      <c r="T441" s="443"/>
      <c r="U441" s="443"/>
      <c r="V441" s="443"/>
    </row>
    <row r="442" spans="1:22" ht="24" hidden="1" x14ac:dyDescent="0.25">
      <c r="A442" s="114" t="s">
        <v>336</v>
      </c>
      <c r="B442" s="114" t="s">
        <v>341</v>
      </c>
      <c r="C442" s="152"/>
      <c r="D442" s="152"/>
      <c r="E442" s="152"/>
      <c r="F442" s="152"/>
      <c r="G442" s="152"/>
      <c r="H442" s="152"/>
      <c r="I442" s="152"/>
      <c r="J442" s="233">
        <v>0</v>
      </c>
      <c r="K442" s="233">
        <v>0</v>
      </c>
      <c r="L442" s="233">
        <v>0</v>
      </c>
      <c r="M442" s="233">
        <v>0</v>
      </c>
      <c r="N442" s="233">
        <v>0</v>
      </c>
      <c r="O442" s="233">
        <v>0</v>
      </c>
      <c r="P442" s="180"/>
      <c r="Q442" s="180"/>
      <c r="R442" s="180"/>
      <c r="S442" s="180"/>
      <c r="T442" s="443"/>
      <c r="U442" s="443"/>
      <c r="V442" s="443"/>
    </row>
    <row r="443" spans="1:22" ht="38.25" x14ac:dyDescent="0.25">
      <c r="A443" s="148" t="s">
        <v>158</v>
      </c>
      <c r="B443" s="167" t="s">
        <v>161</v>
      </c>
      <c r="C443" s="319"/>
      <c r="D443" s="319"/>
      <c r="E443" s="319"/>
      <c r="F443" s="319"/>
      <c r="G443" s="319"/>
      <c r="H443" s="319"/>
      <c r="I443" s="319"/>
      <c r="J443" s="210">
        <f>J444+J445+J452+J453+J454</f>
        <v>3145697.53</v>
      </c>
      <c r="K443" s="210">
        <f t="shared" ref="K443:O443" si="82">K444+K445+K452+K453+K454</f>
        <v>347545.26</v>
      </c>
      <c r="L443" s="210">
        <f t="shared" si="82"/>
        <v>0</v>
      </c>
      <c r="M443" s="210">
        <f t="shared" si="82"/>
        <v>0</v>
      </c>
      <c r="N443" s="210">
        <f t="shared" si="82"/>
        <v>0</v>
      </c>
      <c r="O443" s="210">
        <f t="shared" si="82"/>
        <v>2798152.27</v>
      </c>
      <c r="P443" s="179"/>
      <c r="Q443" s="179"/>
      <c r="R443" s="179"/>
      <c r="S443" s="179"/>
      <c r="T443" s="443"/>
      <c r="U443" s="443"/>
      <c r="V443" s="443"/>
    </row>
    <row r="444" spans="1:22" ht="48" hidden="1" x14ac:dyDescent="0.25">
      <c r="A444" s="114" t="s">
        <v>342</v>
      </c>
      <c r="B444" s="114" t="s">
        <v>350</v>
      </c>
      <c r="C444" s="320"/>
      <c r="D444" s="320"/>
      <c r="E444" s="320"/>
      <c r="F444" s="320"/>
      <c r="G444" s="320"/>
      <c r="H444" s="320"/>
      <c r="I444" s="320"/>
      <c r="J444" s="233">
        <v>0</v>
      </c>
      <c r="K444" s="233">
        <v>0</v>
      </c>
      <c r="L444" s="233">
        <v>0</v>
      </c>
      <c r="M444" s="233">
        <v>0</v>
      </c>
      <c r="N444" s="233">
        <v>0</v>
      </c>
      <c r="O444" s="233">
        <v>0</v>
      </c>
      <c r="P444" s="180"/>
      <c r="Q444" s="180"/>
      <c r="R444" s="180"/>
      <c r="S444" s="180"/>
      <c r="T444" s="443"/>
      <c r="U444" s="443"/>
      <c r="V444" s="443"/>
    </row>
    <row r="445" spans="1:22" ht="36" hidden="1" x14ac:dyDescent="0.25">
      <c r="A445" s="114" t="s">
        <v>343</v>
      </c>
      <c r="B445" s="114" t="s">
        <v>351</v>
      </c>
      <c r="C445" s="320"/>
      <c r="D445" s="320"/>
      <c r="E445" s="320"/>
      <c r="F445" s="320"/>
      <c r="G445" s="320"/>
      <c r="H445" s="320"/>
      <c r="I445" s="320"/>
      <c r="J445" s="212">
        <f>SUM(J446:J451)</f>
        <v>1956716.71</v>
      </c>
      <c r="K445" s="212">
        <f t="shared" ref="K445:N445" si="83">SUM(K446:K451)</f>
        <v>169198.13</v>
      </c>
      <c r="L445" s="212">
        <f t="shared" si="83"/>
        <v>0</v>
      </c>
      <c r="M445" s="212">
        <f t="shared" si="83"/>
        <v>0</v>
      </c>
      <c r="N445" s="212">
        <f t="shared" si="83"/>
        <v>0</v>
      </c>
      <c r="O445" s="212">
        <f>SUM(O446:O451)</f>
        <v>1787518.5799999998</v>
      </c>
      <c r="P445" s="180"/>
      <c r="Q445" s="180"/>
      <c r="R445" s="180"/>
      <c r="S445" s="180"/>
      <c r="T445" s="443"/>
      <c r="U445" s="443"/>
      <c r="V445" s="443"/>
    </row>
    <row r="446" spans="1:22" ht="36" hidden="1" x14ac:dyDescent="0.25">
      <c r="A446" s="74" t="s">
        <v>412</v>
      </c>
      <c r="B446" s="93" t="s">
        <v>463</v>
      </c>
      <c r="C446" s="33" t="s">
        <v>1093</v>
      </c>
      <c r="D446" s="38" t="s">
        <v>464</v>
      </c>
      <c r="E446" s="38" t="s">
        <v>1107</v>
      </c>
      <c r="F446" s="327" t="s">
        <v>1036</v>
      </c>
      <c r="G446" s="42" t="s">
        <v>80</v>
      </c>
      <c r="H446" s="38"/>
      <c r="I446" s="38"/>
      <c r="J446" s="158">
        <v>219740.35</v>
      </c>
      <c r="K446" s="158">
        <v>32961.06</v>
      </c>
      <c r="L446" s="158">
        <v>0</v>
      </c>
      <c r="M446" s="159">
        <v>0</v>
      </c>
      <c r="N446" s="159">
        <v>0</v>
      </c>
      <c r="O446" s="158">
        <v>186779.29</v>
      </c>
      <c r="P446" s="234" t="s">
        <v>990</v>
      </c>
      <c r="Q446" s="234" t="s">
        <v>991</v>
      </c>
      <c r="R446" s="234" t="s">
        <v>969</v>
      </c>
      <c r="S446" s="160">
        <v>2018</v>
      </c>
      <c r="T446" s="443"/>
      <c r="U446" s="443"/>
      <c r="V446" s="443"/>
    </row>
    <row r="447" spans="1:22" ht="38.25" hidden="1" x14ac:dyDescent="0.25">
      <c r="A447" s="74" t="s">
        <v>413</v>
      </c>
      <c r="B447" s="259" t="s">
        <v>1135</v>
      </c>
      <c r="C447" s="33" t="s">
        <v>1093</v>
      </c>
      <c r="D447" s="38" t="s">
        <v>464</v>
      </c>
      <c r="E447" s="38" t="s">
        <v>1107</v>
      </c>
      <c r="F447" s="154" t="s">
        <v>986</v>
      </c>
      <c r="G447" s="156" t="s">
        <v>86</v>
      </c>
      <c r="H447" s="335"/>
      <c r="I447" s="335"/>
      <c r="J447" s="158">
        <v>430002.16</v>
      </c>
      <c r="K447" s="158">
        <v>21500.11</v>
      </c>
      <c r="L447" s="158">
        <v>0</v>
      </c>
      <c r="M447" s="159">
        <v>0</v>
      </c>
      <c r="N447" s="159">
        <v>0</v>
      </c>
      <c r="O447" s="159">
        <v>408502.05</v>
      </c>
      <c r="P447" s="181" t="s">
        <v>854</v>
      </c>
      <c r="Q447" s="165" t="s">
        <v>417</v>
      </c>
      <c r="R447" s="160" t="s">
        <v>968</v>
      </c>
      <c r="S447" s="160">
        <v>2018</v>
      </c>
      <c r="T447" s="444"/>
      <c r="U447" s="444"/>
      <c r="V447" s="443"/>
    </row>
    <row r="448" spans="1:22" ht="48" hidden="1" x14ac:dyDescent="0.25">
      <c r="A448" s="74" t="s">
        <v>561</v>
      </c>
      <c r="B448" s="93" t="s">
        <v>1117</v>
      </c>
      <c r="C448" s="33" t="s">
        <v>74</v>
      </c>
      <c r="D448" s="38" t="s">
        <v>389</v>
      </c>
      <c r="E448" s="38" t="s">
        <v>1108</v>
      </c>
      <c r="F448" s="154" t="s">
        <v>986</v>
      </c>
      <c r="G448" s="156" t="s">
        <v>86</v>
      </c>
      <c r="H448" s="335"/>
      <c r="I448" s="335"/>
      <c r="J448" s="158">
        <v>286775.93</v>
      </c>
      <c r="K448" s="158">
        <v>14338.8</v>
      </c>
      <c r="L448" s="158">
        <v>0</v>
      </c>
      <c r="M448" s="159">
        <v>0</v>
      </c>
      <c r="N448" s="159">
        <v>0</v>
      </c>
      <c r="O448" s="159">
        <v>272437.13</v>
      </c>
      <c r="P448" s="181" t="s">
        <v>977</v>
      </c>
      <c r="Q448" s="125" t="s">
        <v>969</v>
      </c>
      <c r="R448" s="125" t="s">
        <v>1056</v>
      </c>
      <c r="S448" s="165">
        <v>2018</v>
      </c>
      <c r="T448" s="444"/>
      <c r="U448" s="444"/>
      <c r="V448" s="444"/>
    </row>
    <row r="449" spans="1:22" ht="36" hidden="1" x14ac:dyDescent="0.25">
      <c r="A449" s="74" t="s">
        <v>562</v>
      </c>
      <c r="B449" s="93" t="s">
        <v>1092</v>
      </c>
      <c r="C449" s="33" t="s">
        <v>84</v>
      </c>
      <c r="D449" s="38" t="s">
        <v>389</v>
      </c>
      <c r="E449" s="38" t="s">
        <v>1098</v>
      </c>
      <c r="F449" s="154" t="s">
        <v>986</v>
      </c>
      <c r="G449" s="156" t="s">
        <v>86</v>
      </c>
      <c r="H449" s="335"/>
      <c r="I449" s="335"/>
      <c r="J449" s="158">
        <v>526315.79</v>
      </c>
      <c r="K449" s="158">
        <v>26315.79</v>
      </c>
      <c r="L449" s="158">
        <v>0</v>
      </c>
      <c r="M449" s="159">
        <v>0</v>
      </c>
      <c r="N449" s="159">
        <v>0</v>
      </c>
      <c r="O449" s="159">
        <v>500000</v>
      </c>
      <c r="P449" s="181" t="s">
        <v>977</v>
      </c>
      <c r="Q449" s="165" t="s">
        <v>976</v>
      </c>
      <c r="R449" s="165" t="s">
        <v>967</v>
      </c>
      <c r="S449" s="165">
        <v>2018</v>
      </c>
      <c r="T449" s="444"/>
      <c r="U449" s="444"/>
      <c r="V449" s="443"/>
    </row>
    <row r="450" spans="1:22" ht="36" hidden="1" x14ac:dyDescent="0.25">
      <c r="A450" s="74" t="s">
        <v>1090</v>
      </c>
      <c r="B450" s="41" t="s">
        <v>1109</v>
      </c>
      <c r="C450" s="178" t="s">
        <v>83</v>
      </c>
      <c r="D450" s="33" t="s">
        <v>389</v>
      </c>
      <c r="E450" s="33" t="s">
        <v>1091</v>
      </c>
      <c r="F450" s="178" t="s">
        <v>1036</v>
      </c>
      <c r="G450" s="171" t="s">
        <v>80</v>
      </c>
      <c r="H450" s="178"/>
      <c r="I450" s="178"/>
      <c r="J450" s="158">
        <v>308284.61</v>
      </c>
      <c r="K450" s="158">
        <v>46242.69</v>
      </c>
      <c r="L450" s="158">
        <v>0</v>
      </c>
      <c r="M450" s="158">
        <v>0</v>
      </c>
      <c r="N450" s="158">
        <v>0</v>
      </c>
      <c r="O450" s="158">
        <v>262041.92</v>
      </c>
      <c r="P450" s="181" t="s">
        <v>977</v>
      </c>
      <c r="Q450" s="165" t="s">
        <v>966</v>
      </c>
      <c r="R450" s="165" t="s">
        <v>970</v>
      </c>
      <c r="S450" s="165">
        <v>2018</v>
      </c>
      <c r="T450" s="443"/>
      <c r="U450" s="443"/>
      <c r="V450" s="443"/>
    </row>
    <row r="451" spans="1:22" ht="36" hidden="1" x14ac:dyDescent="0.25">
      <c r="A451" s="74" t="s">
        <v>1192</v>
      </c>
      <c r="B451" s="41" t="s">
        <v>1193</v>
      </c>
      <c r="C451" s="178" t="s">
        <v>83</v>
      </c>
      <c r="D451" s="33" t="s">
        <v>389</v>
      </c>
      <c r="E451" s="33" t="s">
        <v>1091</v>
      </c>
      <c r="F451" s="178" t="s">
        <v>1036</v>
      </c>
      <c r="G451" s="171" t="s">
        <v>80</v>
      </c>
      <c r="H451" s="178"/>
      <c r="I451" s="178"/>
      <c r="J451" s="158">
        <v>185597.87</v>
      </c>
      <c r="K451" s="158">
        <v>27839.68</v>
      </c>
      <c r="L451" s="158">
        <v>0</v>
      </c>
      <c r="M451" s="158">
        <v>0</v>
      </c>
      <c r="N451" s="158">
        <v>0</v>
      </c>
      <c r="O451" s="158">
        <v>157758.19</v>
      </c>
      <c r="P451" s="181" t="s">
        <v>994</v>
      </c>
      <c r="Q451" s="165" t="s">
        <v>975</v>
      </c>
      <c r="R451" s="165" t="s">
        <v>1182</v>
      </c>
      <c r="S451" s="165">
        <v>2020</v>
      </c>
      <c r="T451" s="443"/>
      <c r="U451" s="443"/>
      <c r="V451" s="443"/>
    </row>
    <row r="452" spans="1:22" ht="36" hidden="1" x14ac:dyDescent="0.25">
      <c r="A452" s="114" t="s">
        <v>344</v>
      </c>
      <c r="B452" s="114" t="s">
        <v>352</v>
      </c>
      <c r="C452" s="320"/>
      <c r="D452" s="320"/>
      <c r="E452" s="320"/>
      <c r="F452" s="320"/>
      <c r="G452" s="320"/>
      <c r="H452" s="320"/>
      <c r="I452" s="320"/>
      <c r="J452" s="212">
        <v>0</v>
      </c>
      <c r="K452" s="212">
        <v>0</v>
      </c>
      <c r="L452" s="212">
        <v>0</v>
      </c>
      <c r="M452" s="212">
        <v>0</v>
      </c>
      <c r="N452" s="212">
        <v>0</v>
      </c>
      <c r="O452" s="212">
        <v>0</v>
      </c>
      <c r="P452" s="180"/>
      <c r="Q452" s="180"/>
      <c r="R452" s="180"/>
      <c r="S452" s="180"/>
      <c r="T452" s="443"/>
      <c r="U452" s="443"/>
      <c r="V452" s="443"/>
    </row>
    <row r="453" spans="1:22" ht="36" hidden="1" x14ac:dyDescent="0.25">
      <c r="A453" s="114" t="s">
        <v>345</v>
      </c>
      <c r="B453" s="114" t="s">
        <v>353</v>
      </c>
      <c r="C453" s="320"/>
      <c r="D453" s="320"/>
      <c r="E453" s="320"/>
      <c r="F453" s="320"/>
      <c r="G453" s="320"/>
      <c r="H453" s="320"/>
      <c r="I453" s="320"/>
      <c r="J453" s="233">
        <v>0</v>
      </c>
      <c r="K453" s="233">
        <v>0</v>
      </c>
      <c r="L453" s="233">
        <v>0</v>
      </c>
      <c r="M453" s="233">
        <v>0</v>
      </c>
      <c r="N453" s="233">
        <v>0</v>
      </c>
      <c r="O453" s="233">
        <v>0</v>
      </c>
      <c r="P453" s="180"/>
      <c r="Q453" s="180"/>
      <c r="R453" s="180"/>
      <c r="S453" s="180"/>
      <c r="T453" s="443"/>
      <c r="U453" s="443"/>
      <c r="V453" s="443"/>
    </row>
    <row r="454" spans="1:22" ht="36" x14ac:dyDescent="0.25">
      <c r="A454" s="114" t="s">
        <v>983</v>
      </c>
      <c r="B454" s="114" t="s">
        <v>984</v>
      </c>
      <c r="C454" s="320"/>
      <c r="D454" s="320"/>
      <c r="E454" s="320"/>
      <c r="F454" s="320"/>
      <c r="G454" s="320"/>
      <c r="H454" s="320"/>
      <c r="I454" s="320"/>
      <c r="J454" s="233">
        <f>SUM(J455:J459)</f>
        <v>1188980.8199999998</v>
      </c>
      <c r="K454" s="233">
        <f t="shared" ref="K454:N454" si="84">SUM(K455:K459)</f>
        <v>178347.12999999998</v>
      </c>
      <c r="L454" s="233">
        <f t="shared" si="84"/>
        <v>0</v>
      </c>
      <c r="M454" s="233">
        <f t="shared" si="84"/>
        <v>0</v>
      </c>
      <c r="N454" s="233">
        <f t="shared" si="84"/>
        <v>0</v>
      </c>
      <c r="O454" s="233">
        <f>SUM(O455:O459)</f>
        <v>1010633.6900000001</v>
      </c>
      <c r="P454" s="180"/>
      <c r="Q454" s="180"/>
      <c r="R454" s="180"/>
      <c r="S454" s="180"/>
      <c r="T454" s="443"/>
      <c r="U454" s="443"/>
      <c r="V454" s="443"/>
    </row>
    <row r="455" spans="1:22" ht="38.25" x14ac:dyDescent="0.25">
      <c r="A455" s="51" t="s">
        <v>985</v>
      </c>
      <c r="B455" s="51" t="s">
        <v>1030</v>
      </c>
      <c r="C455" s="277" t="s">
        <v>84</v>
      </c>
      <c r="D455" s="277" t="s">
        <v>389</v>
      </c>
      <c r="E455" s="277" t="s">
        <v>1098</v>
      </c>
      <c r="F455" s="277" t="s">
        <v>1036</v>
      </c>
      <c r="G455" s="277" t="s">
        <v>80</v>
      </c>
      <c r="H455" s="277"/>
      <c r="I455" s="277"/>
      <c r="J455" s="616">
        <f>K455+O455</f>
        <v>279869.71000000002</v>
      </c>
      <c r="K455" s="616">
        <v>41980.46</v>
      </c>
      <c r="L455" s="214">
        <v>0</v>
      </c>
      <c r="M455" s="214">
        <v>0</v>
      </c>
      <c r="N455" s="214">
        <v>0</v>
      </c>
      <c r="O455" s="616">
        <v>237889.25</v>
      </c>
      <c r="P455" s="59" t="s">
        <v>977</v>
      </c>
      <c r="Q455" s="123" t="s">
        <v>991</v>
      </c>
      <c r="R455" s="123" t="s">
        <v>970</v>
      </c>
      <c r="S455" s="123">
        <v>2019</v>
      </c>
      <c r="T455" s="624"/>
      <c r="U455" s="625"/>
      <c r="V455" s="625"/>
    </row>
    <row r="456" spans="1:22" ht="38.25" hidden="1" customHeight="1" x14ac:dyDescent="0.25">
      <c r="A456" s="51" t="s">
        <v>1073</v>
      </c>
      <c r="B456" s="51" t="s">
        <v>1074</v>
      </c>
      <c r="C456" s="277" t="s">
        <v>469</v>
      </c>
      <c r="D456" s="277" t="s">
        <v>389</v>
      </c>
      <c r="E456" s="277" t="s">
        <v>1050</v>
      </c>
      <c r="F456" s="277" t="s">
        <v>1036</v>
      </c>
      <c r="G456" s="277" t="s">
        <v>80</v>
      </c>
      <c r="H456" s="277"/>
      <c r="I456" s="277"/>
      <c r="J456" s="214">
        <v>303280</v>
      </c>
      <c r="K456" s="214">
        <v>45492</v>
      </c>
      <c r="L456" s="214">
        <v>0</v>
      </c>
      <c r="M456" s="214">
        <v>0</v>
      </c>
      <c r="N456" s="214">
        <v>0</v>
      </c>
      <c r="O456" s="214">
        <v>257788</v>
      </c>
      <c r="P456" s="59" t="s">
        <v>977</v>
      </c>
      <c r="Q456" s="59" t="s">
        <v>967</v>
      </c>
      <c r="R456" s="59" t="s">
        <v>966</v>
      </c>
      <c r="S456" s="123">
        <v>2018</v>
      </c>
      <c r="T456" s="443"/>
      <c r="U456" s="443"/>
      <c r="V456" s="443"/>
    </row>
    <row r="457" spans="1:22" ht="38.25" hidden="1" customHeight="1" x14ac:dyDescent="0.25">
      <c r="A457" s="51" t="s">
        <v>1143</v>
      </c>
      <c r="B457" s="51" t="s">
        <v>1142</v>
      </c>
      <c r="C457" s="32" t="s">
        <v>78</v>
      </c>
      <c r="D457" s="32" t="s">
        <v>389</v>
      </c>
      <c r="E457" s="32" t="s">
        <v>1086</v>
      </c>
      <c r="F457" s="154" t="s">
        <v>1036</v>
      </c>
      <c r="G457" s="50" t="s">
        <v>80</v>
      </c>
      <c r="H457" s="32"/>
      <c r="I457" s="32"/>
      <c r="J457" s="131">
        <v>88678.399999999994</v>
      </c>
      <c r="K457" s="131">
        <v>13301.76</v>
      </c>
      <c r="L457" s="131">
        <v>0</v>
      </c>
      <c r="M457" s="131">
        <v>0</v>
      </c>
      <c r="N457" s="131">
        <v>0</v>
      </c>
      <c r="O457" s="131">
        <v>75376.639999999999</v>
      </c>
      <c r="P457" s="125" t="s">
        <v>975</v>
      </c>
      <c r="Q457" s="125" t="s">
        <v>998</v>
      </c>
      <c r="R457" s="125" t="s">
        <v>1161</v>
      </c>
      <c r="S457" s="125">
        <v>2023</v>
      </c>
      <c r="T457" s="443"/>
      <c r="U457" s="443"/>
      <c r="V457" s="443"/>
    </row>
    <row r="458" spans="1:22" ht="38.25" hidden="1" customHeight="1" x14ac:dyDescent="0.25">
      <c r="A458" s="51" t="s">
        <v>1196</v>
      </c>
      <c r="B458" s="88" t="s">
        <v>1084</v>
      </c>
      <c r="C458" s="162" t="s">
        <v>81</v>
      </c>
      <c r="D458" s="162" t="s">
        <v>389</v>
      </c>
      <c r="E458" s="154" t="s">
        <v>1106</v>
      </c>
      <c r="F458" s="277" t="s">
        <v>1036</v>
      </c>
      <c r="G458" s="154" t="s">
        <v>80</v>
      </c>
      <c r="H458" s="154"/>
      <c r="I458" s="154"/>
      <c r="J458" s="128">
        <v>188577.55</v>
      </c>
      <c r="K458" s="128">
        <f>J458-O458</f>
        <v>28286.639999999985</v>
      </c>
      <c r="L458" s="129">
        <v>0</v>
      </c>
      <c r="M458" s="129">
        <v>0</v>
      </c>
      <c r="N458" s="129">
        <v>0</v>
      </c>
      <c r="O458" s="128">
        <v>160290.91</v>
      </c>
      <c r="P458" s="125" t="s">
        <v>990</v>
      </c>
      <c r="Q458" s="125" t="s">
        <v>970</v>
      </c>
      <c r="R458" s="125" t="s">
        <v>992</v>
      </c>
      <c r="S458" s="125">
        <v>2018</v>
      </c>
      <c r="T458" s="443"/>
      <c r="U458" s="443"/>
      <c r="V458" s="443"/>
    </row>
    <row r="459" spans="1:22" ht="38.25" customHeight="1" x14ac:dyDescent="0.25">
      <c r="A459" s="51" t="s">
        <v>1262</v>
      </c>
      <c r="B459" s="461" t="s">
        <v>1311</v>
      </c>
      <c r="C459" s="446" t="s">
        <v>469</v>
      </c>
      <c r="D459" s="446" t="s">
        <v>389</v>
      </c>
      <c r="E459" s="447" t="s">
        <v>1050</v>
      </c>
      <c r="F459" s="277" t="s">
        <v>1036</v>
      </c>
      <c r="G459" s="447" t="s">
        <v>80</v>
      </c>
      <c r="H459" s="447"/>
      <c r="I459" s="447"/>
      <c r="J459" s="448">
        <v>328575.15999999997</v>
      </c>
      <c r="K459" s="448">
        <v>49286.27</v>
      </c>
      <c r="L459" s="449">
        <v>0</v>
      </c>
      <c r="M459" s="449">
        <v>0</v>
      </c>
      <c r="N459" s="449">
        <v>0</v>
      </c>
      <c r="O459" s="448">
        <v>279288.89</v>
      </c>
      <c r="P459" s="615" t="s">
        <v>972</v>
      </c>
      <c r="Q459" s="450" t="s">
        <v>974</v>
      </c>
      <c r="R459" s="450" t="s">
        <v>994</v>
      </c>
      <c r="S459" s="450">
        <v>2019</v>
      </c>
      <c r="T459" s="443"/>
      <c r="U459" s="443"/>
      <c r="V459" s="443"/>
    </row>
    <row r="460" spans="1:22" ht="51" hidden="1" x14ac:dyDescent="0.25">
      <c r="A460" s="296" t="s">
        <v>162</v>
      </c>
      <c r="B460" s="133" t="s">
        <v>362</v>
      </c>
      <c r="C460" s="312"/>
      <c r="D460" s="312"/>
      <c r="E460" s="312"/>
      <c r="F460" s="312"/>
      <c r="G460" s="312"/>
      <c r="H460" s="312"/>
      <c r="I460" s="312"/>
      <c r="J460" s="209">
        <f>J461+J469</f>
        <v>360666.54000000004</v>
      </c>
      <c r="K460" s="209">
        <f t="shared" ref="K460:O460" si="85">K461+K469</f>
        <v>62790.789999999994</v>
      </c>
      <c r="L460" s="209">
        <f t="shared" si="85"/>
        <v>0</v>
      </c>
      <c r="M460" s="209">
        <f t="shared" si="85"/>
        <v>0</v>
      </c>
      <c r="N460" s="209">
        <f t="shared" si="85"/>
        <v>0</v>
      </c>
      <c r="O460" s="209">
        <f t="shared" si="85"/>
        <v>297875.75</v>
      </c>
      <c r="P460" s="145"/>
      <c r="Q460" s="145"/>
      <c r="R460" s="145"/>
      <c r="S460" s="145"/>
      <c r="T460" s="443"/>
      <c r="U460" s="443"/>
      <c r="V460" s="443"/>
    </row>
    <row r="461" spans="1:22" ht="89.25" hidden="1" x14ac:dyDescent="0.25">
      <c r="A461" s="148" t="s">
        <v>163</v>
      </c>
      <c r="B461" s="167" t="s">
        <v>165</v>
      </c>
      <c r="C461" s="313"/>
      <c r="D461" s="313"/>
      <c r="E461" s="313"/>
      <c r="F461" s="313"/>
      <c r="G461" s="313"/>
      <c r="H461" s="313"/>
      <c r="I461" s="313"/>
      <c r="J461" s="210">
        <f t="shared" ref="J461:O461" si="86">J462+J466+J467+J468</f>
        <v>360666.54000000004</v>
      </c>
      <c r="K461" s="210">
        <f t="shared" si="86"/>
        <v>62790.789999999994</v>
      </c>
      <c r="L461" s="210">
        <f t="shared" si="86"/>
        <v>0</v>
      </c>
      <c r="M461" s="210">
        <f t="shared" si="86"/>
        <v>0</v>
      </c>
      <c r="N461" s="210">
        <f t="shared" si="86"/>
        <v>0</v>
      </c>
      <c r="O461" s="210">
        <f t="shared" si="86"/>
        <v>297875.75</v>
      </c>
      <c r="P461" s="146"/>
      <c r="Q461" s="146"/>
      <c r="R461" s="146"/>
      <c r="S461" s="146"/>
      <c r="T461" s="443"/>
      <c r="U461" s="443"/>
      <c r="V461" s="443"/>
    </row>
    <row r="462" spans="1:22" ht="36" hidden="1" x14ac:dyDescent="0.25">
      <c r="A462" s="114" t="s">
        <v>346</v>
      </c>
      <c r="B462" s="114" t="s">
        <v>354</v>
      </c>
      <c r="C462" s="314"/>
      <c r="D462" s="314"/>
      <c r="E462" s="314"/>
      <c r="F462" s="314"/>
      <c r="G462" s="314"/>
      <c r="H462" s="314"/>
      <c r="I462" s="314"/>
      <c r="J462" s="212">
        <f>SUM(J463:J465)</f>
        <v>360666.54000000004</v>
      </c>
      <c r="K462" s="212">
        <f t="shared" ref="K462:O462" si="87">SUM(K463:K465)</f>
        <v>62790.789999999994</v>
      </c>
      <c r="L462" s="212">
        <f t="shared" si="87"/>
        <v>0</v>
      </c>
      <c r="M462" s="212">
        <f t="shared" si="87"/>
        <v>0</v>
      </c>
      <c r="N462" s="212">
        <f t="shared" si="87"/>
        <v>0</v>
      </c>
      <c r="O462" s="212">
        <f t="shared" si="87"/>
        <v>297875.75</v>
      </c>
      <c r="P462" s="147"/>
      <c r="Q462" s="147"/>
      <c r="R462" s="147"/>
      <c r="S462" s="147"/>
      <c r="T462" s="443"/>
      <c r="U462" s="443"/>
      <c r="V462" s="443"/>
    </row>
    <row r="463" spans="1:22" ht="36" hidden="1" x14ac:dyDescent="0.25">
      <c r="A463" s="51" t="s">
        <v>563</v>
      </c>
      <c r="B463" s="51" t="s">
        <v>1082</v>
      </c>
      <c r="C463" s="32" t="s">
        <v>778</v>
      </c>
      <c r="D463" s="32" t="s">
        <v>389</v>
      </c>
      <c r="E463" s="32" t="s">
        <v>780</v>
      </c>
      <c r="F463" s="130" t="s">
        <v>1036</v>
      </c>
      <c r="G463" s="50" t="s">
        <v>80</v>
      </c>
      <c r="H463" s="32"/>
      <c r="I463" s="32"/>
      <c r="J463" s="144">
        <v>92527.06</v>
      </c>
      <c r="K463" s="144">
        <v>22569.87</v>
      </c>
      <c r="L463" s="131">
        <v>0</v>
      </c>
      <c r="M463" s="131">
        <v>0</v>
      </c>
      <c r="N463" s="131">
        <v>0</v>
      </c>
      <c r="O463" s="131">
        <v>69957.19</v>
      </c>
      <c r="P463" s="125" t="s">
        <v>417</v>
      </c>
      <c r="Q463" s="125" t="s">
        <v>991</v>
      </c>
      <c r="R463" s="125" t="s">
        <v>1056</v>
      </c>
      <c r="S463" s="125">
        <v>2019</v>
      </c>
      <c r="T463" s="444"/>
      <c r="U463" s="444"/>
      <c r="V463" s="444"/>
    </row>
    <row r="464" spans="1:22" ht="36" hidden="1" x14ac:dyDescent="0.25">
      <c r="A464" s="51" t="s">
        <v>795</v>
      </c>
      <c r="B464" s="51" t="s">
        <v>1138</v>
      </c>
      <c r="C464" s="32" t="s">
        <v>78</v>
      </c>
      <c r="D464" s="32" t="s">
        <v>389</v>
      </c>
      <c r="E464" s="32" t="s">
        <v>1086</v>
      </c>
      <c r="F464" s="154" t="s">
        <v>1036</v>
      </c>
      <c r="G464" s="50" t="s">
        <v>80</v>
      </c>
      <c r="H464" s="32"/>
      <c r="I464" s="32"/>
      <c r="J464" s="131">
        <v>66016</v>
      </c>
      <c r="K464" s="131">
        <v>9902.4</v>
      </c>
      <c r="L464" s="131">
        <v>0</v>
      </c>
      <c r="M464" s="131">
        <v>0</v>
      </c>
      <c r="N464" s="131">
        <v>0</v>
      </c>
      <c r="O464" s="131">
        <v>56113.599999999999</v>
      </c>
      <c r="P464" s="125" t="s">
        <v>1000</v>
      </c>
      <c r="Q464" s="125" t="s">
        <v>991</v>
      </c>
      <c r="R464" s="125" t="s">
        <v>969</v>
      </c>
      <c r="S464" s="125">
        <v>2018</v>
      </c>
      <c r="T464" s="443"/>
      <c r="U464" s="443"/>
      <c r="V464" s="443"/>
    </row>
    <row r="465" spans="1:22" ht="36" hidden="1" x14ac:dyDescent="0.25">
      <c r="A465" s="51" t="s">
        <v>1035</v>
      </c>
      <c r="B465" s="51" t="s">
        <v>1089</v>
      </c>
      <c r="C465" s="32" t="s">
        <v>74</v>
      </c>
      <c r="D465" s="32" t="s">
        <v>389</v>
      </c>
      <c r="E465" s="32" t="s">
        <v>1108</v>
      </c>
      <c r="F465" s="154" t="s">
        <v>1036</v>
      </c>
      <c r="G465" s="50" t="s">
        <v>80</v>
      </c>
      <c r="H465" s="32"/>
      <c r="I465" s="32"/>
      <c r="J465" s="131">
        <v>202123.48</v>
      </c>
      <c r="K465" s="144">
        <v>30318.52</v>
      </c>
      <c r="L465" s="131">
        <v>0</v>
      </c>
      <c r="M465" s="131">
        <v>0</v>
      </c>
      <c r="N465" s="131">
        <v>0</v>
      </c>
      <c r="O465" s="131">
        <v>171804.96</v>
      </c>
      <c r="P465" s="125" t="s">
        <v>977</v>
      </c>
      <c r="Q465" s="125" t="s">
        <v>969</v>
      </c>
      <c r="R465" s="125" t="s">
        <v>1056</v>
      </c>
      <c r="S465" s="125">
        <v>2019</v>
      </c>
      <c r="T465" s="444"/>
      <c r="U465" s="444"/>
      <c r="V465" s="444"/>
    </row>
    <row r="466" spans="1:22" ht="48" hidden="1" x14ac:dyDescent="0.25">
      <c r="A466" s="114" t="s">
        <v>347</v>
      </c>
      <c r="B466" s="114" t="s">
        <v>355</v>
      </c>
      <c r="C466" s="314"/>
      <c r="D466" s="314"/>
      <c r="E466" s="314"/>
      <c r="F466" s="314"/>
      <c r="G466" s="314"/>
      <c r="H466" s="314"/>
      <c r="I466" s="314"/>
      <c r="J466" s="233">
        <v>0</v>
      </c>
      <c r="K466" s="233">
        <v>0</v>
      </c>
      <c r="L466" s="233">
        <v>0</v>
      </c>
      <c r="M466" s="233">
        <v>0</v>
      </c>
      <c r="N466" s="233">
        <v>0</v>
      </c>
      <c r="O466" s="233">
        <v>0</v>
      </c>
      <c r="P466" s="147"/>
      <c r="Q466" s="147"/>
      <c r="R466" s="147"/>
      <c r="S466" s="147"/>
      <c r="T466" s="443"/>
      <c r="U466" s="443"/>
      <c r="V466" s="443"/>
    </row>
    <row r="467" spans="1:22" ht="24" hidden="1" x14ac:dyDescent="0.25">
      <c r="A467" s="114" t="s">
        <v>348</v>
      </c>
      <c r="B467" s="114" t="s">
        <v>356</v>
      </c>
      <c r="C467" s="314"/>
      <c r="D467" s="314"/>
      <c r="E467" s="314"/>
      <c r="F467" s="314"/>
      <c r="G467" s="314"/>
      <c r="H467" s="314"/>
      <c r="I467" s="314"/>
      <c r="J467" s="233">
        <v>0</v>
      </c>
      <c r="K467" s="233">
        <v>0</v>
      </c>
      <c r="L467" s="233">
        <v>0</v>
      </c>
      <c r="M467" s="233">
        <v>0</v>
      </c>
      <c r="N467" s="233">
        <v>0</v>
      </c>
      <c r="O467" s="233">
        <v>0</v>
      </c>
      <c r="P467" s="147"/>
      <c r="Q467" s="147"/>
      <c r="R467" s="147"/>
      <c r="S467" s="147"/>
      <c r="T467" s="443"/>
      <c r="U467" s="443"/>
      <c r="V467" s="443"/>
    </row>
    <row r="468" spans="1:22" ht="48" hidden="1" x14ac:dyDescent="0.25">
      <c r="A468" s="114" t="s">
        <v>349</v>
      </c>
      <c r="B468" s="114" t="s">
        <v>357</v>
      </c>
      <c r="C468" s="314"/>
      <c r="D468" s="314"/>
      <c r="E468" s="314"/>
      <c r="F468" s="314"/>
      <c r="G468" s="314"/>
      <c r="H468" s="314"/>
      <c r="I468" s="314"/>
      <c r="J468" s="212">
        <v>0</v>
      </c>
      <c r="K468" s="212">
        <v>0</v>
      </c>
      <c r="L468" s="212">
        <v>0</v>
      </c>
      <c r="M468" s="212">
        <v>0</v>
      </c>
      <c r="N468" s="212">
        <v>0</v>
      </c>
      <c r="O468" s="212">
        <v>0</v>
      </c>
      <c r="P468" s="147"/>
      <c r="Q468" s="147"/>
      <c r="R468" s="147"/>
      <c r="S468" s="147"/>
      <c r="T468" s="443"/>
      <c r="U468" s="443"/>
      <c r="V468" s="443"/>
    </row>
    <row r="469" spans="1:22" ht="38.25" hidden="1" x14ac:dyDescent="0.25">
      <c r="A469" s="148" t="s">
        <v>164</v>
      </c>
      <c r="B469" s="167" t="s">
        <v>166</v>
      </c>
      <c r="C469" s="313"/>
      <c r="D469" s="313"/>
      <c r="E469" s="313"/>
      <c r="F469" s="313"/>
      <c r="G469" s="313"/>
      <c r="H469" s="313"/>
      <c r="I469" s="313"/>
      <c r="J469" s="210">
        <f>J470+J471</f>
        <v>0</v>
      </c>
      <c r="K469" s="210">
        <f t="shared" ref="K469:O469" si="88">K470+K471</f>
        <v>0</v>
      </c>
      <c r="L469" s="210">
        <f t="shared" si="88"/>
        <v>0</v>
      </c>
      <c r="M469" s="210">
        <f t="shared" si="88"/>
        <v>0</v>
      </c>
      <c r="N469" s="210">
        <f t="shared" si="88"/>
        <v>0</v>
      </c>
      <c r="O469" s="210">
        <f t="shared" si="88"/>
        <v>0</v>
      </c>
      <c r="P469" s="146"/>
      <c r="Q469" s="146"/>
      <c r="R469" s="146"/>
      <c r="S469" s="146"/>
      <c r="T469" s="443"/>
      <c r="U469" s="443"/>
      <c r="V469" s="443"/>
    </row>
    <row r="470" spans="1:22" ht="60" hidden="1" x14ac:dyDescent="0.25">
      <c r="A470" s="114" t="s">
        <v>358</v>
      </c>
      <c r="B470" s="114" t="s">
        <v>360</v>
      </c>
      <c r="C470" s="314"/>
      <c r="D470" s="314"/>
      <c r="E470" s="314"/>
      <c r="F470" s="314"/>
      <c r="G470" s="314"/>
      <c r="H470" s="314"/>
      <c r="I470" s="314"/>
      <c r="J470" s="233">
        <v>0</v>
      </c>
      <c r="K470" s="233">
        <v>0</v>
      </c>
      <c r="L470" s="233">
        <v>0</v>
      </c>
      <c r="M470" s="233">
        <v>0</v>
      </c>
      <c r="N470" s="233">
        <v>0</v>
      </c>
      <c r="O470" s="233">
        <v>0</v>
      </c>
      <c r="P470" s="147"/>
      <c r="Q470" s="147"/>
      <c r="R470" s="147"/>
      <c r="S470" s="147"/>
      <c r="T470" s="443"/>
      <c r="U470" s="443"/>
      <c r="V470" s="443"/>
    </row>
    <row r="471" spans="1:22" ht="24" hidden="1" x14ac:dyDescent="0.25">
      <c r="A471" s="114" t="s">
        <v>359</v>
      </c>
      <c r="B471" s="114" t="s">
        <v>361</v>
      </c>
      <c r="C471" s="314"/>
      <c r="D471" s="314"/>
      <c r="E471" s="314"/>
      <c r="F471" s="314"/>
      <c r="G471" s="314"/>
      <c r="H471" s="314"/>
      <c r="I471" s="314"/>
      <c r="J471" s="233">
        <v>0</v>
      </c>
      <c r="K471" s="233">
        <v>0</v>
      </c>
      <c r="L471" s="233">
        <v>0</v>
      </c>
      <c r="M471" s="233">
        <v>0</v>
      </c>
      <c r="N471" s="233">
        <v>0</v>
      </c>
      <c r="O471" s="233">
        <v>0</v>
      </c>
      <c r="P471" s="147"/>
      <c r="Q471" s="147"/>
      <c r="R471" s="147"/>
      <c r="S471" s="147"/>
      <c r="T471" s="443"/>
      <c r="U471" s="443"/>
      <c r="V471" s="443"/>
    </row>
    <row r="472" spans="1:22" ht="25.5" hidden="1" x14ac:dyDescent="0.25">
      <c r="A472" s="106"/>
      <c r="B472" s="70"/>
      <c r="C472" s="73"/>
      <c r="D472" s="73"/>
      <c r="E472" s="73"/>
      <c r="F472" s="73"/>
      <c r="G472" s="73"/>
      <c r="H472" s="73"/>
      <c r="I472" s="73" t="s">
        <v>1130</v>
      </c>
      <c r="J472" s="207">
        <f>J7+J146+J383</f>
        <v>344771214.83665919</v>
      </c>
      <c r="K472" s="207">
        <f t="shared" ref="K472:O472" si="89">K7+K146+K383</f>
        <v>48751164.495728292</v>
      </c>
      <c r="L472" s="207">
        <f t="shared" si="89"/>
        <v>27905491.216470588</v>
      </c>
      <c r="M472" s="207">
        <f t="shared" si="89"/>
        <v>26711588.850000001</v>
      </c>
      <c r="N472" s="207">
        <f t="shared" si="89"/>
        <v>4532767.6999999993</v>
      </c>
      <c r="O472" s="207">
        <f t="shared" si="89"/>
        <v>234497915.98630327</v>
      </c>
      <c r="P472" s="121"/>
      <c r="Q472" s="121"/>
      <c r="R472" s="121"/>
      <c r="S472" s="121"/>
      <c r="T472" s="443"/>
      <c r="U472" s="443"/>
      <c r="V472" s="443"/>
    </row>
    <row r="473" spans="1:22" x14ac:dyDescent="0.25">
      <c r="A473" s="288"/>
      <c r="B473" s="204"/>
      <c r="C473" s="337"/>
      <c r="D473" s="322"/>
      <c r="E473" s="322"/>
      <c r="F473" s="322"/>
      <c r="G473" s="322"/>
      <c r="H473" s="322"/>
      <c r="I473" s="322"/>
      <c r="J473" s="235"/>
      <c r="K473" s="235"/>
      <c r="L473" s="235"/>
      <c r="M473" s="235"/>
      <c r="N473" s="235"/>
      <c r="O473" s="235"/>
      <c r="P473" s="235"/>
      <c r="Q473" s="235"/>
      <c r="R473" s="235"/>
      <c r="S473" s="235"/>
      <c r="T473" s="443"/>
      <c r="U473" s="443"/>
      <c r="V473" s="443"/>
    </row>
    <row r="474" spans="1:22" x14ac:dyDescent="0.25">
      <c r="A474" s="297" t="s">
        <v>29</v>
      </c>
      <c r="B474" s="7"/>
      <c r="C474" s="337"/>
      <c r="D474" s="322"/>
      <c r="E474" s="322"/>
      <c r="F474" s="322"/>
      <c r="G474" s="322"/>
      <c r="H474" s="322"/>
      <c r="I474" s="322"/>
      <c r="J474" s="4"/>
      <c r="K474" s="4"/>
      <c r="L474" s="4"/>
      <c r="M474" s="4"/>
      <c r="N474" s="4"/>
      <c r="O474" s="4"/>
      <c r="P474" s="4"/>
      <c r="Q474" s="4"/>
      <c r="R474" s="4"/>
      <c r="S474" s="4"/>
      <c r="T474" s="443"/>
      <c r="U474" s="443"/>
      <c r="V474" s="443"/>
    </row>
    <row r="475" spans="1:22" ht="15.75" x14ac:dyDescent="0.25">
      <c r="A475" s="297" t="s">
        <v>30</v>
      </c>
      <c r="B475" s="8"/>
      <c r="C475" s="337"/>
      <c r="D475" s="322"/>
      <c r="E475" s="322"/>
      <c r="F475" s="322"/>
      <c r="G475" s="322"/>
      <c r="H475" s="322"/>
      <c r="I475" s="322"/>
      <c r="J475" s="4"/>
      <c r="K475" s="4"/>
      <c r="L475" s="4"/>
      <c r="M475" s="4"/>
      <c r="N475" s="4"/>
      <c r="O475" s="4"/>
      <c r="P475" s="4"/>
      <c r="Q475" s="4"/>
      <c r="R475" s="4"/>
      <c r="S475" s="4"/>
      <c r="T475" s="443"/>
      <c r="U475" s="443"/>
      <c r="V475" s="443"/>
    </row>
    <row r="476" spans="1:22" x14ac:dyDescent="0.25">
      <c r="A476" s="297" t="s">
        <v>31</v>
      </c>
      <c r="B476" s="7"/>
      <c r="C476" s="337"/>
      <c r="D476" s="322"/>
      <c r="E476" s="322"/>
      <c r="F476" s="322"/>
      <c r="G476" s="322"/>
      <c r="H476" s="322"/>
      <c r="I476" s="322"/>
      <c r="J476" s="4"/>
      <c r="K476" s="4"/>
      <c r="L476" s="4"/>
      <c r="M476" s="4"/>
      <c r="N476" s="4"/>
      <c r="O476" s="4"/>
      <c r="P476" s="4"/>
      <c r="Q476" s="4"/>
      <c r="R476" s="4"/>
      <c r="S476" s="4"/>
      <c r="T476" s="443"/>
      <c r="U476" s="443"/>
      <c r="V476" s="443"/>
    </row>
    <row r="477" spans="1:22" x14ac:dyDescent="0.25">
      <c r="A477" s="287"/>
      <c r="B477" s="283"/>
      <c r="C477" s="322"/>
      <c r="D477" s="322"/>
      <c r="E477" s="322"/>
      <c r="F477" s="322"/>
      <c r="G477" s="322"/>
      <c r="H477" s="322"/>
      <c r="I477" s="322"/>
      <c r="J477" s="4"/>
      <c r="K477" s="4"/>
      <c r="L477" s="4"/>
      <c r="M477" s="4"/>
      <c r="N477" s="4"/>
      <c r="O477" s="4"/>
      <c r="P477" s="4"/>
      <c r="Q477" s="4"/>
      <c r="R477" s="4"/>
      <c r="S477" s="4"/>
      <c r="T477" s="443"/>
      <c r="U477" s="443"/>
      <c r="V477" s="443"/>
    </row>
    <row r="478" spans="1:22" x14ac:dyDescent="0.25">
      <c r="A478" s="287"/>
      <c r="B478" s="283"/>
      <c r="C478" s="322"/>
      <c r="D478" s="322"/>
      <c r="E478" s="322"/>
      <c r="F478" s="322"/>
      <c r="G478" s="322"/>
      <c r="H478" s="322"/>
      <c r="I478" s="322"/>
      <c r="J478" s="4"/>
      <c r="K478" s="4"/>
      <c r="L478" s="4"/>
      <c r="M478" s="4"/>
      <c r="N478" s="4"/>
      <c r="O478" s="4"/>
      <c r="P478" s="4"/>
      <c r="Q478" s="4"/>
      <c r="R478" s="4"/>
      <c r="S478" s="4"/>
      <c r="T478" s="443"/>
      <c r="U478" s="443"/>
      <c r="V478" s="443"/>
    </row>
    <row r="479" spans="1:22" x14ac:dyDescent="0.25">
      <c r="A479" s="287"/>
      <c r="B479" s="283"/>
      <c r="C479" s="322"/>
      <c r="D479" s="322"/>
      <c r="E479" s="322"/>
      <c r="F479" s="322"/>
      <c r="G479" s="322"/>
      <c r="H479" s="322"/>
      <c r="I479" s="322"/>
      <c r="J479" s="4"/>
      <c r="K479" s="4"/>
      <c r="L479" s="4"/>
      <c r="M479" s="4"/>
      <c r="N479" s="4"/>
      <c r="O479" s="4"/>
      <c r="P479" s="4"/>
      <c r="Q479" s="4"/>
      <c r="R479" s="4"/>
      <c r="S479" s="4"/>
      <c r="T479" s="443"/>
      <c r="U479" s="443"/>
      <c r="V479" s="443"/>
    </row>
    <row r="480" spans="1:22" x14ac:dyDescent="0.25">
      <c r="A480" s="287"/>
      <c r="B480" s="283"/>
      <c r="C480" s="322"/>
      <c r="D480" s="322"/>
      <c r="E480" s="322"/>
      <c r="F480" s="322"/>
      <c r="G480" s="322"/>
      <c r="H480" s="322"/>
      <c r="I480" s="322"/>
      <c r="J480" s="4"/>
      <c r="K480" s="4"/>
      <c r="L480" s="4"/>
      <c r="M480" s="4"/>
      <c r="N480" s="4"/>
      <c r="O480" s="4"/>
      <c r="P480" s="4"/>
      <c r="Q480" s="4"/>
      <c r="R480" s="4"/>
      <c r="S480" s="4"/>
      <c r="T480" s="443"/>
      <c r="U480" s="443"/>
      <c r="V480" s="443"/>
    </row>
    <row r="481" spans="1:22" x14ac:dyDescent="0.25">
      <c r="A481" s="287"/>
      <c r="B481" s="283"/>
      <c r="C481" s="322"/>
      <c r="D481" s="322"/>
      <c r="E481" s="322"/>
      <c r="F481" s="322"/>
      <c r="G481" s="322"/>
      <c r="H481" s="322"/>
      <c r="I481" s="322"/>
      <c r="J481" s="4"/>
      <c r="K481" s="4"/>
      <c r="L481" s="4"/>
      <c r="M481" s="4"/>
      <c r="N481" s="4"/>
      <c r="O481" s="4"/>
      <c r="P481" s="4"/>
      <c r="Q481" s="4"/>
      <c r="R481" s="4"/>
      <c r="S481" s="4"/>
      <c r="T481" s="443"/>
      <c r="U481" s="443"/>
      <c r="V481" s="443"/>
    </row>
    <row r="482" spans="1:22" x14ac:dyDescent="0.25">
      <c r="A482" s="287"/>
      <c r="B482" s="283"/>
      <c r="C482" s="322"/>
      <c r="D482" s="322"/>
      <c r="E482" s="322"/>
      <c r="F482" s="322"/>
      <c r="G482" s="322"/>
      <c r="H482" s="322"/>
      <c r="I482" s="322"/>
      <c r="J482" s="4"/>
      <c r="K482" s="4"/>
      <c r="L482" s="4"/>
      <c r="M482" s="4"/>
      <c r="N482" s="4"/>
      <c r="O482" s="4"/>
      <c r="P482" s="4"/>
      <c r="Q482" s="4"/>
      <c r="R482" s="4"/>
      <c r="S482" s="4"/>
      <c r="T482" s="443"/>
      <c r="U482" s="443"/>
      <c r="V482" s="443"/>
    </row>
    <row r="483" spans="1:22" x14ac:dyDescent="0.25">
      <c r="A483" s="287"/>
      <c r="B483" s="283"/>
      <c r="C483" s="322"/>
      <c r="D483" s="322"/>
      <c r="E483" s="322"/>
      <c r="F483" s="322"/>
      <c r="G483" s="322"/>
      <c r="H483" s="322"/>
      <c r="I483" s="322"/>
      <c r="J483" s="4"/>
      <c r="K483" s="4"/>
      <c r="L483" s="4"/>
      <c r="M483" s="4"/>
      <c r="N483" s="4"/>
      <c r="O483" s="4"/>
      <c r="P483" s="4"/>
      <c r="Q483" s="4"/>
      <c r="R483" s="4"/>
      <c r="S483" s="4"/>
    </row>
    <row r="484" spans="1:22" x14ac:dyDescent="0.25">
      <c r="A484" s="287"/>
      <c r="B484" s="283"/>
      <c r="C484" s="322"/>
      <c r="D484" s="322"/>
      <c r="E484" s="322"/>
      <c r="F484" s="322"/>
      <c r="G484" s="322"/>
      <c r="H484" s="322"/>
      <c r="I484" s="322"/>
      <c r="J484" s="4"/>
      <c r="K484" s="4"/>
      <c r="L484" s="4"/>
      <c r="M484" s="4"/>
      <c r="N484" s="4"/>
      <c r="O484" s="4"/>
      <c r="P484" s="4"/>
      <c r="Q484" s="4"/>
      <c r="R484" s="4"/>
      <c r="S484" s="4"/>
    </row>
  </sheetData>
  <autoFilter ref="A6:S472">
    <filterColumn colId="0">
      <filters>
        <filter val="1."/>
        <filter val="1.2"/>
        <filter val="1.2.2"/>
        <filter val="1.2.2.1"/>
        <filter val="1.2.2.1.10"/>
        <filter val="1.2.2.1.21"/>
        <filter val="1.3"/>
        <filter val="1.3.1"/>
        <filter val="1.3.1.1"/>
        <filter val="1.3.1.1.10"/>
        <filter val="1.3.1.2"/>
        <filter val="1.3.1.2.3"/>
        <filter val="1.3.1.2.6"/>
        <filter val="1.3.1.2.9"/>
        <filter val="1.3.1.3"/>
        <filter val="1.3.1.3.8"/>
        <filter val="1.4"/>
        <filter val="1.4.1"/>
        <filter val="1.4.1.1."/>
        <filter val="1.4.1.1.10"/>
        <filter val="1.4.1.1.6"/>
        <filter val="1.4.1.4."/>
        <filter val="1.4.1.4.4"/>
        <filter val="1.4.2"/>
        <filter val="1.4.2.2."/>
        <filter val="1.4.2.2.2"/>
        <filter val="1.4.2.2.3"/>
        <filter val="2."/>
        <filter val="2.2"/>
        <filter val="2.2.1"/>
        <filter val="2.2.1.1."/>
        <filter val="2.2.1.1.2"/>
        <filter val="2.2.1.1.3"/>
        <filter val="2.2.1.1.4"/>
        <filter val="2.2.1.1.7"/>
        <filter val="2.2.1.2."/>
        <filter val="2.2.1.2.2"/>
        <filter val="2.2.2.2.23"/>
        <filter val="2.2.2.2.25"/>
        <filter val="2.3"/>
        <filter val="2.3.1"/>
        <filter val="2.3.1.7."/>
        <filter val="2.3.1.7.3"/>
        <filter val="2.3.2.3"/>
        <filter val="2.3.2.3.7"/>
        <filter val="2.5"/>
        <filter val="2.5.1"/>
        <filter val="2.5.1.5."/>
        <filter val="2.5.1.5.6"/>
        <filter val="2.5.1.5.7"/>
        <filter val="2.5.2"/>
        <filter val="2.5.2.1."/>
        <filter val="2.5.2.1.1"/>
        <filter val="2.6.1"/>
        <filter val="2.6.1.2.25"/>
        <filter val="3."/>
        <filter val="3.1"/>
        <filter val="3.1.1"/>
        <filter val="3.1.1.1."/>
        <filter val="3.1.1.1.3"/>
        <filter val="3.1.4"/>
        <filter val="3.1.4.5."/>
        <filter val="3.1.4.5.1."/>
        <filter val="3.1.4.5.5"/>
      </filters>
    </filterColumn>
  </autoFilter>
  <mergeCells count="4">
    <mergeCell ref="T455:V455"/>
    <mergeCell ref="T7:V7"/>
    <mergeCell ref="T8:V8"/>
    <mergeCell ref="T318:V321"/>
  </mergeCells>
  <phoneticPr fontId="11" type="noConversion"/>
  <pageMargins left="0.70866141732283472" right="0.70866141732283472" top="0.74803149606299213" bottom="0.74803149606299213" header="0.31496062992125984" footer="0.31496062992125984"/>
  <pageSetup paperSize="9" scale="54" firstPageNumber="26" fitToHeight="0" orientation="landscape" useFirstPageNumber="1" r:id="rId1"/>
  <headerFooter>
    <oddHeader>&amp;L&amp;G&amp;RKauno regiono plėtros planas iki 2020 metų</oddHeader>
    <oddFooter>&amp;R&amp;P</oddFooter>
  </headerFooter>
  <ignoredErrors>
    <ignoredError sqref="K445:N445 L386:N386 K283:N283 L266:N266 K259:O259 K231:N231 L174:O174 K163:N163 K140:N140 K117:N117 K38:N38 K24:N24" formulaRange="1"/>
    <ignoredError sqref="S112" numberStoredAsText="1"/>
  </ignoredErrors>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U470"/>
  <sheetViews>
    <sheetView zoomScaleNormal="100" workbookViewId="0">
      <pane ySplit="3" topLeftCell="A135" activePane="bottomLeft" state="frozen"/>
      <selection pane="bottomLeft" activeCell="B139" sqref="B139"/>
    </sheetView>
  </sheetViews>
  <sheetFormatPr defaultColWidth="9.140625" defaultRowHeight="15" x14ac:dyDescent="0.25"/>
  <cols>
    <col min="1" max="1" width="9.28515625" style="15" customWidth="1"/>
    <col min="2" max="2" width="31.140625" style="15" customWidth="1"/>
    <col min="3" max="7" width="12.28515625" style="236" customWidth="1"/>
    <col min="8" max="9" width="9.140625" style="236"/>
    <col min="10" max="10" width="12.85546875" style="236" customWidth="1"/>
    <col min="11" max="11" width="10.42578125" style="19" customWidth="1"/>
    <col min="12" max="12" width="11.42578125" style="16" customWidth="1"/>
    <col min="13" max="13" width="9.28515625" style="19" bestFit="1" customWidth="1"/>
    <col min="14" max="14" width="9.28515625" style="16" bestFit="1" customWidth="1"/>
    <col min="15" max="15" width="10.42578125" style="19" customWidth="1"/>
    <col min="16" max="16" width="9.28515625" style="16" bestFit="1" customWidth="1"/>
    <col min="17" max="17" width="9.140625" style="19"/>
    <col min="18" max="18" width="9.140625" style="16"/>
    <col min="19" max="19" width="9.28515625" style="19" bestFit="1" customWidth="1"/>
    <col min="20" max="20" width="35.85546875" style="14" customWidth="1"/>
    <col min="21" max="16384" width="9.140625" style="20"/>
  </cols>
  <sheetData>
    <row r="1" spans="1:20" ht="15.75" x14ac:dyDescent="0.25">
      <c r="A1" s="299" t="s">
        <v>644</v>
      </c>
    </row>
    <row r="2" spans="1:20" ht="3.75" customHeight="1" x14ac:dyDescent="0.25">
      <c r="A2" s="300"/>
    </row>
    <row r="3" spans="1:20" ht="96" x14ac:dyDescent="0.25">
      <c r="A3" s="102" t="s">
        <v>0</v>
      </c>
      <c r="B3" s="102" t="s">
        <v>11</v>
      </c>
      <c r="C3" s="183" t="s">
        <v>12</v>
      </c>
      <c r="D3" s="183" t="s">
        <v>13</v>
      </c>
      <c r="E3" s="183" t="s">
        <v>14</v>
      </c>
      <c r="F3" s="183" t="s">
        <v>15</v>
      </c>
      <c r="G3" s="183" t="s">
        <v>645</v>
      </c>
      <c r="H3" s="183" t="s">
        <v>478</v>
      </c>
      <c r="I3" s="183" t="s">
        <v>410</v>
      </c>
      <c r="J3" s="183" t="s">
        <v>646</v>
      </c>
      <c r="K3" s="102" t="s">
        <v>647</v>
      </c>
      <c r="L3" s="183" t="s">
        <v>648</v>
      </c>
      <c r="M3" s="102" t="s">
        <v>649</v>
      </c>
      <c r="N3" s="183" t="s">
        <v>650</v>
      </c>
      <c r="O3" s="102" t="s">
        <v>651</v>
      </c>
      <c r="P3" s="183" t="s">
        <v>652</v>
      </c>
      <c r="Q3" s="102" t="s">
        <v>653</v>
      </c>
      <c r="R3" s="183" t="s">
        <v>654</v>
      </c>
      <c r="S3" s="102" t="s">
        <v>655</v>
      </c>
    </row>
    <row r="4" spans="1:20" ht="24" x14ac:dyDescent="0.25">
      <c r="A4" s="347" t="s">
        <v>104</v>
      </c>
      <c r="B4" s="347" t="s">
        <v>119</v>
      </c>
      <c r="C4" s="348"/>
      <c r="D4" s="348"/>
      <c r="E4" s="348"/>
      <c r="F4" s="348"/>
      <c r="G4" s="348"/>
      <c r="H4" s="348"/>
      <c r="I4" s="348"/>
      <c r="J4" s="349"/>
      <c r="K4" s="350"/>
      <c r="L4" s="349"/>
      <c r="M4" s="350"/>
      <c r="N4" s="349"/>
      <c r="O4" s="350"/>
      <c r="P4" s="349"/>
      <c r="Q4" s="350"/>
      <c r="R4" s="349"/>
      <c r="S4" s="350"/>
      <c r="T4" s="9"/>
    </row>
    <row r="5" spans="1:20" ht="48" hidden="1" x14ac:dyDescent="0.25">
      <c r="A5" s="112" t="s">
        <v>4</v>
      </c>
      <c r="B5" s="112" t="s">
        <v>108</v>
      </c>
      <c r="C5" s="351"/>
      <c r="D5" s="351"/>
      <c r="E5" s="351"/>
      <c r="F5" s="351"/>
      <c r="G5" s="351"/>
      <c r="H5" s="351"/>
      <c r="I5" s="351"/>
      <c r="J5" s="352"/>
      <c r="K5" s="353"/>
      <c r="L5" s="352"/>
      <c r="M5" s="353"/>
      <c r="N5" s="352"/>
      <c r="O5" s="353"/>
      <c r="P5" s="352"/>
      <c r="Q5" s="353"/>
      <c r="R5" s="352"/>
      <c r="S5" s="353"/>
      <c r="T5" s="9"/>
    </row>
    <row r="6" spans="1:20" ht="48" hidden="1" x14ac:dyDescent="0.25">
      <c r="A6" s="148" t="s">
        <v>2</v>
      </c>
      <c r="B6" s="382" t="s">
        <v>109</v>
      </c>
      <c r="C6" s="433"/>
      <c r="D6" s="433"/>
      <c r="E6" s="433"/>
      <c r="F6" s="433"/>
      <c r="G6" s="433"/>
      <c r="H6" s="354"/>
      <c r="I6" s="354"/>
      <c r="J6" s="355"/>
      <c r="K6" s="356"/>
      <c r="L6" s="355"/>
      <c r="M6" s="356"/>
      <c r="N6" s="355"/>
      <c r="O6" s="356"/>
      <c r="P6" s="355"/>
      <c r="Q6" s="356"/>
      <c r="R6" s="355"/>
      <c r="S6" s="356"/>
      <c r="T6" s="9"/>
    </row>
    <row r="7" spans="1:20" ht="48" hidden="1" x14ac:dyDescent="0.25">
      <c r="A7" s="114" t="s">
        <v>167</v>
      </c>
      <c r="B7" s="114" t="s">
        <v>173</v>
      </c>
      <c r="C7" s="357"/>
      <c r="D7" s="357"/>
      <c r="E7" s="357"/>
      <c r="F7" s="357"/>
      <c r="G7" s="357"/>
      <c r="H7" s="357"/>
      <c r="I7" s="357"/>
      <c r="J7" s="358"/>
      <c r="K7" s="359"/>
      <c r="L7" s="358"/>
      <c r="M7" s="359"/>
      <c r="N7" s="358"/>
      <c r="O7" s="359"/>
      <c r="P7" s="358"/>
      <c r="Q7" s="359"/>
      <c r="R7" s="358"/>
      <c r="S7" s="359"/>
      <c r="T7" s="9"/>
    </row>
    <row r="8" spans="1:20" ht="36" hidden="1" x14ac:dyDescent="0.25">
      <c r="A8" s="114" t="s">
        <v>5</v>
      </c>
      <c r="B8" s="114" t="s">
        <v>174</v>
      </c>
      <c r="C8" s="357"/>
      <c r="D8" s="357"/>
      <c r="E8" s="357"/>
      <c r="F8" s="357"/>
      <c r="G8" s="357"/>
      <c r="H8" s="357"/>
      <c r="I8" s="357"/>
      <c r="J8" s="358"/>
      <c r="K8" s="359"/>
      <c r="L8" s="358"/>
      <c r="M8" s="359"/>
      <c r="N8" s="358"/>
      <c r="O8" s="359"/>
      <c r="P8" s="358"/>
      <c r="Q8" s="359"/>
      <c r="R8" s="358"/>
      <c r="S8" s="359"/>
      <c r="T8" s="9"/>
    </row>
    <row r="9" spans="1:20" ht="36" hidden="1" x14ac:dyDescent="0.25">
      <c r="A9" s="114" t="s">
        <v>6</v>
      </c>
      <c r="B9" s="114" t="s">
        <v>175</v>
      </c>
      <c r="C9" s="357"/>
      <c r="D9" s="357"/>
      <c r="E9" s="357"/>
      <c r="F9" s="357"/>
      <c r="G9" s="357"/>
      <c r="H9" s="357"/>
      <c r="I9" s="357"/>
      <c r="J9" s="358"/>
      <c r="K9" s="359"/>
      <c r="L9" s="358"/>
      <c r="M9" s="359"/>
      <c r="N9" s="358"/>
      <c r="O9" s="359"/>
      <c r="P9" s="358"/>
      <c r="Q9" s="359"/>
      <c r="R9" s="358"/>
      <c r="S9" s="359"/>
      <c r="T9" s="9"/>
    </row>
    <row r="10" spans="1:20" ht="60" hidden="1" x14ac:dyDescent="0.25">
      <c r="A10" s="148" t="s">
        <v>3</v>
      </c>
      <c r="B10" s="113" t="s">
        <v>110</v>
      </c>
      <c r="C10" s="354"/>
      <c r="D10" s="354"/>
      <c r="E10" s="354"/>
      <c r="F10" s="354"/>
      <c r="G10" s="354"/>
      <c r="H10" s="354"/>
      <c r="I10" s="354"/>
      <c r="J10" s="355"/>
      <c r="K10" s="356"/>
      <c r="L10" s="355"/>
      <c r="M10" s="356"/>
      <c r="N10" s="355"/>
      <c r="O10" s="356"/>
      <c r="P10" s="355"/>
      <c r="Q10" s="356"/>
      <c r="R10" s="355"/>
      <c r="S10" s="356"/>
      <c r="T10" s="9"/>
    </row>
    <row r="11" spans="1:20" ht="36" hidden="1" x14ac:dyDescent="0.25">
      <c r="A11" s="114" t="s">
        <v>168</v>
      </c>
      <c r="B11" s="114" t="s">
        <v>176</v>
      </c>
      <c r="C11" s="357"/>
      <c r="D11" s="357"/>
      <c r="E11" s="357"/>
      <c r="F11" s="357"/>
      <c r="G11" s="357"/>
      <c r="H11" s="357"/>
      <c r="I11" s="357"/>
      <c r="J11" s="358"/>
      <c r="K11" s="359"/>
      <c r="L11" s="358"/>
      <c r="M11" s="359"/>
      <c r="N11" s="358"/>
      <c r="O11" s="359"/>
      <c r="P11" s="358"/>
      <c r="Q11" s="359"/>
      <c r="R11" s="358"/>
      <c r="S11" s="359"/>
      <c r="T11" s="9"/>
    </row>
    <row r="12" spans="1:20" ht="192" hidden="1" x14ac:dyDescent="0.25">
      <c r="A12" s="184" t="s">
        <v>34</v>
      </c>
      <c r="B12" s="51" t="s">
        <v>829</v>
      </c>
      <c r="C12" s="31" t="s">
        <v>469</v>
      </c>
      <c r="D12" s="31" t="s">
        <v>79</v>
      </c>
      <c r="E12" s="31" t="s">
        <v>1050</v>
      </c>
      <c r="F12" s="27" t="s">
        <v>1051</v>
      </c>
      <c r="G12" s="31" t="s">
        <v>80</v>
      </c>
      <c r="H12" s="31" t="s">
        <v>76</v>
      </c>
      <c r="I12" s="31"/>
      <c r="J12" s="31">
        <v>31</v>
      </c>
      <c r="K12" s="51" t="s">
        <v>749</v>
      </c>
      <c r="L12" s="31"/>
      <c r="M12" s="51"/>
      <c r="N12" s="31"/>
      <c r="O12" s="51"/>
      <c r="P12" s="31"/>
      <c r="Q12" s="51"/>
      <c r="R12" s="31"/>
      <c r="S12" s="51"/>
      <c r="T12" s="9"/>
    </row>
    <row r="13" spans="1:20" ht="192" hidden="1" x14ac:dyDescent="0.25">
      <c r="A13" s="184" t="s">
        <v>35</v>
      </c>
      <c r="B13" s="51" t="s">
        <v>845</v>
      </c>
      <c r="C13" s="31" t="s">
        <v>469</v>
      </c>
      <c r="D13" s="31" t="s">
        <v>79</v>
      </c>
      <c r="E13" s="31" t="s">
        <v>1050</v>
      </c>
      <c r="F13" s="27" t="s">
        <v>1051</v>
      </c>
      <c r="G13" s="31" t="s">
        <v>80</v>
      </c>
      <c r="H13" s="31" t="s">
        <v>76</v>
      </c>
      <c r="I13" s="31"/>
      <c r="J13" s="31">
        <v>31</v>
      </c>
      <c r="K13" s="51" t="s">
        <v>749</v>
      </c>
      <c r="L13" s="31"/>
      <c r="M13" s="51"/>
      <c r="N13" s="31"/>
      <c r="O13" s="51"/>
      <c r="P13" s="31"/>
      <c r="Q13" s="51"/>
      <c r="R13" s="31"/>
      <c r="S13" s="51"/>
      <c r="T13" s="9"/>
    </row>
    <row r="14" spans="1:20" ht="120" hidden="1" x14ac:dyDescent="0.25">
      <c r="A14" s="184" t="s">
        <v>36</v>
      </c>
      <c r="B14" s="51" t="s">
        <v>1314</v>
      </c>
      <c r="C14" s="31" t="s">
        <v>469</v>
      </c>
      <c r="D14" s="31" t="s">
        <v>79</v>
      </c>
      <c r="E14" s="31" t="s">
        <v>1050</v>
      </c>
      <c r="F14" s="27" t="s">
        <v>1051</v>
      </c>
      <c r="G14" s="31" t="s">
        <v>80</v>
      </c>
      <c r="H14" s="31" t="s">
        <v>76</v>
      </c>
      <c r="I14" s="31"/>
      <c r="J14" s="52">
        <v>32</v>
      </c>
      <c r="K14" s="51" t="s">
        <v>750</v>
      </c>
      <c r="L14" s="52"/>
      <c r="M14" s="53"/>
      <c r="N14" s="52"/>
      <c r="O14" s="53"/>
      <c r="P14" s="52"/>
      <c r="Q14" s="53"/>
      <c r="R14" s="52"/>
      <c r="S14" s="53"/>
      <c r="T14" s="9"/>
    </row>
    <row r="15" spans="1:20" ht="60" hidden="1" x14ac:dyDescent="0.25">
      <c r="A15" s="114" t="s">
        <v>169</v>
      </c>
      <c r="B15" s="114" t="s">
        <v>177</v>
      </c>
      <c r="C15" s="357"/>
      <c r="D15" s="357"/>
      <c r="E15" s="357"/>
      <c r="F15" s="357"/>
      <c r="G15" s="357"/>
      <c r="H15" s="357"/>
      <c r="I15" s="357"/>
      <c r="J15" s="360"/>
      <c r="K15" s="361"/>
      <c r="L15" s="360"/>
      <c r="M15" s="361"/>
      <c r="N15" s="360"/>
      <c r="O15" s="361"/>
      <c r="P15" s="360"/>
      <c r="Q15" s="361"/>
      <c r="R15" s="360"/>
      <c r="S15" s="361"/>
      <c r="T15" s="9"/>
    </row>
    <row r="16" spans="1:20" ht="36" hidden="1" x14ac:dyDescent="0.25">
      <c r="A16" s="114" t="s">
        <v>170</v>
      </c>
      <c r="B16" s="114" t="s">
        <v>178</v>
      </c>
      <c r="C16" s="357"/>
      <c r="D16" s="357"/>
      <c r="E16" s="357"/>
      <c r="F16" s="357"/>
      <c r="G16" s="357"/>
      <c r="H16" s="357"/>
      <c r="I16" s="357"/>
      <c r="J16" s="360"/>
      <c r="K16" s="361"/>
      <c r="L16" s="360"/>
      <c r="M16" s="361"/>
      <c r="N16" s="360"/>
      <c r="O16" s="361"/>
      <c r="P16" s="360"/>
      <c r="Q16" s="361"/>
      <c r="R16" s="360"/>
      <c r="S16" s="361"/>
      <c r="T16" s="9"/>
    </row>
    <row r="17" spans="1:20" ht="36" hidden="1" x14ac:dyDescent="0.25">
      <c r="A17" s="114" t="s">
        <v>171</v>
      </c>
      <c r="B17" s="114" t="s">
        <v>179</v>
      </c>
      <c r="C17" s="357"/>
      <c r="D17" s="357"/>
      <c r="E17" s="357"/>
      <c r="F17" s="357"/>
      <c r="G17" s="357"/>
      <c r="H17" s="357"/>
      <c r="I17" s="357"/>
      <c r="J17" s="360"/>
      <c r="K17" s="361"/>
      <c r="L17" s="360"/>
      <c r="M17" s="361"/>
      <c r="N17" s="360"/>
      <c r="O17" s="361"/>
      <c r="P17" s="360"/>
      <c r="Q17" s="361"/>
      <c r="R17" s="360"/>
      <c r="S17" s="361"/>
      <c r="T17" s="9"/>
    </row>
    <row r="18" spans="1:20" hidden="1" x14ac:dyDescent="0.25">
      <c r="A18" s="114" t="s">
        <v>172</v>
      </c>
      <c r="B18" s="114" t="s">
        <v>180</v>
      </c>
      <c r="C18" s="357"/>
      <c r="D18" s="357"/>
      <c r="E18" s="357"/>
      <c r="F18" s="357"/>
      <c r="G18" s="357"/>
      <c r="H18" s="357"/>
      <c r="I18" s="357"/>
      <c r="J18" s="360"/>
      <c r="K18" s="361"/>
      <c r="L18" s="360"/>
      <c r="M18" s="361"/>
      <c r="N18" s="360"/>
      <c r="O18" s="361"/>
      <c r="P18" s="360"/>
      <c r="Q18" s="361"/>
      <c r="R18" s="360"/>
      <c r="S18" s="361"/>
      <c r="T18" s="9"/>
    </row>
    <row r="19" spans="1:20" ht="48" hidden="1" x14ac:dyDescent="0.25">
      <c r="A19" s="112" t="s">
        <v>105</v>
      </c>
      <c r="B19" s="112" t="s">
        <v>32</v>
      </c>
      <c r="C19" s="364" t="s">
        <v>28</v>
      </c>
      <c r="D19" s="364" t="s">
        <v>28</v>
      </c>
      <c r="E19" s="364" t="s">
        <v>28</v>
      </c>
      <c r="F19" s="364" t="s">
        <v>28</v>
      </c>
      <c r="G19" s="364" t="s">
        <v>28</v>
      </c>
      <c r="H19" s="364" t="s">
        <v>28</v>
      </c>
      <c r="I19" s="364" t="s">
        <v>28</v>
      </c>
      <c r="J19" s="365"/>
      <c r="K19" s="366"/>
      <c r="L19" s="365"/>
      <c r="M19" s="366"/>
      <c r="N19" s="365"/>
      <c r="O19" s="366"/>
      <c r="P19" s="365"/>
      <c r="Q19" s="366"/>
      <c r="R19" s="365"/>
      <c r="S19" s="366"/>
      <c r="T19" s="9"/>
    </row>
    <row r="20" spans="1:20" ht="48" hidden="1" x14ac:dyDescent="0.25">
      <c r="A20" s="148" t="s">
        <v>565</v>
      </c>
      <c r="B20" s="148" t="s">
        <v>33</v>
      </c>
      <c r="C20" s="367" t="s">
        <v>28</v>
      </c>
      <c r="D20" s="367" t="s">
        <v>28</v>
      </c>
      <c r="E20" s="367" t="s">
        <v>28</v>
      </c>
      <c r="F20" s="367" t="s">
        <v>28</v>
      </c>
      <c r="G20" s="367" t="s">
        <v>28</v>
      </c>
      <c r="H20" s="367" t="s">
        <v>28</v>
      </c>
      <c r="I20" s="367" t="s">
        <v>28</v>
      </c>
      <c r="J20" s="368"/>
      <c r="K20" s="369"/>
      <c r="L20" s="368"/>
      <c r="M20" s="369"/>
      <c r="N20" s="368"/>
      <c r="O20" s="369"/>
      <c r="P20" s="368"/>
      <c r="Q20" s="369"/>
      <c r="R20" s="368"/>
      <c r="S20" s="369"/>
      <c r="T20" s="9"/>
    </row>
    <row r="21" spans="1:20" ht="24" hidden="1" x14ac:dyDescent="0.25">
      <c r="A21" s="362" t="s">
        <v>566</v>
      </c>
      <c r="B21" s="362" t="s">
        <v>87</v>
      </c>
      <c r="C21" s="363" t="s">
        <v>28</v>
      </c>
      <c r="D21" s="363" t="s">
        <v>28</v>
      </c>
      <c r="E21" s="363" t="s">
        <v>28</v>
      </c>
      <c r="F21" s="363" t="s">
        <v>28</v>
      </c>
      <c r="G21" s="363" t="s">
        <v>28</v>
      </c>
      <c r="H21" s="363" t="s">
        <v>28</v>
      </c>
      <c r="I21" s="363" t="s">
        <v>28</v>
      </c>
      <c r="J21" s="360"/>
      <c r="K21" s="361"/>
      <c r="L21" s="360"/>
      <c r="M21" s="361"/>
      <c r="N21" s="360"/>
      <c r="O21" s="361"/>
      <c r="P21" s="360"/>
      <c r="Q21" s="361"/>
      <c r="R21" s="360"/>
      <c r="S21" s="361"/>
      <c r="T21" s="9"/>
    </row>
    <row r="22" spans="1:20" ht="96" hidden="1" x14ac:dyDescent="0.25">
      <c r="A22" s="184" t="s">
        <v>567</v>
      </c>
      <c r="B22" s="184" t="s">
        <v>37</v>
      </c>
      <c r="C22" s="30" t="s">
        <v>74</v>
      </c>
      <c r="D22" s="30" t="s">
        <v>75</v>
      </c>
      <c r="E22" s="30" t="s">
        <v>1108</v>
      </c>
      <c r="F22" s="30" t="s">
        <v>432</v>
      </c>
      <c r="G22" s="30" t="s">
        <v>432</v>
      </c>
      <c r="H22" s="30"/>
      <c r="I22" s="30"/>
      <c r="J22" s="52">
        <v>36</v>
      </c>
      <c r="K22" s="51" t="s">
        <v>753</v>
      </c>
      <c r="L22" s="52"/>
      <c r="M22" s="53"/>
      <c r="N22" s="52"/>
      <c r="O22" s="53"/>
      <c r="P22" s="52"/>
      <c r="Q22" s="53"/>
      <c r="R22" s="52"/>
      <c r="S22" s="53"/>
      <c r="T22" s="9"/>
    </row>
    <row r="23" spans="1:20" ht="168" hidden="1" x14ac:dyDescent="0.25">
      <c r="A23" s="184" t="s">
        <v>568</v>
      </c>
      <c r="B23" s="44" t="s">
        <v>1240</v>
      </c>
      <c r="C23" s="30" t="s">
        <v>78</v>
      </c>
      <c r="D23" s="30" t="s">
        <v>79</v>
      </c>
      <c r="E23" s="28" t="s">
        <v>1086</v>
      </c>
      <c r="F23" s="28" t="s">
        <v>851</v>
      </c>
      <c r="G23" s="57" t="s">
        <v>80</v>
      </c>
      <c r="H23" s="30" t="s">
        <v>76</v>
      </c>
      <c r="I23" s="30"/>
      <c r="J23" s="31">
        <v>29</v>
      </c>
      <c r="K23" s="51" t="s">
        <v>747</v>
      </c>
      <c r="L23" s="52"/>
      <c r="M23" s="53"/>
      <c r="N23" s="52"/>
      <c r="O23" s="53"/>
      <c r="P23" s="52"/>
      <c r="Q23" s="53"/>
      <c r="R23" s="52"/>
      <c r="S23" s="53"/>
      <c r="T23" s="9"/>
    </row>
    <row r="24" spans="1:20" ht="108" hidden="1" x14ac:dyDescent="0.25">
      <c r="A24" s="184" t="s">
        <v>569</v>
      </c>
      <c r="B24" s="70" t="s">
        <v>1178</v>
      </c>
      <c r="C24" s="30" t="s">
        <v>81</v>
      </c>
      <c r="D24" s="30" t="s">
        <v>82</v>
      </c>
      <c r="E24" s="30" t="s">
        <v>1106</v>
      </c>
      <c r="F24" s="30" t="s">
        <v>1055</v>
      </c>
      <c r="G24" s="57" t="s">
        <v>80</v>
      </c>
      <c r="H24" s="30" t="s">
        <v>76</v>
      </c>
      <c r="I24" s="30"/>
      <c r="J24" s="52">
        <v>33</v>
      </c>
      <c r="K24" s="51" t="s">
        <v>751</v>
      </c>
      <c r="L24" s="52"/>
      <c r="M24" s="53"/>
      <c r="N24" s="52"/>
      <c r="O24" s="53"/>
      <c r="P24" s="52"/>
      <c r="Q24" s="53"/>
      <c r="R24" s="52"/>
      <c r="S24" s="53"/>
      <c r="T24" s="9"/>
    </row>
    <row r="25" spans="1:20" ht="180" hidden="1" x14ac:dyDescent="0.25">
      <c r="A25" s="184" t="s">
        <v>570</v>
      </c>
      <c r="B25" s="184" t="s">
        <v>38</v>
      </c>
      <c r="C25" s="30" t="s">
        <v>74</v>
      </c>
      <c r="D25" s="30" t="s">
        <v>79</v>
      </c>
      <c r="E25" s="30" t="s">
        <v>1108</v>
      </c>
      <c r="F25" s="30" t="s">
        <v>851</v>
      </c>
      <c r="G25" s="57" t="s">
        <v>80</v>
      </c>
      <c r="H25" s="30" t="s">
        <v>76</v>
      </c>
      <c r="I25" s="30"/>
      <c r="J25" s="52">
        <v>34</v>
      </c>
      <c r="K25" s="51" t="s">
        <v>752</v>
      </c>
      <c r="L25" s="52"/>
      <c r="M25" s="53"/>
      <c r="N25" s="52"/>
      <c r="O25" s="53"/>
      <c r="P25" s="52"/>
      <c r="Q25" s="53"/>
      <c r="R25" s="52"/>
      <c r="S25" s="53"/>
      <c r="T25" s="9"/>
    </row>
    <row r="26" spans="1:20" ht="108" hidden="1" x14ac:dyDescent="0.25">
      <c r="A26" s="184" t="s">
        <v>571</v>
      </c>
      <c r="B26" s="184" t="s">
        <v>39</v>
      </c>
      <c r="C26" s="30" t="s">
        <v>74</v>
      </c>
      <c r="D26" s="30" t="s">
        <v>82</v>
      </c>
      <c r="E26" s="30" t="s">
        <v>1108</v>
      </c>
      <c r="F26" s="73" t="s">
        <v>1055</v>
      </c>
      <c r="G26" s="57" t="s">
        <v>80</v>
      </c>
      <c r="H26" s="30" t="s">
        <v>76</v>
      </c>
      <c r="I26" s="30"/>
      <c r="J26" s="52">
        <v>33</v>
      </c>
      <c r="K26" s="51" t="s">
        <v>751</v>
      </c>
      <c r="L26" s="52"/>
      <c r="M26" s="53"/>
      <c r="N26" s="52"/>
      <c r="O26" s="53"/>
      <c r="P26" s="52"/>
      <c r="Q26" s="53"/>
      <c r="R26" s="52"/>
      <c r="S26" s="53"/>
      <c r="T26" s="9"/>
    </row>
    <row r="27" spans="1:20" ht="180" hidden="1" x14ac:dyDescent="0.25">
      <c r="A27" s="184" t="s">
        <v>572</v>
      </c>
      <c r="B27" s="51" t="s">
        <v>40</v>
      </c>
      <c r="C27" s="31" t="s">
        <v>83</v>
      </c>
      <c r="D27" s="31" t="s">
        <v>79</v>
      </c>
      <c r="E27" s="46" t="s">
        <v>1091</v>
      </c>
      <c r="F27" s="30" t="s">
        <v>851</v>
      </c>
      <c r="G27" s="52" t="s">
        <v>80</v>
      </c>
      <c r="H27" s="31" t="s">
        <v>76</v>
      </c>
      <c r="I27" s="31"/>
      <c r="J27" s="31">
        <v>34</v>
      </c>
      <c r="K27" s="51" t="s">
        <v>752</v>
      </c>
      <c r="L27" s="52"/>
      <c r="M27" s="53"/>
      <c r="N27" s="52"/>
      <c r="O27" s="53"/>
      <c r="P27" s="52"/>
      <c r="Q27" s="53"/>
      <c r="R27" s="52"/>
      <c r="S27" s="53"/>
      <c r="T27" s="9"/>
    </row>
    <row r="28" spans="1:20" ht="180" hidden="1" x14ac:dyDescent="0.25">
      <c r="A28" s="184" t="s">
        <v>573</v>
      </c>
      <c r="B28" s="68" t="s">
        <v>962</v>
      </c>
      <c r="C28" s="31" t="s">
        <v>83</v>
      </c>
      <c r="D28" s="31" t="s">
        <v>82</v>
      </c>
      <c r="E28" s="46" t="s">
        <v>1091</v>
      </c>
      <c r="F28" s="30" t="s">
        <v>1055</v>
      </c>
      <c r="G28" s="52" t="s">
        <v>80</v>
      </c>
      <c r="H28" s="31" t="s">
        <v>76</v>
      </c>
      <c r="I28" s="31"/>
      <c r="J28" s="31">
        <v>33</v>
      </c>
      <c r="K28" s="51" t="s">
        <v>751</v>
      </c>
      <c r="L28" s="31">
        <v>29</v>
      </c>
      <c r="M28" s="51" t="s">
        <v>747</v>
      </c>
      <c r="N28" s="52"/>
      <c r="O28" s="53"/>
      <c r="P28" s="52"/>
      <c r="Q28" s="53"/>
      <c r="R28" s="52"/>
      <c r="S28" s="53"/>
      <c r="T28" s="9"/>
    </row>
    <row r="29" spans="1:20" ht="120" hidden="1" x14ac:dyDescent="0.25">
      <c r="A29" s="184" t="s">
        <v>574</v>
      </c>
      <c r="B29" s="184" t="s">
        <v>41</v>
      </c>
      <c r="C29" s="30" t="s">
        <v>78</v>
      </c>
      <c r="D29" s="30" t="s">
        <v>79</v>
      </c>
      <c r="E29" s="28" t="s">
        <v>1086</v>
      </c>
      <c r="F29" s="28" t="s">
        <v>851</v>
      </c>
      <c r="G29" s="57" t="s">
        <v>80</v>
      </c>
      <c r="H29" s="30" t="s">
        <v>76</v>
      </c>
      <c r="I29" s="30"/>
      <c r="J29" s="31">
        <v>32</v>
      </c>
      <c r="K29" s="51" t="s">
        <v>750</v>
      </c>
      <c r="L29" s="52"/>
      <c r="M29" s="185"/>
      <c r="N29" s="186"/>
      <c r="O29" s="53"/>
      <c r="P29" s="52"/>
      <c r="Q29" s="53"/>
      <c r="R29" s="52"/>
      <c r="S29" s="53"/>
      <c r="T29" s="9"/>
    </row>
    <row r="30" spans="1:20" ht="108" hidden="1" x14ac:dyDescent="0.25">
      <c r="A30" s="184" t="s">
        <v>575</v>
      </c>
      <c r="B30" s="184" t="s">
        <v>42</v>
      </c>
      <c r="C30" s="30" t="s">
        <v>78</v>
      </c>
      <c r="D30" s="30" t="s">
        <v>82</v>
      </c>
      <c r="E30" s="30" t="s">
        <v>1086</v>
      </c>
      <c r="F30" s="73" t="s">
        <v>1055</v>
      </c>
      <c r="G30" s="57" t="s">
        <v>80</v>
      </c>
      <c r="H30" s="30" t="s">
        <v>76</v>
      </c>
      <c r="I30" s="30"/>
      <c r="J30" s="31">
        <v>33</v>
      </c>
      <c r="K30" s="51" t="s">
        <v>751</v>
      </c>
      <c r="L30" s="52"/>
      <c r="M30" s="53"/>
      <c r="N30" s="52"/>
      <c r="O30" s="53"/>
      <c r="P30" s="52"/>
      <c r="Q30" s="53"/>
      <c r="R30" s="52"/>
      <c r="S30" s="53"/>
      <c r="T30" s="9"/>
    </row>
    <row r="31" spans="1:20" ht="108" hidden="1" x14ac:dyDescent="0.25">
      <c r="A31" s="184" t="s">
        <v>576</v>
      </c>
      <c r="B31" s="184" t="s">
        <v>43</v>
      </c>
      <c r="C31" s="30" t="s">
        <v>78</v>
      </c>
      <c r="D31" s="30" t="s">
        <v>82</v>
      </c>
      <c r="E31" s="30" t="s">
        <v>1086</v>
      </c>
      <c r="F31" s="73" t="s">
        <v>1055</v>
      </c>
      <c r="G31" s="57" t="s">
        <v>80</v>
      </c>
      <c r="H31" s="30" t="s">
        <v>76</v>
      </c>
      <c r="I31" s="30"/>
      <c r="J31" s="31">
        <v>33</v>
      </c>
      <c r="K31" s="51" t="s">
        <v>751</v>
      </c>
      <c r="L31" s="52"/>
      <c r="M31" s="53"/>
      <c r="N31" s="52"/>
      <c r="O31" s="53"/>
      <c r="P31" s="52"/>
      <c r="Q31" s="53"/>
      <c r="R31" s="52"/>
      <c r="S31" s="53"/>
      <c r="T31" s="9"/>
    </row>
    <row r="32" spans="1:20" ht="108" hidden="1" x14ac:dyDescent="0.25">
      <c r="A32" s="184" t="s">
        <v>577</v>
      </c>
      <c r="B32" s="184" t="s">
        <v>44</v>
      </c>
      <c r="C32" s="30" t="s">
        <v>1093</v>
      </c>
      <c r="D32" s="30" t="s">
        <v>82</v>
      </c>
      <c r="E32" s="30" t="s">
        <v>1107</v>
      </c>
      <c r="F32" s="28" t="s">
        <v>1055</v>
      </c>
      <c r="G32" s="57" t="s">
        <v>80</v>
      </c>
      <c r="H32" s="30" t="s">
        <v>76</v>
      </c>
      <c r="I32" s="30"/>
      <c r="J32" s="52">
        <v>33</v>
      </c>
      <c r="K32" s="51" t="s">
        <v>751</v>
      </c>
      <c r="L32" s="52"/>
      <c r="M32" s="53"/>
      <c r="N32" s="52"/>
      <c r="O32" s="53"/>
      <c r="P32" s="52"/>
      <c r="Q32" s="53"/>
      <c r="R32" s="52"/>
      <c r="S32" s="53"/>
      <c r="T32" s="9"/>
    </row>
    <row r="33" spans="1:20" ht="51" hidden="1" x14ac:dyDescent="0.25">
      <c r="A33" s="371" t="s">
        <v>580</v>
      </c>
      <c r="B33" s="371" t="s">
        <v>89</v>
      </c>
      <c r="C33" s="371"/>
      <c r="D33" s="371" t="s">
        <v>28</v>
      </c>
      <c r="E33" s="371" t="s">
        <v>28</v>
      </c>
      <c r="F33" s="371" t="s">
        <v>28</v>
      </c>
      <c r="G33" s="371" t="s">
        <v>28</v>
      </c>
      <c r="H33" s="371" t="s">
        <v>28</v>
      </c>
      <c r="I33" s="371" t="s">
        <v>28</v>
      </c>
      <c r="J33" s="371"/>
      <c r="K33" s="371"/>
      <c r="L33" s="371"/>
      <c r="M33" s="371"/>
      <c r="N33" s="371"/>
      <c r="O33" s="371"/>
      <c r="P33" s="371"/>
      <c r="Q33" s="371"/>
      <c r="R33" s="371"/>
      <c r="S33" s="371"/>
      <c r="T33" s="9"/>
    </row>
    <row r="34" spans="1:20" ht="48" hidden="1" x14ac:dyDescent="0.25">
      <c r="A34" s="148" t="s">
        <v>581</v>
      </c>
      <c r="B34" s="148" t="s">
        <v>7</v>
      </c>
      <c r="C34" s="367" t="s">
        <v>28</v>
      </c>
      <c r="D34" s="367" t="s">
        <v>28</v>
      </c>
      <c r="E34" s="367"/>
      <c r="F34" s="373"/>
      <c r="G34" s="373"/>
      <c r="H34" s="367" t="s">
        <v>28</v>
      </c>
      <c r="I34" s="367" t="s">
        <v>28</v>
      </c>
      <c r="J34" s="368"/>
      <c r="K34" s="369"/>
      <c r="L34" s="368"/>
      <c r="M34" s="369"/>
      <c r="N34" s="368"/>
      <c r="O34" s="369"/>
      <c r="P34" s="368"/>
      <c r="Q34" s="369"/>
      <c r="R34" s="368"/>
      <c r="S34" s="369"/>
      <c r="T34" s="9"/>
    </row>
    <row r="35" spans="1:20" ht="48" hidden="1" x14ac:dyDescent="0.25">
      <c r="A35" s="362" t="s">
        <v>582</v>
      </c>
      <c r="B35" s="362" t="s">
        <v>90</v>
      </c>
      <c r="C35" s="363" t="s">
        <v>28</v>
      </c>
      <c r="D35" s="363" t="s">
        <v>28</v>
      </c>
      <c r="E35" s="363"/>
      <c r="F35" s="372"/>
      <c r="G35" s="372"/>
      <c r="H35" s="363" t="s">
        <v>28</v>
      </c>
      <c r="I35" s="363" t="s">
        <v>28</v>
      </c>
      <c r="J35" s="360"/>
      <c r="K35" s="361"/>
      <c r="L35" s="360"/>
      <c r="M35" s="361"/>
      <c r="N35" s="360"/>
      <c r="O35" s="361"/>
      <c r="P35" s="360"/>
      <c r="Q35" s="361"/>
      <c r="R35" s="360"/>
      <c r="S35" s="361"/>
      <c r="T35" s="9"/>
    </row>
    <row r="36" spans="1:20" ht="144" hidden="1" x14ac:dyDescent="0.25">
      <c r="A36" s="184" t="s">
        <v>590</v>
      </c>
      <c r="B36" s="184" t="s">
        <v>45</v>
      </c>
      <c r="C36" s="30" t="s">
        <v>84</v>
      </c>
      <c r="D36" s="30" t="s">
        <v>79</v>
      </c>
      <c r="E36" s="30" t="s">
        <v>1098</v>
      </c>
      <c r="F36" s="73" t="s">
        <v>851</v>
      </c>
      <c r="G36" s="57" t="s">
        <v>80</v>
      </c>
      <c r="H36" s="30" t="s">
        <v>76</v>
      </c>
      <c r="J36" s="199">
        <v>30</v>
      </c>
      <c r="K36" s="31" t="s">
        <v>746</v>
      </c>
      <c r="L36" s="51">
        <v>38</v>
      </c>
      <c r="M36" s="31" t="s">
        <v>755</v>
      </c>
      <c r="N36" s="31"/>
      <c r="O36" s="51"/>
      <c r="P36" s="31"/>
      <c r="Q36" s="53"/>
      <c r="R36" s="52"/>
      <c r="S36" s="53"/>
      <c r="T36" s="9"/>
    </row>
    <row r="37" spans="1:20" ht="228" hidden="1" x14ac:dyDescent="0.25">
      <c r="A37" s="184" t="s">
        <v>591</v>
      </c>
      <c r="B37" s="70" t="s">
        <v>882</v>
      </c>
      <c r="C37" s="30" t="s">
        <v>84</v>
      </c>
      <c r="D37" s="30" t="s">
        <v>79</v>
      </c>
      <c r="E37" s="30" t="s">
        <v>1098</v>
      </c>
      <c r="F37" s="73" t="s">
        <v>851</v>
      </c>
      <c r="G37" s="57" t="s">
        <v>80</v>
      </c>
      <c r="H37" s="30" t="s">
        <v>76</v>
      </c>
      <c r="J37" s="30" t="s">
        <v>1228</v>
      </c>
      <c r="K37" s="31" t="s">
        <v>738</v>
      </c>
      <c r="L37" s="51">
        <v>19</v>
      </c>
      <c r="M37" s="31" t="s">
        <v>905</v>
      </c>
      <c r="N37" s="51">
        <v>32</v>
      </c>
      <c r="O37" s="31" t="s">
        <v>750</v>
      </c>
      <c r="P37" s="51">
        <v>36</v>
      </c>
      <c r="Q37" s="31" t="s">
        <v>753</v>
      </c>
      <c r="R37" s="52"/>
      <c r="S37" s="53"/>
      <c r="T37" s="205"/>
    </row>
    <row r="38" spans="1:20" ht="132" hidden="1" x14ac:dyDescent="0.25">
      <c r="A38" s="184" t="s">
        <v>592</v>
      </c>
      <c r="B38" s="184" t="s">
        <v>46</v>
      </c>
      <c r="C38" s="30" t="s">
        <v>81</v>
      </c>
      <c r="D38" s="30" t="s">
        <v>79</v>
      </c>
      <c r="E38" s="30" t="s">
        <v>1106</v>
      </c>
      <c r="F38" s="69" t="s">
        <v>916</v>
      </c>
      <c r="G38" s="57" t="s">
        <v>80</v>
      </c>
      <c r="H38" s="30" t="s">
        <v>76</v>
      </c>
      <c r="I38" s="30"/>
      <c r="J38" s="52">
        <v>30</v>
      </c>
      <c r="K38" s="51" t="s">
        <v>748</v>
      </c>
      <c r="L38" s="52"/>
      <c r="M38" s="53"/>
      <c r="N38" s="52"/>
      <c r="O38" s="53"/>
      <c r="P38" s="52"/>
      <c r="Q38" s="53"/>
      <c r="R38" s="52"/>
      <c r="S38" s="53"/>
      <c r="T38" s="9"/>
    </row>
    <row r="39" spans="1:20" ht="144" hidden="1" x14ac:dyDescent="0.25">
      <c r="A39" s="184" t="s">
        <v>593</v>
      </c>
      <c r="B39" s="184" t="s">
        <v>47</v>
      </c>
      <c r="C39" s="30" t="s">
        <v>74</v>
      </c>
      <c r="D39" s="30" t="s">
        <v>79</v>
      </c>
      <c r="E39" s="30" t="s">
        <v>1108</v>
      </c>
      <c r="F39" s="277" t="s">
        <v>851</v>
      </c>
      <c r="G39" s="57" t="s">
        <v>80</v>
      </c>
      <c r="H39" s="30" t="s">
        <v>76</v>
      </c>
      <c r="I39" s="30"/>
      <c r="J39" s="52">
        <v>28</v>
      </c>
      <c r="K39" s="51" t="s">
        <v>746</v>
      </c>
      <c r="L39" s="52"/>
      <c r="M39" s="53"/>
      <c r="N39" s="52"/>
      <c r="O39" s="53"/>
      <c r="P39" s="52"/>
      <c r="Q39" s="53"/>
      <c r="R39" s="52"/>
      <c r="S39" s="53"/>
      <c r="T39" s="9"/>
    </row>
    <row r="40" spans="1:20" ht="180" hidden="1" x14ac:dyDescent="0.25">
      <c r="A40" s="184" t="s">
        <v>594</v>
      </c>
      <c r="B40" s="184" t="s">
        <v>48</v>
      </c>
      <c r="C40" s="30" t="s">
        <v>74</v>
      </c>
      <c r="D40" s="30" t="s">
        <v>79</v>
      </c>
      <c r="E40" s="30" t="s">
        <v>1108</v>
      </c>
      <c r="F40" s="30" t="s">
        <v>851</v>
      </c>
      <c r="G40" s="57" t="s">
        <v>80</v>
      </c>
      <c r="H40" s="30" t="s">
        <v>76</v>
      </c>
      <c r="I40" s="30"/>
      <c r="J40" s="31">
        <v>14</v>
      </c>
      <c r="K40" s="51" t="s">
        <v>738</v>
      </c>
      <c r="L40" s="31">
        <v>29</v>
      </c>
      <c r="M40" s="51" t="s">
        <v>747</v>
      </c>
      <c r="N40" s="31">
        <v>50</v>
      </c>
      <c r="O40" s="51" t="s">
        <v>762</v>
      </c>
      <c r="P40" s="52"/>
      <c r="Q40" s="53"/>
      <c r="R40" s="52"/>
      <c r="S40" s="53"/>
      <c r="T40" s="9"/>
    </row>
    <row r="41" spans="1:20" ht="144" hidden="1" x14ac:dyDescent="0.25">
      <c r="A41" s="184" t="s">
        <v>595</v>
      </c>
      <c r="B41" s="184" t="s">
        <v>49</v>
      </c>
      <c r="C41" s="30" t="s">
        <v>74</v>
      </c>
      <c r="D41" s="30" t="s">
        <v>79</v>
      </c>
      <c r="E41" s="30" t="s">
        <v>1108</v>
      </c>
      <c r="F41" s="30" t="s">
        <v>851</v>
      </c>
      <c r="G41" s="57" t="s">
        <v>80</v>
      </c>
      <c r="H41" s="30" t="s">
        <v>76</v>
      </c>
      <c r="I41" s="30"/>
      <c r="J41" s="52">
        <v>28</v>
      </c>
      <c r="K41" s="51" t="s">
        <v>746</v>
      </c>
      <c r="L41" s="52"/>
      <c r="M41" s="53"/>
      <c r="N41" s="52"/>
      <c r="O41" s="53"/>
      <c r="P41" s="52"/>
      <c r="Q41" s="53"/>
      <c r="R41" s="52"/>
      <c r="S41" s="53"/>
      <c r="T41" s="9"/>
    </row>
    <row r="42" spans="1:20" ht="168" hidden="1" x14ac:dyDescent="0.25">
      <c r="A42" s="184" t="s">
        <v>596</v>
      </c>
      <c r="B42" s="51" t="s">
        <v>50</v>
      </c>
      <c r="C42" s="31" t="s">
        <v>83</v>
      </c>
      <c r="D42" s="31" t="s">
        <v>79</v>
      </c>
      <c r="E42" s="46" t="s">
        <v>1091</v>
      </c>
      <c r="F42" s="30" t="s">
        <v>851</v>
      </c>
      <c r="G42" s="52" t="s">
        <v>80</v>
      </c>
      <c r="H42" s="31" t="s">
        <v>76</v>
      </c>
      <c r="I42" s="31"/>
      <c r="J42" s="31">
        <v>29</v>
      </c>
      <c r="K42" s="51" t="s">
        <v>747</v>
      </c>
      <c r="L42" s="52"/>
      <c r="M42" s="53"/>
      <c r="N42" s="52"/>
      <c r="O42" s="53"/>
      <c r="P42" s="52"/>
      <c r="Q42" s="53"/>
      <c r="R42" s="52"/>
      <c r="S42" s="53"/>
      <c r="T42" s="9"/>
    </row>
    <row r="43" spans="1:20" ht="144" hidden="1" x14ac:dyDescent="0.25">
      <c r="A43" s="184" t="s">
        <v>597</v>
      </c>
      <c r="B43" s="51" t="s">
        <v>51</v>
      </c>
      <c r="C43" s="31" t="s">
        <v>83</v>
      </c>
      <c r="D43" s="31" t="s">
        <v>79</v>
      </c>
      <c r="E43" s="46" t="s">
        <v>1091</v>
      </c>
      <c r="F43" s="30" t="s">
        <v>851</v>
      </c>
      <c r="G43" s="52" t="s">
        <v>80</v>
      </c>
      <c r="H43" s="31" t="s">
        <v>76</v>
      </c>
      <c r="I43" s="31"/>
      <c r="J43" s="31">
        <v>28</v>
      </c>
      <c r="K43" s="51" t="s">
        <v>746</v>
      </c>
      <c r="L43" s="52"/>
      <c r="M43" s="53"/>
      <c r="N43" s="52"/>
      <c r="O43" s="53"/>
      <c r="P43" s="52"/>
      <c r="Q43" s="53"/>
      <c r="R43" s="52"/>
      <c r="S43" s="53"/>
      <c r="T43" s="9"/>
    </row>
    <row r="44" spans="1:20" ht="168" hidden="1" x14ac:dyDescent="0.25">
      <c r="A44" s="184" t="s">
        <v>598</v>
      </c>
      <c r="B44" s="51" t="s">
        <v>53</v>
      </c>
      <c r="C44" s="31" t="s">
        <v>83</v>
      </c>
      <c r="D44" s="31" t="s">
        <v>79</v>
      </c>
      <c r="E44" s="46" t="s">
        <v>1091</v>
      </c>
      <c r="F44" s="30" t="s">
        <v>851</v>
      </c>
      <c r="G44" s="52" t="s">
        <v>80</v>
      </c>
      <c r="H44" s="31" t="s">
        <v>76</v>
      </c>
      <c r="I44" s="31"/>
      <c r="J44" s="31">
        <v>29</v>
      </c>
      <c r="K44" s="51" t="s">
        <v>747</v>
      </c>
      <c r="L44" s="52"/>
      <c r="M44" s="53"/>
      <c r="N44" s="52"/>
      <c r="O44" s="53"/>
      <c r="P44" s="52"/>
      <c r="Q44" s="53"/>
      <c r="R44" s="52"/>
      <c r="S44" s="53"/>
      <c r="T44" s="9"/>
    </row>
    <row r="45" spans="1:20" ht="144" hidden="1" x14ac:dyDescent="0.25">
      <c r="A45" s="184" t="s">
        <v>599</v>
      </c>
      <c r="B45" s="51" t="s">
        <v>52</v>
      </c>
      <c r="C45" s="31" t="s">
        <v>83</v>
      </c>
      <c r="D45" s="31" t="s">
        <v>79</v>
      </c>
      <c r="E45" s="46" t="s">
        <v>1091</v>
      </c>
      <c r="F45" s="30" t="s">
        <v>851</v>
      </c>
      <c r="G45" s="52" t="s">
        <v>80</v>
      </c>
      <c r="H45" s="31" t="s">
        <v>76</v>
      </c>
      <c r="I45" s="31"/>
      <c r="J45" s="31">
        <v>28</v>
      </c>
      <c r="K45" s="51" t="s">
        <v>746</v>
      </c>
      <c r="L45" s="52"/>
      <c r="M45" s="53"/>
      <c r="N45" s="52"/>
      <c r="O45" s="53"/>
      <c r="P45" s="52"/>
      <c r="Q45" s="53"/>
      <c r="R45" s="52"/>
      <c r="S45" s="53"/>
      <c r="T45" s="9"/>
    </row>
    <row r="46" spans="1:20" ht="132" hidden="1" x14ac:dyDescent="0.25">
      <c r="A46" s="184" t="s">
        <v>600</v>
      </c>
      <c r="B46" s="51" t="s">
        <v>54</v>
      </c>
      <c r="C46" s="31" t="s">
        <v>83</v>
      </c>
      <c r="D46" s="31" t="s">
        <v>79</v>
      </c>
      <c r="E46" s="46" t="s">
        <v>1091</v>
      </c>
      <c r="F46" s="30" t="s">
        <v>851</v>
      </c>
      <c r="G46" s="52" t="s">
        <v>80</v>
      </c>
      <c r="H46" s="31" t="s">
        <v>76</v>
      </c>
      <c r="I46" s="31"/>
      <c r="J46" s="31">
        <v>30</v>
      </c>
      <c r="K46" s="51" t="s">
        <v>748</v>
      </c>
      <c r="L46" s="52"/>
      <c r="M46" s="53"/>
      <c r="N46" s="52"/>
      <c r="O46" s="53"/>
      <c r="P46" s="52"/>
      <c r="Q46" s="53"/>
      <c r="R46" s="52"/>
      <c r="S46" s="53"/>
      <c r="T46" s="9"/>
    </row>
    <row r="47" spans="1:20" ht="168" hidden="1" x14ac:dyDescent="0.25">
      <c r="A47" s="184" t="s">
        <v>601</v>
      </c>
      <c r="B47" s="51" t="s">
        <v>55</v>
      </c>
      <c r="C47" s="31" t="s">
        <v>83</v>
      </c>
      <c r="D47" s="31" t="s">
        <v>79</v>
      </c>
      <c r="E47" s="46" t="s">
        <v>1091</v>
      </c>
      <c r="F47" s="30" t="s">
        <v>851</v>
      </c>
      <c r="G47" s="52" t="s">
        <v>80</v>
      </c>
      <c r="H47" s="31" t="s">
        <v>76</v>
      </c>
      <c r="I47" s="31"/>
      <c r="J47" s="31">
        <v>29</v>
      </c>
      <c r="K47" s="51" t="s">
        <v>747</v>
      </c>
      <c r="L47" s="52"/>
      <c r="M47" s="53"/>
      <c r="N47" s="52"/>
      <c r="O47" s="53"/>
      <c r="P47" s="52"/>
      <c r="Q47" s="53"/>
      <c r="R47" s="52"/>
      <c r="S47" s="53"/>
      <c r="T47" s="9"/>
    </row>
    <row r="48" spans="1:20" ht="168" hidden="1" x14ac:dyDescent="0.25">
      <c r="A48" s="184" t="s">
        <v>602</v>
      </c>
      <c r="B48" s="51" t="s">
        <v>56</v>
      </c>
      <c r="C48" s="31" t="s">
        <v>83</v>
      </c>
      <c r="D48" s="31" t="s">
        <v>79</v>
      </c>
      <c r="E48" s="46" t="s">
        <v>1091</v>
      </c>
      <c r="F48" s="30" t="s">
        <v>851</v>
      </c>
      <c r="G48" s="52" t="s">
        <v>80</v>
      </c>
      <c r="H48" s="31" t="s">
        <v>76</v>
      </c>
      <c r="I48" s="31"/>
      <c r="J48" s="31">
        <v>29</v>
      </c>
      <c r="K48" s="51" t="s">
        <v>747</v>
      </c>
      <c r="L48" s="31">
        <v>33</v>
      </c>
      <c r="M48" s="51" t="s">
        <v>751</v>
      </c>
      <c r="N48" s="52"/>
      <c r="O48" s="53"/>
      <c r="P48" s="52"/>
      <c r="Q48" s="53"/>
      <c r="R48" s="52"/>
      <c r="S48" s="53"/>
      <c r="T48" s="9"/>
    </row>
    <row r="49" spans="1:20" ht="168" hidden="1" x14ac:dyDescent="0.25">
      <c r="A49" s="184" t="s">
        <v>603</v>
      </c>
      <c r="B49" s="51" t="s">
        <v>57</v>
      </c>
      <c r="C49" s="31" t="s">
        <v>83</v>
      </c>
      <c r="D49" s="31" t="s">
        <v>79</v>
      </c>
      <c r="E49" s="46" t="s">
        <v>1091</v>
      </c>
      <c r="F49" s="30" t="s">
        <v>851</v>
      </c>
      <c r="G49" s="52" t="s">
        <v>80</v>
      </c>
      <c r="H49" s="31" t="s">
        <v>76</v>
      </c>
      <c r="I49" s="31"/>
      <c r="J49" s="31">
        <v>29</v>
      </c>
      <c r="K49" s="51" t="s">
        <v>747</v>
      </c>
      <c r="L49" s="52"/>
      <c r="M49" s="53"/>
      <c r="N49" s="52"/>
      <c r="O49" s="53"/>
      <c r="P49" s="52"/>
      <c r="Q49" s="53"/>
      <c r="R49" s="52"/>
      <c r="S49" s="53"/>
      <c r="T49" s="9"/>
    </row>
    <row r="50" spans="1:20" ht="160.5" hidden="1" customHeight="1" x14ac:dyDescent="0.25">
      <c r="A50" s="184" t="s">
        <v>604</v>
      </c>
      <c r="B50" s="184" t="s">
        <v>58</v>
      </c>
      <c r="C50" s="30" t="s">
        <v>78</v>
      </c>
      <c r="D50" s="30" t="s">
        <v>79</v>
      </c>
      <c r="E50" s="28" t="s">
        <v>1086</v>
      </c>
      <c r="F50" s="28" t="s">
        <v>851</v>
      </c>
      <c r="G50" s="57" t="s">
        <v>80</v>
      </c>
      <c r="H50" s="30" t="s">
        <v>76</v>
      </c>
      <c r="I50" s="30"/>
      <c r="J50" s="31">
        <v>29</v>
      </c>
      <c r="K50" s="51" t="s">
        <v>747</v>
      </c>
      <c r="L50" s="52"/>
      <c r="M50" s="53"/>
      <c r="N50" s="52"/>
      <c r="O50" s="53"/>
      <c r="P50" s="52"/>
      <c r="Q50" s="53"/>
      <c r="R50" s="52"/>
      <c r="S50" s="53"/>
      <c r="T50" s="9"/>
    </row>
    <row r="51" spans="1:20" ht="168" hidden="1" x14ac:dyDescent="0.25">
      <c r="A51" s="184" t="s">
        <v>605</v>
      </c>
      <c r="B51" s="184" t="s">
        <v>59</v>
      </c>
      <c r="C51" s="30" t="s">
        <v>78</v>
      </c>
      <c r="D51" s="30" t="s">
        <v>79</v>
      </c>
      <c r="E51" s="28" t="s">
        <v>1086</v>
      </c>
      <c r="F51" s="28" t="s">
        <v>851</v>
      </c>
      <c r="G51" s="57" t="s">
        <v>80</v>
      </c>
      <c r="H51" s="30" t="s">
        <v>76</v>
      </c>
      <c r="I51" s="30"/>
      <c r="J51" s="31">
        <v>29</v>
      </c>
      <c r="K51" s="51" t="s">
        <v>747</v>
      </c>
      <c r="L51" s="52"/>
      <c r="M51" s="53"/>
      <c r="N51" s="186"/>
      <c r="O51" s="53">
        <v>1</v>
      </c>
      <c r="P51" s="52"/>
      <c r="Q51" s="53"/>
      <c r="R51" s="52"/>
      <c r="S51" s="53"/>
      <c r="T51" s="9"/>
    </row>
    <row r="52" spans="1:20" ht="144" hidden="1" x14ac:dyDescent="0.25">
      <c r="A52" s="184" t="s">
        <v>606</v>
      </c>
      <c r="B52" s="184" t="s">
        <v>1389</v>
      </c>
      <c r="C52" s="30" t="s">
        <v>78</v>
      </c>
      <c r="D52" s="30" t="s">
        <v>79</v>
      </c>
      <c r="E52" s="28" t="s">
        <v>1086</v>
      </c>
      <c r="F52" s="28" t="s">
        <v>851</v>
      </c>
      <c r="G52" s="57" t="s">
        <v>80</v>
      </c>
      <c r="H52" s="30" t="s">
        <v>76</v>
      </c>
      <c r="I52" s="30"/>
      <c r="J52" s="31">
        <v>28</v>
      </c>
      <c r="K52" s="51" t="s">
        <v>746</v>
      </c>
      <c r="L52" s="31"/>
      <c r="N52" s="52"/>
      <c r="O52" s="53"/>
      <c r="P52" s="52"/>
      <c r="Q52" s="53"/>
      <c r="R52" s="52"/>
      <c r="S52" s="53"/>
      <c r="T52" s="205"/>
    </row>
    <row r="53" spans="1:20" ht="132" hidden="1" x14ac:dyDescent="0.25">
      <c r="A53" s="184" t="s">
        <v>607</v>
      </c>
      <c r="B53" s="184" t="s">
        <v>60</v>
      </c>
      <c r="C53" s="30" t="s">
        <v>1093</v>
      </c>
      <c r="D53" s="30" t="s">
        <v>79</v>
      </c>
      <c r="E53" s="34" t="s">
        <v>1107</v>
      </c>
      <c r="F53" s="30" t="s">
        <v>851</v>
      </c>
      <c r="G53" s="30" t="s">
        <v>80</v>
      </c>
      <c r="H53" s="30" t="s">
        <v>76</v>
      </c>
      <c r="I53" s="30"/>
      <c r="J53" s="31">
        <v>30</v>
      </c>
      <c r="K53" s="51" t="s">
        <v>748</v>
      </c>
      <c r="L53" s="31"/>
      <c r="M53" s="51"/>
      <c r="N53" s="52"/>
      <c r="O53" s="53"/>
      <c r="P53" s="52"/>
      <c r="Q53" s="53"/>
      <c r="R53" s="52"/>
      <c r="S53" s="53"/>
      <c r="T53" s="9"/>
    </row>
    <row r="54" spans="1:20" ht="144" hidden="1" x14ac:dyDescent="0.25">
      <c r="A54" s="184" t="s">
        <v>608</v>
      </c>
      <c r="B54" s="184" t="s">
        <v>61</v>
      </c>
      <c r="C54" s="30" t="s">
        <v>1093</v>
      </c>
      <c r="D54" s="30" t="s">
        <v>79</v>
      </c>
      <c r="E54" s="34" t="s">
        <v>1107</v>
      </c>
      <c r="F54" s="30" t="s">
        <v>851</v>
      </c>
      <c r="G54" s="30" t="s">
        <v>80</v>
      </c>
      <c r="H54" s="30" t="s">
        <v>76</v>
      </c>
      <c r="I54" s="30"/>
      <c r="J54" s="31">
        <v>28</v>
      </c>
      <c r="K54" s="51" t="s">
        <v>746</v>
      </c>
      <c r="L54" s="31"/>
      <c r="M54" s="51"/>
      <c r="N54" s="52"/>
      <c r="O54" s="53"/>
      <c r="P54" s="52"/>
      <c r="Q54" s="53"/>
      <c r="R54" s="52"/>
      <c r="S54" s="53"/>
      <c r="T54" s="9"/>
    </row>
    <row r="55" spans="1:20" ht="132" hidden="1" x14ac:dyDescent="0.25">
      <c r="A55" s="184" t="s">
        <v>609</v>
      </c>
      <c r="B55" s="184" t="s">
        <v>62</v>
      </c>
      <c r="C55" s="30" t="s">
        <v>1093</v>
      </c>
      <c r="D55" s="30" t="s">
        <v>79</v>
      </c>
      <c r="E55" s="34" t="s">
        <v>1107</v>
      </c>
      <c r="F55" s="30" t="s">
        <v>851</v>
      </c>
      <c r="G55" s="30" t="s">
        <v>80</v>
      </c>
      <c r="H55" s="30" t="s">
        <v>76</v>
      </c>
      <c r="I55" s="30"/>
      <c r="J55" s="31">
        <v>29</v>
      </c>
      <c r="K55" s="51" t="s">
        <v>748</v>
      </c>
      <c r="M55" s="51"/>
      <c r="N55" s="31"/>
      <c r="O55" s="51"/>
      <c r="P55" s="52"/>
      <c r="Q55" s="53"/>
      <c r="R55" s="52"/>
      <c r="S55" s="53"/>
      <c r="T55" s="9"/>
    </row>
    <row r="56" spans="1:20" ht="168" hidden="1" x14ac:dyDescent="0.25">
      <c r="A56" s="184" t="s">
        <v>610</v>
      </c>
      <c r="B56" s="184" t="s">
        <v>63</v>
      </c>
      <c r="C56" s="30" t="s">
        <v>1093</v>
      </c>
      <c r="D56" s="28" t="s">
        <v>79</v>
      </c>
      <c r="E56" s="30" t="s">
        <v>1107</v>
      </c>
      <c r="F56" s="30" t="s">
        <v>851</v>
      </c>
      <c r="G56" s="30" t="s">
        <v>80</v>
      </c>
      <c r="H56" s="30" t="s">
        <v>76</v>
      </c>
      <c r="I56" s="30"/>
      <c r="J56" s="52">
        <v>29</v>
      </c>
      <c r="K56" s="51" t="s">
        <v>747</v>
      </c>
      <c r="L56" s="52"/>
      <c r="M56" s="51"/>
      <c r="N56" s="52"/>
      <c r="O56" s="53"/>
      <c r="P56" s="52"/>
      <c r="Q56" s="53"/>
      <c r="R56" s="52"/>
      <c r="S56" s="53"/>
      <c r="T56" s="9"/>
    </row>
    <row r="57" spans="1:20" ht="168" hidden="1" x14ac:dyDescent="0.25">
      <c r="A57" s="184" t="s">
        <v>611</v>
      </c>
      <c r="B57" s="184" t="s">
        <v>564</v>
      </c>
      <c r="C57" s="28" t="s">
        <v>1093</v>
      </c>
      <c r="D57" s="69" t="s">
        <v>85</v>
      </c>
      <c r="E57" s="28" t="s">
        <v>1107</v>
      </c>
      <c r="F57" s="28" t="s">
        <v>28</v>
      </c>
      <c r="G57" s="30" t="s">
        <v>28</v>
      </c>
      <c r="H57" s="30" t="s">
        <v>478</v>
      </c>
      <c r="I57" s="30"/>
      <c r="J57" s="31">
        <v>29</v>
      </c>
      <c r="K57" s="51" t="s">
        <v>747</v>
      </c>
      <c r="L57" s="31"/>
      <c r="M57" s="51"/>
      <c r="N57" s="31"/>
      <c r="O57" s="53"/>
      <c r="P57" s="52"/>
      <c r="Q57" s="53"/>
      <c r="R57" s="52"/>
      <c r="S57" s="53"/>
      <c r="T57" s="9"/>
    </row>
    <row r="58" spans="1:20" ht="36" hidden="1" x14ac:dyDescent="0.25">
      <c r="A58" s="362" t="s">
        <v>583</v>
      </c>
      <c r="B58" s="362" t="s">
        <v>91</v>
      </c>
      <c r="C58" s="363" t="s">
        <v>28</v>
      </c>
      <c r="D58" s="363" t="s">
        <v>28</v>
      </c>
      <c r="E58" s="363" t="s">
        <v>28</v>
      </c>
      <c r="F58" s="363" t="s">
        <v>28</v>
      </c>
      <c r="G58" s="363" t="s">
        <v>28</v>
      </c>
      <c r="H58" s="363" t="s">
        <v>28</v>
      </c>
      <c r="I58" s="363" t="s">
        <v>28</v>
      </c>
      <c r="J58" s="360"/>
      <c r="K58" s="361"/>
      <c r="L58" s="360"/>
      <c r="M58" s="361"/>
      <c r="N58" s="360"/>
      <c r="O58" s="361"/>
      <c r="P58" s="360"/>
      <c r="Q58" s="361"/>
      <c r="R58" s="360"/>
      <c r="S58" s="361"/>
      <c r="T58" s="9"/>
    </row>
    <row r="59" spans="1:20" ht="24" hidden="1" x14ac:dyDescent="0.25">
      <c r="A59" s="362" t="s">
        <v>584</v>
      </c>
      <c r="B59" s="362" t="s">
        <v>88</v>
      </c>
      <c r="C59" s="363"/>
      <c r="D59" s="363"/>
      <c r="E59" s="363"/>
      <c r="F59" s="363"/>
      <c r="G59" s="363"/>
      <c r="H59" s="363"/>
      <c r="I59" s="363"/>
      <c r="J59" s="360"/>
      <c r="K59" s="361"/>
      <c r="L59" s="360"/>
      <c r="M59" s="361"/>
      <c r="N59" s="360"/>
      <c r="O59" s="361"/>
      <c r="P59" s="360"/>
      <c r="Q59" s="361"/>
      <c r="R59" s="360"/>
      <c r="S59" s="361"/>
      <c r="T59" s="9"/>
    </row>
    <row r="60" spans="1:20" ht="24" x14ac:dyDescent="0.25">
      <c r="A60" s="112" t="s">
        <v>106</v>
      </c>
      <c r="B60" s="112" t="s">
        <v>107</v>
      </c>
      <c r="C60" s="364"/>
      <c r="D60" s="364"/>
      <c r="E60" s="364"/>
      <c r="F60" s="364"/>
      <c r="G60" s="364"/>
      <c r="H60" s="364"/>
      <c r="I60" s="364"/>
      <c r="J60" s="365"/>
      <c r="K60" s="366"/>
      <c r="L60" s="376"/>
      <c r="M60" s="366"/>
      <c r="N60" s="365"/>
      <c r="O60" s="366"/>
      <c r="P60" s="365"/>
      <c r="Q60" s="366"/>
      <c r="R60" s="365"/>
      <c r="S60" s="366"/>
      <c r="T60" s="9"/>
    </row>
    <row r="61" spans="1:20" ht="36" x14ac:dyDescent="0.25">
      <c r="A61" s="148" t="s">
        <v>585</v>
      </c>
      <c r="B61" s="148" t="s">
        <v>8</v>
      </c>
      <c r="C61" s="367" t="s">
        <v>28</v>
      </c>
      <c r="D61" s="367" t="s">
        <v>28</v>
      </c>
      <c r="E61" s="367" t="s">
        <v>28</v>
      </c>
      <c r="F61" s="367" t="s">
        <v>28</v>
      </c>
      <c r="G61" s="367" t="s">
        <v>28</v>
      </c>
      <c r="H61" s="367" t="s">
        <v>28</v>
      </c>
      <c r="I61" s="367" t="s">
        <v>28</v>
      </c>
      <c r="J61" s="368"/>
      <c r="K61" s="369"/>
      <c r="L61" s="374"/>
      <c r="M61" s="369"/>
      <c r="N61" s="368"/>
      <c r="O61" s="369"/>
      <c r="P61" s="368"/>
      <c r="Q61" s="369"/>
      <c r="R61" s="368"/>
      <c r="S61" s="369"/>
      <c r="T61" s="9"/>
    </row>
    <row r="62" spans="1:20" ht="24" x14ac:dyDescent="0.25">
      <c r="A62" s="362" t="s">
        <v>586</v>
      </c>
      <c r="B62" s="362" t="s">
        <v>92</v>
      </c>
      <c r="C62" s="363" t="s">
        <v>28</v>
      </c>
      <c r="D62" s="363" t="s">
        <v>28</v>
      </c>
      <c r="E62" s="363" t="s">
        <v>28</v>
      </c>
      <c r="F62" s="363" t="s">
        <v>28</v>
      </c>
      <c r="G62" s="363" t="s">
        <v>28</v>
      </c>
      <c r="H62" s="363" t="s">
        <v>28</v>
      </c>
      <c r="I62" s="363" t="s">
        <v>28</v>
      </c>
      <c r="J62" s="360"/>
      <c r="K62" s="361"/>
      <c r="L62" s="375"/>
      <c r="M62" s="361"/>
      <c r="N62" s="360"/>
      <c r="O62" s="361"/>
      <c r="P62" s="360"/>
      <c r="Q62" s="361"/>
      <c r="R62" s="360"/>
      <c r="S62" s="361"/>
      <c r="T62" s="9"/>
    </row>
    <row r="63" spans="1:20" ht="72" hidden="1" x14ac:dyDescent="0.25">
      <c r="A63" s="184" t="s">
        <v>612</v>
      </c>
      <c r="B63" s="184" t="s">
        <v>66</v>
      </c>
      <c r="C63" s="30" t="s">
        <v>84</v>
      </c>
      <c r="D63" s="30" t="s">
        <v>85</v>
      </c>
      <c r="E63" s="30" t="s">
        <v>1098</v>
      </c>
      <c r="F63" s="27" t="s">
        <v>884</v>
      </c>
      <c r="G63" s="30" t="s">
        <v>80</v>
      </c>
      <c r="H63" s="30" t="s">
        <v>76</v>
      </c>
      <c r="I63" s="30"/>
      <c r="J63" s="31">
        <v>12</v>
      </c>
      <c r="K63" s="51" t="s">
        <v>737</v>
      </c>
      <c r="L63" s="52"/>
      <c r="M63" s="53"/>
      <c r="N63" s="52"/>
      <c r="O63" s="53"/>
      <c r="P63" s="52"/>
      <c r="Q63" s="53"/>
      <c r="R63" s="52"/>
      <c r="S63" s="53"/>
      <c r="T63" s="9"/>
    </row>
    <row r="64" spans="1:20" ht="72" hidden="1" x14ac:dyDescent="0.25">
      <c r="A64" s="184" t="s">
        <v>613</v>
      </c>
      <c r="B64" s="184" t="s">
        <v>68</v>
      </c>
      <c r="C64" s="30" t="s">
        <v>81</v>
      </c>
      <c r="D64" s="30" t="s">
        <v>85</v>
      </c>
      <c r="E64" s="30" t="s">
        <v>1106</v>
      </c>
      <c r="F64" s="28" t="s">
        <v>884</v>
      </c>
      <c r="G64" s="30" t="s">
        <v>80</v>
      </c>
      <c r="H64" s="30" t="s">
        <v>76</v>
      </c>
      <c r="I64" s="30"/>
      <c r="J64" s="188">
        <v>12</v>
      </c>
      <c r="K64" s="31" t="s">
        <v>737</v>
      </c>
      <c r="L64" s="187"/>
      <c r="M64" s="53"/>
      <c r="N64" s="52"/>
      <c r="O64" s="53"/>
      <c r="P64" s="52"/>
      <c r="Q64" s="53"/>
      <c r="R64" s="52"/>
      <c r="S64" s="53"/>
      <c r="T64" s="9"/>
    </row>
    <row r="65" spans="1:20" ht="72" hidden="1" x14ac:dyDescent="0.25">
      <c r="A65" s="184" t="s">
        <v>614</v>
      </c>
      <c r="B65" s="70" t="s">
        <v>1169</v>
      </c>
      <c r="C65" s="30" t="s">
        <v>74</v>
      </c>
      <c r="D65" s="30" t="s">
        <v>85</v>
      </c>
      <c r="E65" s="30" t="s">
        <v>1108</v>
      </c>
      <c r="F65" s="277" t="s">
        <v>884</v>
      </c>
      <c r="G65" s="30" t="s">
        <v>80</v>
      </c>
      <c r="H65" s="30" t="s">
        <v>76</v>
      </c>
      <c r="I65" s="30"/>
      <c r="J65" s="31">
        <v>12</v>
      </c>
      <c r="K65" s="51" t="s">
        <v>737</v>
      </c>
      <c r="L65" s="187"/>
      <c r="M65" s="53"/>
      <c r="N65" s="52"/>
      <c r="O65" s="53"/>
      <c r="P65" s="52"/>
      <c r="Q65" s="53"/>
      <c r="R65" s="52"/>
      <c r="S65" s="53"/>
      <c r="T65" s="9"/>
    </row>
    <row r="66" spans="1:20" ht="72" hidden="1" x14ac:dyDescent="0.25">
      <c r="A66" s="184" t="s">
        <v>615</v>
      </c>
      <c r="B66" s="68" t="s">
        <v>1227</v>
      </c>
      <c r="C66" s="31" t="s">
        <v>83</v>
      </c>
      <c r="D66" s="31" t="s">
        <v>85</v>
      </c>
      <c r="E66" s="46" t="s">
        <v>1091</v>
      </c>
      <c r="F66" s="30" t="s">
        <v>884</v>
      </c>
      <c r="G66" s="31" t="s">
        <v>80</v>
      </c>
      <c r="H66" s="31" t="s">
        <v>76</v>
      </c>
      <c r="I66" s="31"/>
      <c r="J66" s="31">
        <v>12</v>
      </c>
      <c r="K66" s="51" t="s">
        <v>737</v>
      </c>
      <c r="L66" s="52"/>
      <c r="M66" s="53"/>
      <c r="N66" s="52"/>
      <c r="O66" s="53"/>
      <c r="P66" s="52"/>
      <c r="Q66" s="53"/>
      <c r="R66" s="52"/>
      <c r="S66" s="53"/>
      <c r="T66" s="9"/>
    </row>
    <row r="67" spans="1:20" ht="72" hidden="1" x14ac:dyDescent="0.25">
      <c r="A67" s="184" t="s">
        <v>616</v>
      </c>
      <c r="B67" s="68" t="s">
        <v>1187</v>
      </c>
      <c r="C67" s="31" t="s">
        <v>83</v>
      </c>
      <c r="D67" s="31" t="s">
        <v>85</v>
      </c>
      <c r="E67" s="46" t="s">
        <v>1091</v>
      </c>
      <c r="F67" s="30" t="s">
        <v>885</v>
      </c>
      <c r="G67" s="31" t="s">
        <v>80</v>
      </c>
      <c r="H67" s="31" t="s">
        <v>76</v>
      </c>
      <c r="I67" s="31"/>
      <c r="J67" s="31">
        <v>12</v>
      </c>
      <c r="K67" s="51" t="s">
        <v>737</v>
      </c>
      <c r="L67" s="52"/>
      <c r="M67" s="53"/>
      <c r="N67" s="52"/>
      <c r="O67" s="53"/>
      <c r="P67" s="52"/>
      <c r="Q67" s="53"/>
      <c r="R67" s="52"/>
      <c r="S67" s="53"/>
      <c r="T67" s="9"/>
    </row>
    <row r="68" spans="1:20" ht="72" hidden="1" x14ac:dyDescent="0.25">
      <c r="A68" s="184" t="s">
        <v>617</v>
      </c>
      <c r="B68" s="184" t="s">
        <v>73</v>
      </c>
      <c r="C68" s="30" t="s">
        <v>1093</v>
      </c>
      <c r="D68" s="30" t="s">
        <v>85</v>
      </c>
      <c r="E68" s="30" t="s">
        <v>1107</v>
      </c>
      <c r="F68" s="69" t="s">
        <v>884</v>
      </c>
      <c r="G68" s="30" t="s">
        <v>80</v>
      </c>
      <c r="H68" s="30" t="s">
        <v>76</v>
      </c>
      <c r="I68" s="30"/>
      <c r="J68" s="31">
        <v>12</v>
      </c>
      <c r="K68" s="51" t="s">
        <v>737</v>
      </c>
      <c r="L68" s="52"/>
      <c r="M68" s="53"/>
      <c r="N68" s="52"/>
      <c r="O68" s="53"/>
      <c r="P68" s="52"/>
      <c r="Q68" s="53"/>
      <c r="R68" s="52"/>
      <c r="S68" s="53"/>
      <c r="T68" s="9"/>
    </row>
    <row r="69" spans="1:20" ht="72" hidden="1" x14ac:dyDescent="0.25">
      <c r="A69" s="184" t="s">
        <v>618</v>
      </c>
      <c r="B69" s="70" t="s">
        <v>927</v>
      </c>
      <c r="C69" s="30" t="s">
        <v>1093</v>
      </c>
      <c r="D69" s="30" t="s">
        <v>85</v>
      </c>
      <c r="E69" s="30" t="s">
        <v>1107</v>
      </c>
      <c r="F69" s="69" t="s">
        <v>884</v>
      </c>
      <c r="G69" s="30" t="s">
        <v>80</v>
      </c>
      <c r="H69" s="30" t="s">
        <v>76</v>
      </c>
      <c r="I69" s="30"/>
      <c r="J69" s="31">
        <v>12</v>
      </c>
      <c r="K69" s="51" t="s">
        <v>737</v>
      </c>
      <c r="L69" s="52"/>
      <c r="M69" s="53"/>
      <c r="N69" s="52"/>
      <c r="O69" s="53"/>
      <c r="P69" s="52"/>
      <c r="Q69" s="53"/>
      <c r="R69" s="52"/>
      <c r="S69" s="53"/>
      <c r="T69" s="9"/>
    </row>
    <row r="70" spans="1:20" ht="72" hidden="1" x14ac:dyDescent="0.25">
      <c r="A70" s="184" t="s">
        <v>619</v>
      </c>
      <c r="B70" s="51" t="s">
        <v>1272</v>
      </c>
      <c r="C70" s="31" t="s">
        <v>469</v>
      </c>
      <c r="D70" s="31" t="s">
        <v>85</v>
      </c>
      <c r="E70" s="31" t="s">
        <v>1050</v>
      </c>
      <c r="F70" s="248" t="s">
        <v>884</v>
      </c>
      <c r="G70" s="52" t="s">
        <v>80</v>
      </c>
      <c r="H70" s="31" t="s">
        <v>76</v>
      </c>
      <c r="I70" s="31"/>
      <c r="J70" s="52">
        <v>12</v>
      </c>
      <c r="K70" s="51" t="s">
        <v>737</v>
      </c>
      <c r="L70" s="52"/>
      <c r="M70" s="53"/>
      <c r="N70" s="52"/>
      <c r="O70" s="53"/>
      <c r="P70" s="52"/>
      <c r="Q70" s="53"/>
      <c r="R70" s="52"/>
      <c r="S70" s="53"/>
      <c r="T70" s="9"/>
    </row>
    <row r="71" spans="1:20" ht="50.25" hidden="1" customHeight="1" x14ac:dyDescent="0.25">
      <c r="A71" s="184" t="s">
        <v>620</v>
      </c>
      <c r="B71" s="51" t="s">
        <v>1469</v>
      </c>
      <c r="C71" s="31" t="s">
        <v>469</v>
      </c>
      <c r="D71" s="31" t="s">
        <v>85</v>
      </c>
      <c r="E71" s="31" t="s">
        <v>1050</v>
      </c>
      <c r="F71" s="248" t="s">
        <v>884</v>
      </c>
      <c r="G71" s="52" t="s">
        <v>80</v>
      </c>
      <c r="H71" s="31" t="s">
        <v>76</v>
      </c>
      <c r="I71" s="31"/>
      <c r="J71" s="52">
        <v>12</v>
      </c>
      <c r="K71" s="51" t="s">
        <v>737</v>
      </c>
      <c r="L71" s="52"/>
      <c r="M71" s="53"/>
      <c r="N71" s="52"/>
      <c r="O71" s="53"/>
      <c r="P71" s="52"/>
      <c r="Q71" s="53"/>
      <c r="R71" s="52"/>
      <c r="S71" s="53"/>
      <c r="T71" s="9"/>
    </row>
    <row r="72" spans="1:20" ht="72" x14ac:dyDescent="0.25">
      <c r="A72" s="184" t="s">
        <v>621</v>
      </c>
      <c r="B72" s="588" t="s">
        <v>1471</v>
      </c>
      <c r="C72" s="31" t="s">
        <v>469</v>
      </c>
      <c r="D72" s="31" t="s">
        <v>85</v>
      </c>
      <c r="E72" s="31" t="s">
        <v>1050</v>
      </c>
      <c r="F72" s="248" t="s">
        <v>884</v>
      </c>
      <c r="G72" s="52" t="s">
        <v>80</v>
      </c>
      <c r="H72" s="31" t="s">
        <v>76</v>
      </c>
      <c r="I72" s="31"/>
      <c r="J72" s="52">
        <v>12</v>
      </c>
      <c r="K72" s="51" t="s">
        <v>737</v>
      </c>
      <c r="L72" s="52"/>
      <c r="M72" s="53"/>
      <c r="N72" s="52"/>
      <c r="O72" s="53"/>
      <c r="P72" s="52"/>
      <c r="Q72" s="53"/>
      <c r="R72" s="52"/>
      <c r="S72" s="53"/>
      <c r="T72" s="9"/>
    </row>
    <row r="73" spans="1:20" ht="72" hidden="1" x14ac:dyDescent="0.25">
      <c r="A73" s="184" t="s">
        <v>622</v>
      </c>
      <c r="B73" s="70" t="s">
        <v>67</v>
      </c>
      <c r="C73" s="69" t="s">
        <v>78</v>
      </c>
      <c r="D73" s="69" t="s">
        <v>85</v>
      </c>
      <c r="E73" s="69" t="s">
        <v>1086</v>
      </c>
      <c r="F73" s="248" t="s">
        <v>884</v>
      </c>
      <c r="G73" s="69" t="s">
        <v>80</v>
      </c>
      <c r="H73" s="69" t="s">
        <v>76</v>
      </c>
      <c r="I73" s="31"/>
      <c r="J73" s="52">
        <v>12</v>
      </c>
      <c r="K73" s="51" t="s">
        <v>737</v>
      </c>
      <c r="L73" s="52"/>
      <c r="M73" s="53"/>
      <c r="N73" s="52"/>
      <c r="O73" s="53"/>
      <c r="P73" s="52"/>
      <c r="Q73" s="53"/>
      <c r="R73" s="52"/>
      <c r="S73" s="53"/>
      <c r="T73" s="9"/>
    </row>
    <row r="74" spans="1:20" ht="72" hidden="1" x14ac:dyDescent="0.25">
      <c r="A74" s="184" t="s">
        <v>768</v>
      </c>
      <c r="B74" s="70" t="s">
        <v>1081</v>
      </c>
      <c r="C74" s="96" t="s">
        <v>778</v>
      </c>
      <c r="D74" s="96" t="s">
        <v>85</v>
      </c>
      <c r="E74" s="69" t="s">
        <v>780</v>
      </c>
      <c r="F74" s="69" t="s">
        <v>884</v>
      </c>
      <c r="G74" s="96" t="s">
        <v>80</v>
      </c>
      <c r="H74" s="96"/>
      <c r="I74" s="31"/>
      <c r="J74" s="52">
        <v>12</v>
      </c>
      <c r="K74" s="51" t="s">
        <v>737</v>
      </c>
      <c r="L74" s="52"/>
      <c r="M74" s="53"/>
      <c r="N74" s="52"/>
      <c r="O74" s="53"/>
      <c r="P74" s="52"/>
      <c r="Q74" s="53"/>
      <c r="R74" s="52"/>
      <c r="S74" s="53"/>
      <c r="T74" s="9"/>
    </row>
    <row r="75" spans="1:20" ht="72" hidden="1" x14ac:dyDescent="0.25">
      <c r="A75" s="184" t="s">
        <v>847</v>
      </c>
      <c r="B75" s="74" t="s">
        <v>922</v>
      </c>
      <c r="C75" s="30" t="s">
        <v>1093</v>
      </c>
      <c r="D75" s="57" t="s">
        <v>85</v>
      </c>
      <c r="E75" s="30" t="s">
        <v>1107</v>
      </c>
      <c r="F75" s="69" t="s">
        <v>884</v>
      </c>
      <c r="G75" s="96" t="s">
        <v>80</v>
      </c>
      <c r="H75" s="96" t="s">
        <v>478</v>
      </c>
      <c r="I75" s="31"/>
      <c r="J75" s="52">
        <v>12</v>
      </c>
      <c r="K75" s="51" t="s">
        <v>737</v>
      </c>
      <c r="L75" s="52"/>
      <c r="M75" s="53"/>
      <c r="N75" s="52"/>
      <c r="O75" s="53"/>
      <c r="P75" s="52"/>
      <c r="Q75" s="53"/>
      <c r="R75" s="52"/>
      <c r="S75" s="53"/>
      <c r="T75" s="9"/>
    </row>
    <row r="76" spans="1:20" ht="72" hidden="1" x14ac:dyDescent="0.25">
      <c r="A76" s="184" t="s">
        <v>923</v>
      </c>
      <c r="B76" s="74" t="s">
        <v>925</v>
      </c>
      <c r="C76" s="30" t="s">
        <v>1093</v>
      </c>
      <c r="D76" s="57" t="s">
        <v>85</v>
      </c>
      <c r="E76" s="30" t="s">
        <v>1107</v>
      </c>
      <c r="F76" s="69" t="s">
        <v>884</v>
      </c>
      <c r="G76" s="96" t="s">
        <v>80</v>
      </c>
      <c r="H76" s="96" t="s">
        <v>478</v>
      </c>
      <c r="I76" s="31"/>
      <c r="J76" s="52">
        <v>12</v>
      </c>
      <c r="K76" s="51" t="s">
        <v>737</v>
      </c>
      <c r="L76" s="52"/>
      <c r="M76" s="53"/>
      <c r="N76" s="52"/>
      <c r="O76" s="53"/>
      <c r="P76" s="52"/>
      <c r="Q76" s="53"/>
      <c r="R76" s="52"/>
      <c r="S76" s="53"/>
      <c r="T76" s="9"/>
    </row>
    <row r="77" spans="1:20" ht="72" hidden="1" x14ac:dyDescent="0.25">
      <c r="A77" s="184" t="s">
        <v>924</v>
      </c>
      <c r="B77" s="51" t="s">
        <v>1004</v>
      </c>
      <c r="C77" s="30" t="s">
        <v>1093</v>
      </c>
      <c r="D77" s="57" t="s">
        <v>85</v>
      </c>
      <c r="E77" s="30" t="s">
        <v>1107</v>
      </c>
      <c r="F77" s="69" t="s">
        <v>884</v>
      </c>
      <c r="G77" s="29" t="s">
        <v>80</v>
      </c>
      <c r="H77" s="29" t="s">
        <v>478</v>
      </c>
      <c r="I77" s="31"/>
      <c r="J77" s="52">
        <v>12</v>
      </c>
      <c r="K77" s="51" t="s">
        <v>737</v>
      </c>
      <c r="L77" s="52"/>
      <c r="M77" s="53"/>
      <c r="N77" s="52"/>
      <c r="O77" s="53"/>
      <c r="P77" s="52"/>
      <c r="Q77" s="53"/>
      <c r="R77" s="52"/>
      <c r="S77" s="53"/>
      <c r="T77" s="9"/>
    </row>
    <row r="78" spans="1:20" ht="72" hidden="1" x14ac:dyDescent="0.25">
      <c r="A78" s="184" t="s">
        <v>1006</v>
      </c>
      <c r="B78" s="51" t="s">
        <v>1008</v>
      </c>
      <c r="C78" s="30" t="s">
        <v>1093</v>
      </c>
      <c r="D78" s="57" t="s">
        <v>85</v>
      </c>
      <c r="E78" s="30" t="s">
        <v>1107</v>
      </c>
      <c r="F78" s="69" t="s">
        <v>884</v>
      </c>
      <c r="G78" s="29" t="s">
        <v>80</v>
      </c>
      <c r="H78" s="29" t="s">
        <v>478</v>
      </c>
      <c r="I78" s="31"/>
      <c r="J78" s="52">
        <v>12</v>
      </c>
      <c r="K78" s="51" t="s">
        <v>737</v>
      </c>
      <c r="L78" s="52"/>
      <c r="M78" s="53"/>
      <c r="N78" s="52"/>
      <c r="O78" s="53"/>
      <c r="P78" s="52"/>
      <c r="Q78" s="53"/>
      <c r="R78" s="52"/>
      <c r="S78" s="53"/>
      <c r="T78" s="9"/>
    </row>
    <row r="79" spans="1:20" ht="72" hidden="1" x14ac:dyDescent="0.25">
      <c r="A79" s="184" t="s">
        <v>1007</v>
      </c>
      <c r="B79" s="249" t="s">
        <v>1168</v>
      </c>
      <c r="C79" s="260" t="s">
        <v>84</v>
      </c>
      <c r="D79" s="57" t="s">
        <v>85</v>
      </c>
      <c r="E79" s="30" t="s">
        <v>1098</v>
      </c>
      <c r="F79" s="69" t="s">
        <v>884</v>
      </c>
      <c r="G79" s="29" t="s">
        <v>80</v>
      </c>
      <c r="H79" s="29"/>
      <c r="I79" s="31"/>
      <c r="J79" s="52">
        <v>12</v>
      </c>
      <c r="K79" s="51" t="s">
        <v>737</v>
      </c>
      <c r="L79" s="52"/>
      <c r="M79" s="53"/>
      <c r="N79" s="52"/>
      <c r="O79" s="53"/>
      <c r="P79" s="52"/>
      <c r="Q79" s="53"/>
      <c r="R79" s="52"/>
      <c r="S79" s="53"/>
      <c r="T79" s="9"/>
    </row>
    <row r="80" spans="1:20" ht="72" hidden="1" x14ac:dyDescent="0.25">
      <c r="A80" s="184" t="s">
        <v>1094</v>
      </c>
      <c r="B80" s="249" t="s">
        <v>1119</v>
      </c>
      <c r="C80" s="30" t="s">
        <v>84</v>
      </c>
      <c r="D80" s="57" t="s">
        <v>85</v>
      </c>
      <c r="E80" s="30" t="s">
        <v>1098</v>
      </c>
      <c r="F80" s="69" t="s">
        <v>884</v>
      </c>
      <c r="G80" s="29" t="s">
        <v>80</v>
      </c>
      <c r="H80" s="29"/>
      <c r="I80" s="31"/>
      <c r="J80" s="52">
        <v>12</v>
      </c>
      <c r="K80" s="51" t="s">
        <v>737</v>
      </c>
      <c r="L80" s="52"/>
      <c r="M80" s="53"/>
      <c r="N80" s="52"/>
      <c r="O80" s="53"/>
      <c r="P80" s="52"/>
      <c r="Q80" s="53"/>
      <c r="R80" s="52"/>
      <c r="S80" s="53"/>
      <c r="T80" s="9"/>
    </row>
    <row r="81" spans="1:20" ht="60" hidden="1" x14ac:dyDescent="0.25">
      <c r="A81" s="184" t="s">
        <v>1118</v>
      </c>
      <c r="B81" s="249" t="s">
        <v>1120</v>
      </c>
      <c r="C81" s="30" t="s">
        <v>84</v>
      </c>
      <c r="D81" s="57" t="s">
        <v>85</v>
      </c>
      <c r="E81" s="30" t="s">
        <v>1098</v>
      </c>
      <c r="F81" s="69" t="s">
        <v>884</v>
      </c>
      <c r="G81" s="29" t="s">
        <v>80</v>
      </c>
      <c r="H81" s="29"/>
      <c r="I81" s="31"/>
      <c r="J81" s="52">
        <v>11</v>
      </c>
      <c r="K81" s="51" t="s">
        <v>1121</v>
      </c>
      <c r="L81" s="52"/>
      <c r="M81" s="53"/>
      <c r="N81" s="52"/>
      <c r="O81" s="53"/>
      <c r="P81" s="52"/>
      <c r="Q81" s="53"/>
      <c r="R81" s="52"/>
      <c r="S81" s="53"/>
      <c r="T81" s="9"/>
    </row>
    <row r="82" spans="1:20" ht="51.75" hidden="1" customHeight="1" x14ac:dyDescent="0.25">
      <c r="A82" s="184" t="s">
        <v>1141</v>
      </c>
      <c r="B82" s="272" t="s">
        <v>1197</v>
      </c>
      <c r="C82" s="30" t="s">
        <v>78</v>
      </c>
      <c r="D82" s="43" t="s">
        <v>85</v>
      </c>
      <c r="E82" s="30" t="s">
        <v>1086</v>
      </c>
      <c r="F82" s="69" t="s">
        <v>884</v>
      </c>
      <c r="G82" s="75" t="s">
        <v>80</v>
      </c>
      <c r="H82" s="29"/>
      <c r="I82" s="31"/>
      <c r="J82" s="52">
        <v>12</v>
      </c>
      <c r="K82" s="51" t="s">
        <v>737</v>
      </c>
      <c r="L82" s="52"/>
      <c r="M82" s="53"/>
      <c r="N82" s="52"/>
      <c r="O82" s="53"/>
      <c r="P82" s="52"/>
      <c r="Q82" s="53"/>
      <c r="R82" s="52"/>
      <c r="S82" s="53"/>
      <c r="T82" s="9"/>
    </row>
    <row r="83" spans="1:20" ht="51.75" hidden="1" customHeight="1" x14ac:dyDescent="0.25">
      <c r="A83" s="184" t="s">
        <v>1146</v>
      </c>
      <c r="B83" s="272" t="s">
        <v>1147</v>
      </c>
      <c r="C83" s="30" t="s">
        <v>78</v>
      </c>
      <c r="D83" s="57" t="s">
        <v>85</v>
      </c>
      <c r="E83" s="30" t="s">
        <v>1086</v>
      </c>
      <c r="F83" s="69" t="s">
        <v>884</v>
      </c>
      <c r="G83" s="29"/>
      <c r="H83" s="29"/>
      <c r="I83" s="31"/>
      <c r="J83" s="52">
        <v>12</v>
      </c>
      <c r="K83" s="51" t="s">
        <v>737</v>
      </c>
      <c r="L83" s="52"/>
      <c r="M83" s="53"/>
      <c r="N83" s="52"/>
      <c r="O83" s="53"/>
      <c r="P83" s="52"/>
      <c r="Q83" s="53"/>
      <c r="R83" s="52"/>
      <c r="S83" s="53"/>
      <c r="T83" s="9"/>
    </row>
    <row r="84" spans="1:20" ht="51.75" hidden="1" customHeight="1" x14ac:dyDescent="0.25">
      <c r="A84" s="184" t="s">
        <v>1170</v>
      </c>
      <c r="B84" s="272" t="s">
        <v>1171</v>
      </c>
      <c r="C84" s="30" t="s">
        <v>74</v>
      </c>
      <c r="D84" s="43" t="s">
        <v>85</v>
      </c>
      <c r="E84" s="30" t="s">
        <v>1108</v>
      </c>
      <c r="F84" s="69" t="s">
        <v>884</v>
      </c>
      <c r="G84" s="75" t="s">
        <v>80</v>
      </c>
      <c r="H84" s="75"/>
      <c r="I84" s="31"/>
      <c r="J84" s="52">
        <v>12</v>
      </c>
      <c r="K84" s="51" t="s">
        <v>737</v>
      </c>
      <c r="L84" s="52"/>
      <c r="M84" s="53"/>
      <c r="N84" s="52"/>
      <c r="O84" s="53"/>
      <c r="P84" s="52"/>
      <c r="Q84" s="53"/>
      <c r="R84" s="52"/>
      <c r="S84" s="53"/>
      <c r="T84" s="9"/>
    </row>
    <row r="85" spans="1:20" ht="51.75" hidden="1" customHeight="1" x14ac:dyDescent="0.25">
      <c r="A85" s="184" t="s">
        <v>1172</v>
      </c>
      <c r="B85" s="272" t="s">
        <v>1173</v>
      </c>
      <c r="C85" s="30" t="s">
        <v>74</v>
      </c>
      <c r="D85" s="43" t="s">
        <v>85</v>
      </c>
      <c r="E85" s="30" t="s">
        <v>1108</v>
      </c>
      <c r="F85" s="69" t="s">
        <v>884</v>
      </c>
      <c r="G85" s="75" t="s">
        <v>80</v>
      </c>
      <c r="H85" s="75"/>
      <c r="I85" s="32" t="s">
        <v>410</v>
      </c>
      <c r="J85" s="52">
        <v>12</v>
      </c>
      <c r="K85" s="51" t="s">
        <v>737</v>
      </c>
      <c r="L85" s="52"/>
      <c r="M85" s="53"/>
      <c r="N85" s="52"/>
      <c r="O85" s="53"/>
      <c r="P85" s="52"/>
      <c r="Q85" s="53"/>
      <c r="R85" s="52"/>
      <c r="S85" s="53"/>
      <c r="T85" s="9"/>
    </row>
    <row r="86" spans="1:20" ht="24" x14ac:dyDescent="0.25">
      <c r="A86" s="362" t="s">
        <v>587</v>
      </c>
      <c r="B86" s="362" t="s">
        <v>93</v>
      </c>
      <c r="C86" s="363" t="s">
        <v>28</v>
      </c>
      <c r="D86" s="363" t="s">
        <v>28</v>
      </c>
      <c r="E86" s="363" t="s">
        <v>28</v>
      </c>
      <c r="F86" s="363" t="s">
        <v>28</v>
      </c>
      <c r="G86" s="363" t="s">
        <v>28</v>
      </c>
      <c r="H86" s="363" t="s">
        <v>28</v>
      </c>
      <c r="I86" s="363" t="s">
        <v>28</v>
      </c>
      <c r="J86" s="360"/>
      <c r="K86" s="361"/>
      <c r="L86" s="360"/>
      <c r="M86" s="361"/>
      <c r="N86" s="360"/>
      <c r="O86" s="361"/>
      <c r="P86" s="360"/>
      <c r="Q86" s="361"/>
      <c r="R86" s="360"/>
      <c r="S86" s="361"/>
      <c r="T86" s="9"/>
    </row>
    <row r="87" spans="1:20" ht="204" hidden="1" x14ac:dyDescent="0.25">
      <c r="A87" s="184" t="s">
        <v>623</v>
      </c>
      <c r="B87" s="184" t="s">
        <v>64</v>
      </c>
      <c r="C87" s="30" t="s">
        <v>81</v>
      </c>
      <c r="D87" s="30" t="s">
        <v>85</v>
      </c>
      <c r="E87" s="30" t="s">
        <v>1106</v>
      </c>
      <c r="F87" s="30" t="s">
        <v>1052</v>
      </c>
      <c r="G87" s="30" t="s">
        <v>86</v>
      </c>
      <c r="H87" s="30" t="s">
        <v>76</v>
      </c>
      <c r="I87" s="30"/>
      <c r="J87" s="52">
        <v>19</v>
      </c>
      <c r="K87" s="51" t="s">
        <v>796</v>
      </c>
      <c r="L87" s="52"/>
      <c r="M87" s="53"/>
      <c r="N87" s="52"/>
      <c r="O87" s="53"/>
      <c r="P87" s="52"/>
      <c r="Q87" s="53"/>
      <c r="R87" s="52"/>
      <c r="S87" s="53"/>
      <c r="T87" s="9"/>
    </row>
    <row r="88" spans="1:20" ht="204" hidden="1" x14ac:dyDescent="0.25">
      <c r="A88" s="184" t="s">
        <v>624</v>
      </c>
      <c r="B88" s="184" t="s">
        <v>65</v>
      </c>
      <c r="C88" s="30" t="s">
        <v>81</v>
      </c>
      <c r="D88" s="30" t="s">
        <v>85</v>
      </c>
      <c r="E88" s="30" t="s">
        <v>1106</v>
      </c>
      <c r="F88" s="30" t="s">
        <v>885</v>
      </c>
      <c r="G88" s="30" t="s">
        <v>80</v>
      </c>
      <c r="H88" s="30" t="s">
        <v>76</v>
      </c>
      <c r="I88" s="30"/>
      <c r="J88" s="52">
        <v>19</v>
      </c>
      <c r="K88" s="51" t="s">
        <v>796</v>
      </c>
      <c r="L88" s="52"/>
      <c r="M88" s="53"/>
      <c r="N88" s="52"/>
      <c r="O88" s="53"/>
      <c r="P88" s="52"/>
      <c r="Q88" s="53"/>
      <c r="R88" s="52"/>
      <c r="S88" s="53"/>
      <c r="T88" s="9"/>
    </row>
    <row r="89" spans="1:20" ht="48" x14ac:dyDescent="0.25">
      <c r="A89" s="590" t="s">
        <v>625</v>
      </c>
      <c r="B89" s="584" t="s">
        <v>470</v>
      </c>
      <c r="C89" s="597" t="s">
        <v>469</v>
      </c>
      <c r="D89" s="597" t="s">
        <v>85</v>
      </c>
      <c r="E89" s="597" t="s">
        <v>1050</v>
      </c>
      <c r="F89" s="598" t="s">
        <v>885</v>
      </c>
      <c r="G89" s="583" t="s">
        <v>80</v>
      </c>
      <c r="H89" s="597" t="s">
        <v>76</v>
      </c>
      <c r="I89" s="597"/>
      <c r="J89" s="583">
        <v>9</v>
      </c>
      <c r="K89" s="584" t="s">
        <v>735</v>
      </c>
      <c r="L89" s="583"/>
      <c r="M89" s="599"/>
      <c r="N89" s="583"/>
      <c r="O89" s="599"/>
      <c r="P89" s="583"/>
      <c r="Q89" s="599"/>
      <c r="R89" s="583"/>
      <c r="S89" s="599"/>
      <c r="T89" s="9"/>
    </row>
    <row r="90" spans="1:20" ht="72" hidden="1" x14ac:dyDescent="0.25">
      <c r="A90" s="184" t="s">
        <v>626</v>
      </c>
      <c r="B90" s="51" t="s">
        <v>471</v>
      </c>
      <c r="C90" s="31" t="s">
        <v>469</v>
      </c>
      <c r="D90" s="31" t="s">
        <v>85</v>
      </c>
      <c r="E90" s="31" t="s">
        <v>1050</v>
      </c>
      <c r="F90" s="248" t="s">
        <v>884</v>
      </c>
      <c r="G90" s="52" t="s">
        <v>80</v>
      </c>
      <c r="H90" s="31" t="s">
        <v>76</v>
      </c>
      <c r="I90" s="31"/>
      <c r="J90" s="52">
        <v>12</v>
      </c>
      <c r="K90" s="51" t="s">
        <v>737</v>
      </c>
      <c r="L90" s="52"/>
      <c r="M90" s="53"/>
      <c r="N90" s="52"/>
      <c r="O90" s="53"/>
      <c r="P90" s="52"/>
      <c r="Q90" s="53"/>
      <c r="R90" s="52"/>
      <c r="S90" s="53"/>
      <c r="T90" s="9"/>
    </row>
    <row r="91" spans="1:20" ht="72" hidden="1" x14ac:dyDescent="0.25">
      <c r="A91" s="184" t="s">
        <v>627</v>
      </c>
      <c r="B91" s="51" t="s">
        <v>472</v>
      </c>
      <c r="C91" s="31" t="s">
        <v>469</v>
      </c>
      <c r="D91" s="31" t="s">
        <v>85</v>
      </c>
      <c r="E91" s="31" t="s">
        <v>1050</v>
      </c>
      <c r="F91" s="248" t="s">
        <v>884</v>
      </c>
      <c r="G91" s="52" t="s">
        <v>80</v>
      </c>
      <c r="H91" s="31" t="s">
        <v>76</v>
      </c>
      <c r="I91" s="31"/>
      <c r="J91" s="52">
        <v>12</v>
      </c>
      <c r="K91" s="51" t="s">
        <v>737</v>
      </c>
      <c r="L91" s="52"/>
      <c r="M91" s="53"/>
      <c r="N91" s="52"/>
      <c r="O91" s="53"/>
      <c r="P91" s="52"/>
      <c r="Q91" s="53"/>
      <c r="R91" s="52"/>
      <c r="S91" s="53"/>
      <c r="T91" s="9"/>
    </row>
    <row r="92" spans="1:20" ht="72" x14ac:dyDescent="0.25">
      <c r="A92" s="184" t="s">
        <v>628</v>
      </c>
      <c r="B92" s="588" t="s">
        <v>1472</v>
      </c>
      <c r="C92" s="31" t="s">
        <v>469</v>
      </c>
      <c r="D92" s="31" t="s">
        <v>85</v>
      </c>
      <c r="E92" s="31" t="s">
        <v>1050</v>
      </c>
      <c r="F92" s="248" t="s">
        <v>884</v>
      </c>
      <c r="G92" s="52" t="s">
        <v>80</v>
      </c>
      <c r="H92" s="31" t="s">
        <v>76</v>
      </c>
      <c r="I92" s="31"/>
      <c r="J92" s="52">
        <v>12</v>
      </c>
      <c r="K92" s="51" t="s">
        <v>737</v>
      </c>
      <c r="L92" s="52"/>
      <c r="M92" s="53"/>
      <c r="N92" s="52"/>
      <c r="O92" s="53"/>
      <c r="P92" s="52"/>
      <c r="Q92" s="53"/>
      <c r="R92" s="52"/>
      <c r="S92" s="53"/>
      <c r="T92" s="9"/>
    </row>
    <row r="93" spans="1:20" ht="108" hidden="1" customHeight="1" x14ac:dyDescent="0.25">
      <c r="A93" s="184" t="s">
        <v>629</v>
      </c>
      <c r="B93" s="51" t="s">
        <v>777</v>
      </c>
      <c r="C93" s="31" t="s">
        <v>778</v>
      </c>
      <c r="D93" s="31" t="s">
        <v>85</v>
      </c>
      <c r="E93" s="31" t="s">
        <v>780</v>
      </c>
      <c r="F93" s="30" t="s">
        <v>885</v>
      </c>
      <c r="G93" s="31" t="s">
        <v>80</v>
      </c>
      <c r="H93" s="31"/>
      <c r="I93" s="31"/>
      <c r="J93" s="52">
        <v>19</v>
      </c>
      <c r="K93" s="51" t="s">
        <v>905</v>
      </c>
      <c r="L93" s="187"/>
      <c r="M93" s="189"/>
      <c r="N93" s="187"/>
      <c r="O93" s="53"/>
      <c r="P93" s="31"/>
      <c r="Q93" s="51"/>
      <c r="R93" s="31"/>
      <c r="S93" s="51"/>
      <c r="T93" s="9"/>
    </row>
    <row r="94" spans="1:20" ht="48" hidden="1" x14ac:dyDescent="0.25">
      <c r="A94" s="184" t="s">
        <v>630</v>
      </c>
      <c r="B94" s="51" t="s">
        <v>828</v>
      </c>
      <c r="C94" s="31" t="s">
        <v>778</v>
      </c>
      <c r="D94" s="31" t="s">
        <v>85</v>
      </c>
      <c r="E94" s="31" t="s">
        <v>780</v>
      </c>
      <c r="F94" s="30" t="s">
        <v>1052</v>
      </c>
      <c r="G94" s="31" t="s">
        <v>86</v>
      </c>
      <c r="H94" s="31"/>
      <c r="I94" s="31"/>
      <c r="J94" s="190">
        <v>50</v>
      </c>
      <c r="K94" s="191" t="s">
        <v>762</v>
      </c>
      <c r="L94" s="192"/>
      <c r="M94" s="193"/>
      <c r="N94" s="192"/>
      <c r="O94" s="193"/>
      <c r="P94" s="192"/>
      <c r="Q94" s="193"/>
      <c r="R94" s="192"/>
      <c r="S94" s="193"/>
      <c r="T94" s="9"/>
    </row>
    <row r="95" spans="1:20" ht="134.25" customHeight="1" x14ac:dyDescent="0.25">
      <c r="A95" s="184" t="s">
        <v>631</v>
      </c>
      <c r="B95" s="588" t="s">
        <v>1473</v>
      </c>
      <c r="C95" s="31" t="s">
        <v>469</v>
      </c>
      <c r="D95" s="31" t="s">
        <v>85</v>
      </c>
      <c r="E95" s="31" t="s">
        <v>1050</v>
      </c>
      <c r="F95" s="34" t="s">
        <v>1052</v>
      </c>
      <c r="G95" s="52" t="s">
        <v>86</v>
      </c>
      <c r="H95" s="31" t="s">
        <v>478</v>
      </c>
      <c r="I95" s="31"/>
      <c r="J95" s="52">
        <v>19</v>
      </c>
      <c r="K95" s="51" t="s">
        <v>796</v>
      </c>
      <c r="L95" s="52"/>
      <c r="M95" s="53"/>
      <c r="N95" s="52"/>
      <c r="O95" s="53"/>
      <c r="P95" s="192"/>
      <c r="Q95" s="193"/>
      <c r="R95" s="192"/>
      <c r="S95" s="193"/>
      <c r="T95" s="9"/>
    </row>
    <row r="96" spans="1:20" ht="24" x14ac:dyDescent="0.25">
      <c r="A96" s="362" t="s">
        <v>588</v>
      </c>
      <c r="B96" s="362" t="s">
        <v>94</v>
      </c>
      <c r="C96" s="363" t="s">
        <v>28</v>
      </c>
      <c r="D96" s="363" t="s">
        <v>28</v>
      </c>
      <c r="E96" s="363" t="s">
        <v>28</v>
      </c>
      <c r="F96" s="363" t="s">
        <v>28</v>
      </c>
      <c r="G96" s="363" t="s">
        <v>28</v>
      </c>
      <c r="H96" s="363" t="s">
        <v>28</v>
      </c>
      <c r="I96" s="363" t="s">
        <v>28</v>
      </c>
      <c r="J96" s="360"/>
      <c r="K96" s="361"/>
      <c r="L96" s="360"/>
      <c r="M96" s="361"/>
      <c r="N96" s="360"/>
      <c r="O96" s="361"/>
      <c r="P96" s="360"/>
      <c r="Q96" s="361"/>
      <c r="R96" s="360"/>
      <c r="S96" s="361"/>
      <c r="T96" s="9"/>
    </row>
    <row r="97" spans="1:20" ht="110.25" hidden="1" customHeight="1" x14ac:dyDescent="0.25">
      <c r="A97" s="184" t="s">
        <v>632</v>
      </c>
      <c r="B97" s="184" t="s">
        <v>69</v>
      </c>
      <c r="C97" s="30" t="s">
        <v>81</v>
      </c>
      <c r="D97" s="30" t="s">
        <v>85</v>
      </c>
      <c r="E97" s="30" t="s">
        <v>1106</v>
      </c>
      <c r="F97" s="69" t="s">
        <v>886</v>
      </c>
      <c r="G97" s="30" t="s">
        <v>80</v>
      </c>
      <c r="H97" s="30" t="s">
        <v>76</v>
      </c>
      <c r="I97" s="30"/>
      <c r="J97" s="52">
        <v>19</v>
      </c>
      <c r="K97" s="51" t="s">
        <v>796</v>
      </c>
      <c r="L97" s="52"/>
      <c r="M97" s="53"/>
      <c r="N97" s="52"/>
      <c r="O97" s="53"/>
      <c r="P97" s="52"/>
      <c r="Q97" s="53"/>
      <c r="R97" s="52"/>
      <c r="S97" s="53"/>
      <c r="T97" s="9"/>
    </row>
    <row r="98" spans="1:20" ht="110.25" hidden="1" customHeight="1" x14ac:dyDescent="0.25">
      <c r="A98" s="184" t="s">
        <v>633</v>
      </c>
      <c r="B98" s="184" t="s">
        <v>71</v>
      </c>
      <c r="C98" s="30" t="s">
        <v>74</v>
      </c>
      <c r="D98" s="30" t="s">
        <v>85</v>
      </c>
      <c r="E98" s="30" t="s">
        <v>1108</v>
      </c>
      <c r="F98" s="69" t="s">
        <v>886</v>
      </c>
      <c r="G98" s="30" t="s">
        <v>80</v>
      </c>
      <c r="H98" s="30" t="s">
        <v>76</v>
      </c>
      <c r="I98" s="30"/>
      <c r="J98" s="31">
        <v>19</v>
      </c>
      <c r="K98" s="51" t="s">
        <v>905</v>
      </c>
      <c r="L98" s="52"/>
      <c r="M98" s="53"/>
      <c r="N98" s="52"/>
      <c r="O98" s="53"/>
      <c r="P98" s="52"/>
      <c r="Q98" s="53"/>
      <c r="R98" s="52"/>
      <c r="S98" s="53"/>
      <c r="T98" s="9"/>
    </row>
    <row r="99" spans="1:20" ht="93" hidden="1" customHeight="1" x14ac:dyDescent="0.25">
      <c r="A99" s="184" t="s">
        <v>634</v>
      </c>
      <c r="B99" s="68" t="s">
        <v>963</v>
      </c>
      <c r="C99" s="31" t="s">
        <v>83</v>
      </c>
      <c r="D99" s="31" t="s">
        <v>85</v>
      </c>
      <c r="E99" s="46" t="s">
        <v>1091</v>
      </c>
      <c r="F99" s="69" t="s">
        <v>885</v>
      </c>
      <c r="G99" s="31" t="s">
        <v>80</v>
      </c>
      <c r="H99" s="31" t="s">
        <v>76</v>
      </c>
      <c r="I99" s="31"/>
      <c r="J99" s="31">
        <v>19</v>
      </c>
      <c r="K99" s="51" t="s">
        <v>770</v>
      </c>
      <c r="L99" s="52"/>
      <c r="M99" s="53"/>
      <c r="N99" s="52"/>
      <c r="O99" s="53"/>
      <c r="P99" s="52"/>
      <c r="Q99" s="53"/>
      <c r="R99" s="52"/>
      <c r="S99" s="53"/>
      <c r="T99" s="9"/>
    </row>
    <row r="100" spans="1:20" ht="204" hidden="1" x14ac:dyDescent="0.25">
      <c r="A100" s="184" t="s">
        <v>635</v>
      </c>
      <c r="B100" s="184" t="s">
        <v>1148</v>
      </c>
      <c r="C100" s="30" t="s">
        <v>78</v>
      </c>
      <c r="D100" s="30" t="s">
        <v>85</v>
      </c>
      <c r="E100" s="30" t="s">
        <v>1086</v>
      </c>
      <c r="F100" s="69" t="s">
        <v>886</v>
      </c>
      <c r="G100" s="30" t="s">
        <v>80</v>
      </c>
      <c r="H100" s="30" t="s">
        <v>76</v>
      </c>
      <c r="I100" s="30"/>
      <c r="J100" s="31">
        <v>19</v>
      </c>
      <c r="K100" s="51" t="s">
        <v>905</v>
      </c>
      <c r="L100" s="52"/>
      <c r="M100" s="53"/>
      <c r="N100" s="52"/>
      <c r="O100" s="53"/>
      <c r="P100" s="52"/>
      <c r="Q100" s="53"/>
      <c r="R100" s="52"/>
      <c r="S100" s="53"/>
      <c r="T100" s="9"/>
    </row>
    <row r="101" spans="1:20" ht="48" hidden="1" x14ac:dyDescent="0.25">
      <c r="A101" s="184" t="s">
        <v>636</v>
      </c>
      <c r="B101" s="88" t="s">
        <v>1191</v>
      </c>
      <c r="C101" s="31" t="s">
        <v>84</v>
      </c>
      <c r="D101" s="31" t="s">
        <v>85</v>
      </c>
      <c r="E101" s="30" t="s">
        <v>1098</v>
      </c>
      <c r="F101" s="89" t="s">
        <v>886</v>
      </c>
      <c r="G101" s="52" t="s">
        <v>80</v>
      </c>
      <c r="H101" s="31" t="s">
        <v>478</v>
      </c>
      <c r="I101" s="31"/>
      <c r="J101" s="31">
        <v>50</v>
      </c>
      <c r="K101" s="51" t="s">
        <v>762</v>
      </c>
      <c r="L101" s="52"/>
      <c r="M101" s="53"/>
      <c r="N101" s="52"/>
      <c r="O101" s="53"/>
      <c r="P101" s="52"/>
      <c r="Q101" s="53"/>
      <c r="R101" s="52"/>
      <c r="S101" s="53"/>
      <c r="T101" s="9"/>
    </row>
    <row r="102" spans="1:20" ht="204" hidden="1" x14ac:dyDescent="0.25">
      <c r="A102" s="184" t="s">
        <v>637</v>
      </c>
      <c r="B102" s="74" t="s">
        <v>926</v>
      </c>
      <c r="C102" s="34" t="s">
        <v>1093</v>
      </c>
      <c r="D102" s="34" t="s">
        <v>85</v>
      </c>
      <c r="E102" s="82" t="s">
        <v>1107</v>
      </c>
      <c r="F102" s="89" t="s">
        <v>886</v>
      </c>
      <c r="G102" s="34" t="s">
        <v>80</v>
      </c>
      <c r="H102" s="31" t="s">
        <v>478</v>
      </c>
      <c r="I102" s="31"/>
      <c r="J102" s="31">
        <v>19</v>
      </c>
      <c r="K102" s="51" t="s">
        <v>905</v>
      </c>
      <c r="L102" s="52"/>
      <c r="M102" s="53"/>
      <c r="N102" s="52"/>
      <c r="O102" s="53"/>
      <c r="P102" s="52"/>
      <c r="Q102" s="53"/>
      <c r="R102" s="52"/>
      <c r="S102" s="53"/>
      <c r="T102" s="9"/>
    </row>
    <row r="103" spans="1:20" ht="107.25" hidden="1" customHeight="1" x14ac:dyDescent="0.25">
      <c r="A103" s="184" t="s">
        <v>638</v>
      </c>
      <c r="B103" s="51" t="s">
        <v>1053</v>
      </c>
      <c r="C103" s="31" t="s">
        <v>469</v>
      </c>
      <c r="D103" s="31" t="s">
        <v>85</v>
      </c>
      <c r="E103" s="31" t="s">
        <v>1050</v>
      </c>
      <c r="F103" s="30" t="s">
        <v>886</v>
      </c>
      <c r="G103" s="52" t="s">
        <v>80</v>
      </c>
      <c r="H103" s="31" t="s">
        <v>76</v>
      </c>
      <c r="I103" s="31"/>
      <c r="J103" s="52">
        <v>19</v>
      </c>
      <c r="K103" s="51" t="s">
        <v>796</v>
      </c>
      <c r="L103" s="52"/>
      <c r="M103" s="53"/>
      <c r="N103" s="52"/>
      <c r="O103" s="53"/>
      <c r="P103" s="52"/>
      <c r="Q103" s="53"/>
      <c r="R103" s="52"/>
      <c r="S103" s="53"/>
      <c r="T103" s="9"/>
    </row>
    <row r="104" spans="1:20" ht="107.25" customHeight="1" x14ac:dyDescent="0.25">
      <c r="A104" s="184" t="s">
        <v>639</v>
      </c>
      <c r="B104" s="588" t="s">
        <v>1474</v>
      </c>
      <c r="C104" s="31" t="s">
        <v>469</v>
      </c>
      <c r="D104" s="31" t="s">
        <v>85</v>
      </c>
      <c r="E104" s="31" t="s">
        <v>1050</v>
      </c>
      <c r="F104" s="30" t="s">
        <v>886</v>
      </c>
      <c r="G104" s="52" t="s">
        <v>80</v>
      </c>
      <c r="H104" s="31" t="s">
        <v>76</v>
      </c>
      <c r="I104" s="31"/>
      <c r="J104" s="52">
        <v>19</v>
      </c>
      <c r="K104" s="51" t="s">
        <v>796</v>
      </c>
      <c r="L104" s="52"/>
      <c r="M104" s="53"/>
      <c r="N104" s="52"/>
      <c r="O104" s="53"/>
      <c r="P104" s="52"/>
      <c r="Q104" s="53"/>
      <c r="R104" s="52"/>
      <c r="S104" s="53"/>
      <c r="T104" s="9"/>
    </row>
    <row r="105" spans="1:20" ht="204" hidden="1" x14ac:dyDescent="0.25">
      <c r="A105" s="184" t="s">
        <v>640</v>
      </c>
      <c r="B105" s="51" t="s">
        <v>1145</v>
      </c>
      <c r="C105" s="31" t="s">
        <v>778</v>
      </c>
      <c r="D105" s="31" t="s">
        <v>85</v>
      </c>
      <c r="E105" s="31" t="s">
        <v>780</v>
      </c>
      <c r="F105" s="30" t="s">
        <v>886</v>
      </c>
      <c r="G105" s="31" t="s">
        <v>80</v>
      </c>
      <c r="H105" s="31"/>
      <c r="I105" s="31"/>
      <c r="J105" s="52">
        <v>19</v>
      </c>
      <c r="K105" s="51" t="s">
        <v>796</v>
      </c>
      <c r="L105" s="52"/>
      <c r="M105" s="53"/>
      <c r="N105" s="52"/>
      <c r="O105" s="53"/>
      <c r="P105" s="52"/>
      <c r="Q105" s="53"/>
      <c r="R105" s="52"/>
      <c r="S105" s="53"/>
      <c r="T105" s="9"/>
    </row>
    <row r="106" spans="1:20" ht="75" hidden="1" customHeight="1" x14ac:dyDescent="0.25">
      <c r="A106" s="184" t="s">
        <v>641</v>
      </c>
      <c r="B106" s="51" t="s">
        <v>1174</v>
      </c>
      <c r="C106" s="31" t="s">
        <v>74</v>
      </c>
      <c r="D106" s="31" t="s">
        <v>85</v>
      </c>
      <c r="E106" s="31" t="s">
        <v>1108</v>
      </c>
      <c r="F106" s="30" t="s">
        <v>886</v>
      </c>
      <c r="G106" s="31" t="s">
        <v>80</v>
      </c>
      <c r="H106" s="31"/>
      <c r="I106" s="31"/>
      <c r="J106" s="52">
        <v>19</v>
      </c>
      <c r="K106" s="51" t="s">
        <v>796</v>
      </c>
      <c r="L106" s="52"/>
      <c r="M106" s="53"/>
      <c r="N106" s="52"/>
      <c r="O106" s="53"/>
      <c r="P106" s="52"/>
      <c r="Q106" s="53"/>
      <c r="R106" s="52"/>
      <c r="S106" s="53"/>
      <c r="T106" s="9"/>
    </row>
    <row r="107" spans="1:20" ht="75" hidden="1" customHeight="1" x14ac:dyDescent="0.25">
      <c r="A107" s="184" t="s">
        <v>779</v>
      </c>
      <c r="B107" s="51" t="s">
        <v>1181</v>
      </c>
      <c r="C107" s="31" t="s">
        <v>83</v>
      </c>
      <c r="D107" s="31" t="s">
        <v>85</v>
      </c>
      <c r="E107" s="31" t="s">
        <v>1091</v>
      </c>
      <c r="F107" s="30" t="s">
        <v>886</v>
      </c>
      <c r="G107" s="31" t="s">
        <v>80</v>
      </c>
      <c r="H107" s="31"/>
      <c r="I107" s="31"/>
      <c r="J107" s="52">
        <v>19</v>
      </c>
      <c r="K107" s="51" t="s">
        <v>796</v>
      </c>
      <c r="L107" s="52"/>
      <c r="M107" s="53"/>
      <c r="N107" s="52"/>
      <c r="O107" s="53"/>
      <c r="P107" s="52"/>
      <c r="Q107" s="53"/>
      <c r="R107" s="52"/>
      <c r="S107" s="53"/>
      <c r="T107" s="9"/>
    </row>
    <row r="108" spans="1:20" ht="36" hidden="1" x14ac:dyDescent="0.25">
      <c r="A108" s="362" t="s">
        <v>589</v>
      </c>
      <c r="B108" s="362" t="s">
        <v>95</v>
      </c>
      <c r="C108" s="363" t="s">
        <v>28</v>
      </c>
      <c r="D108" s="363" t="s">
        <v>28</v>
      </c>
      <c r="E108" s="363" t="s">
        <v>28</v>
      </c>
      <c r="F108" s="363"/>
      <c r="G108" s="363" t="s">
        <v>28</v>
      </c>
      <c r="H108" s="363" t="s">
        <v>28</v>
      </c>
      <c r="I108" s="363" t="s">
        <v>28</v>
      </c>
      <c r="J108" s="360"/>
      <c r="K108" s="361"/>
      <c r="L108" s="360"/>
      <c r="M108" s="361"/>
      <c r="N108" s="360"/>
      <c r="O108" s="361"/>
      <c r="P108" s="360"/>
      <c r="Q108" s="361"/>
      <c r="R108" s="360"/>
      <c r="S108" s="361"/>
      <c r="T108" s="9"/>
    </row>
    <row r="109" spans="1:20" ht="48" hidden="1" x14ac:dyDescent="0.25">
      <c r="A109" s="184" t="s">
        <v>642</v>
      </c>
      <c r="B109" s="184" t="s">
        <v>70</v>
      </c>
      <c r="C109" s="30" t="s">
        <v>81</v>
      </c>
      <c r="D109" s="30" t="s">
        <v>85</v>
      </c>
      <c r="E109" s="30" t="s">
        <v>1106</v>
      </c>
      <c r="F109" s="28" t="s">
        <v>1162</v>
      </c>
      <c r="G109" s="30" t="s">
        <v>80</v>
      </c>
      <c r="H109" s="30" t="s">
        <v>76</v>
      </c>
      <c r="I109" s="30"/>
      <c r="J109" s="52">
        <v>10</v>
      </c>
      <c r="K109" s="51" t="s">
        <v>736</v>
      </c>
      <c r="L109" s="52"/>
      <c r="M109" s="53"/>
      <c r="N109" s="52"/>
      <c r="O109" s="53"/>
      <c r="P109" s="52"/>
      <c r="Q109" s="53"/>
      <c r="R109" s="52"/>
      <c r="S109" s="53"/>
      <c r="T109" s="9"/>
    </row>
    <row r="110" spans="1:20" ht="36" hidden="1" x14ac:dyDescent="0.25">
      <c r="A110" s="184" t="s">
        <v>643</v>
      </c>
      <c r="B110" s="184" t="s">
        <v>72</v>
      </c>
      <c r="C110" s="30" t="s">
        <v>74</v>
      </c>
      <c r="D110" s="30" t="s">
        <v>85</v>
      </c>
      <c r="E110" s="30" t="s">
        <v>1108</v>
      </c>
      <c r="F110" s="30" t="s">
        <v>1162</v>
      </c>
      <c r="G110" s="30" t="s">
        <v>80</v>
      </c>
      <c r="H110" s="30" t="s">
        <v>76</v>
      </c>
      <c r="I110" s="30"/>
      <c r="J110" s="31">
        <v>18</v>
      </c>
      <c r="K110" s="51" t="s">
        <v>739</v>
      </c>
      <c r="L110" s="52"/>
      <c r="M110" s="53"/>
      <c r="N110" s="52"/>
      <c r="O110" s="53"/>
      <c r="P110" s="52"/>
      <c r="Q110" s="53"/>
      <c r="R110" s="52"/>
      <c r="S110" s="53"/>
      <c r="T110" s="9"/>
    </row>
    <row r="111" spans="1:20" ht="48" hidden="1" x14ac:dyDescent="0.25">
      <c r="A111" s="184" t="s">
        <v>920</v>
      </c>
      <c r="B111" s="74" t="s">
        <v>921</v>
      </c>
      <c r="C111" s="28" t="s">
        <v>1093</v>
      </c>
      <c r="D111" s="69" t="s">
        <v>85</v>
      </c>
      <c r="E111" s="69" t="s">
        <v>1107</v>
      </c>
      <c r="F111" s="69" t="s">
        <v>1162</v>
      </c>
      <c r="G111" s="69" t="s">
        <v>80</v>
      </c>
      <c r="H111" s="30"/>
      <c r="I111" s="30"/>
      <c r="J111" s="52">
        <v>10</v>
      </c>
      <c r="K111" s="51" t="s">
        <v>736</v>
      </c>
      <c r="L111" s="52"/>
      <c r="M111" s="53"/>
      <c r="N111" s="52"/>
      <c r="O111" s="53"/>
      <c r="P111" s="52"/>
      <c r="Q111" s="53"/>
      <c r="R111" s="52"/>
      <c r="S111" s="53"/>
      <c r="T111" s="9"/>
    </row>
    <row r="112" spans="1:20" ht="48" x14ac:dyDescent="0.25">
      <c r="A112" s="290" t="s">
        <v>111</v>
      </c>
      <c r="B112" s="112" t="s">
        <v>114</v>
      </c>
      <c r="C112" s="364"/>
      <c r="D112" s="364"/>
      <c r="E112" s="364"/>
      <c r="F112" s="364"/>
      <c r="G112" s="364"/>
      <c r="H112" s="364"/>
      <c r="I112" s="364"/>
      <c r="J112" s="365"/>
      <c r="K112" s="366"/>
      <c r="L112" s="365"/>
      <c r="M112" s="366"/>
      <c r="N112" s="365"/>
      <c r="O112" s="366"/>
      <c r="P112" s="365"/>
      <c r="Q112" s="366"/>
      <c r="R112" s="365"/>
      <c r="S112" s="366"/>
      <c r="T112" s="9"/>
    </row>
    <row r="113" spans="1:20" ht="60" x14ac:dyDescent="0.25">
      <c r="A113" s="148" t="s">
        <v>112</v>
      </c>
      <c r="B113" s="113" t="s">
        <v>115</v>
      </c>
      <c r="C113" s="367"/>
      <c r="D113" s="367"/>
      <c r="E113" s="367"/>
      <c r="F113" s="367"/>
      <c r="G113" s="367"/>
      <c r="H113" s="367"/>
      <c r="I113" s="367"/>
      <c r="J113" s="368"/>
      <c r="K113" s="369"/>
      <c r="L113" s="368"/>
      <c r="M113" s="369"/>
      <c r="N113" s="368"/>
      <c r="O113" s="369"/>
      <c r="P113" s="368"/>
      <c r="Q113" s="369"/>
      <c r="R113" s="368"/>
      <c r="S113" s="369"/>
      <c r="T113" s="9"/>
    </row>
    <row r="114" spans="1:20" ht="24" x14ac:dyDescent="0.25">
      <c r="A114" s="114" t="s">
        <v>181</v>
      </c>
      <c r="B114" s="114" t="s">
        <v>185</v>
      </c>
      <c r="C114" s="363"/>
      <c r="D114" s="363"/>
      <c r="E114" s="363"/>
      <c r="F114" s="363"/>
      <c r="G114" s="363"/>
      <c r="H114" s="363"/>
      <c r="I114" s="363"/>
      <c r="J114" s="360"/>
      <c r="K114" s="361"/>
      <c r="L114" s="360"/>
      <c r="M114" s="361"/>
      <c r="N114" s="360"/>
      <c r="O114" s="361"/>
      <c r="P114" s="360"/>
      <c r="Q114" s="361"/>
      <c r="R114" s="360"/>
      <c r="S114" s="361"/>
      <c r="T114" s="9"/>
    </row>
    <row r="115" spans="1:20" ht="72" hidden="1" x14ac:dyDescent="0.25">
      <c r="A115" s="51" t="s">
        <v>364</v>
      </c>
      <c r="B115" s="51" t="s">
        <v>365</v>
      </c>
      <c r="C115" s="31" t="s">
        <v>84</v>
      </c>
      <c r="D115" s="31" t="s">
        <v>82</v>
      </c>
      <c r="E115" s="31" t="s">
        <v>1098</v>
      </c>
      <c r="F115" s="130" t="s">
        <v>938</v>
      </c>
      <c r="G115" s="52" t="s">
        <v>80</v>
      </c>
      <c r="H115" s="31"/>
      <c r="I115" s="31"/>
      <c r="J115" s="31">
        <v>44</v>
      </c>
      <c r="K115" s="51" t="s">
        <v>758</v>
      </c>
      <c r="L115" s="31"/>
      <c r="M115" s="51"/>
      <c r="N115" s="48"/>
      <c r="O115" s="49"/>
      <c r="P115" s="52"/>
      <c r="Q115" s="53"/>
      <c r="R115" s="52"/>
      <c r="S115" s="53"/>
      <c r="T115" s="9"/>
    </row>
    <row r="116" spans="1:20" ht="72" hidden="1" x14ac:dyDescent="0.25">
      <c r="A116" s="51" t="s">
        <v>491</v>
      </c>
      <c r="B116" s="51" t="s">
        <v>1213</v>
      </c>
      <c r="C116" s="31" t="s">
        <v>473</v>
      </c>
      <c r="D116" s="52" t="s">
        <v>389</v>
      </c>
      <c r="E116" s="31" t="s">
        <v>1050</v>
      </c>
      <c r="F116" s="30" t="s">
        <v>1214</v>
      </c>
      <c r="G116" s="52" t="s">
        <v>86</v>
      </c>
      <c r="H116" s="31" t="s">
        <v>76</v>
      </c>
      <c r="I116" s="31"/>
      <c r="J116" s="52">
        <v>45</v>
      </c>
      <c r="K116" s="51" t="s">
        <v>759</v>
      </c>
      <c r="L116" s="52"/>
      <c r="M116" s="53"/>
      <c r="N116" s="52"/>
      <c r="O116" s="53"/>
      <c r="P116" s="52"/>
      <c r="Q116" s="53"/>
      <c r="R116" s="52"/>
      <c r="S116" s="53"/>
      <c r="T116" s="9"/>
    </row>
    <row r="117" spans="1:20" ht="72" hidden="1" x14ac:dyDescent="0.25">
      <c r="A117" s="51" t="s">
        <v>492</v>
      </c>
      <c r="B117" s="51" t="s">
        <v>474</v>
      </c>
      <c r="C117" s="31" t="s">
        <v>846</v>
      </c>
      <c r="D117" s="31" t="s">
        <v>82</v>
      </c>
      <c r="E117" s="31" t="s">
        <v>1050</v>
      </c>
      <c r="F117" s="89" t="s">
        <v>938</v>
      </c>
      <c r="G117" s="52" t="s">
        <v>80</v>
      </c>
      <c r="H117" s="31" t="s">
        <v>76</v>
      </c>
      <c r="I117" s="31"/>
      <c r="J117" s="52">
        <v>44</v>
      </c>
      <c r="K117" s="51" t="s">
        <v>758</v>
      </c>
      <c r="L117" s="52"/>
      <c r="M117" s="53"/>
      <c r="N117" s="52"/>
      <c r="O117" s="53"/>
      <c r="P117" s="52"/>
      <c r="Q117" s="53"/>
      <c r="R117" s="52"/>
      <c r="S117" s="53"/>
      <c r="T117" s="9"/>
    </row>
    <row r="118" spans="1:20" ht="72" hidden="1" x14ac:dyDescent="0.25">
      <c r="A118" s="51" t="s">
        <v>493</v>
      </c>
      <c r="B118" s="51" t="s">
        <v>831</v>
      </c>
      <c r="C118" s="31" t="s">
        <v>832</v>
      </c>
      <c r="D118" s="31" t="s">
        <v>82</v>
      </c>
      <c r="E118" s="31" t="s">
        <v>1050</v>
      </c>
      <c r="F118" s="89" t="s">
        <v>938</v>
      </c>
      <c r="G118" s="52" t="s">
        <v>80</v>
      </c>
      <c r="H118" s="31" t="s">
        <v>76</v>
      </c>
      <c r="I118" s="31"/>
      <c r="J118" s="52">
        <v>44</v>
      </c>
      <c r="K118" s="51" t="s">
        <v>758</v>
      </c>
      <c r="L118" s="52"/>
      <c r="M118" s="53"/>
      <c r="N118" s="52"/>
      <c r="O118" s="53"/>
      <c r="P118" s="52"/>
      <c r="Q118" s="53"/>
      <c r="R118" s="52"/>
      <c r="S118" s="53"/>
      <c r="T118" s="9"/>
    </row>
    <row r="119" spans="1:20" ht="108" hidden="1" x14ac:dyDescent="0.25">
      <c r="A119" s="51" t="s">
        <v>494</v>
      </c>
      <c r="B119" s="51" t="s">
        <v>475</v>
      </c>
      <c r="C119" s="31" t="s">
        <v>833</v>
      </c>
      <c r="D119" s="31" t="s">
        <v>82</v>
      </c>
      <c r="E119" s="31" t="s">
        <v>1050</v>
      </c>
      <c r="F119" s="30" t="s">
        <v>1055</v>
      </c>
      <c r="G119" s="52" t="s">
        <v>80</v>
      </c>
      <c r="H119" s="31" t="s">
        <v>76</v>
      </c>
      <c r="I119" s="31"/>
      <c r="J119" s="52">
        <v>33</v>
      </c>
      <c r="K119" s="51" t="s">
        <v>751</v>
      </c>
      <c r="L119" s="52"/>
      <c r="M119" s="53"/>
      <c r="N119" s="52"/>
      <c r="O119" s="53"/>
      <c r="P119" s="52"/>
      <c r="Q119" s="53"/>
      <c r="R119" s="52"/>
      <c r="S119" s="53"/>
      <c r="T119" s="9"/>
    </row>
    <row r="120" spans="1:20" ht="108" x14ac:dyDescent="0.25">
      <c r="A120" s="51" t="s">
        <v>495</v>
      </c>
      <c r="B120" s="588" t="s">
        <v>1475</v>
      </c>
      <c r="C120" s="31" t="s">
        <v>476</v>
      </c>
      <c r="D120" s="31" t="s">
        <v>82</v>
      </c>
      <c r="E120" s="31" t="s">
        <v>1050</v>
      </c>
      <c r="F120" s="30" t="s">
        <v>1055</v>
      </c>
      <c r="G120" s="52" t="s">
        <v>80</v>
      </c>
      <c r="H120" s="31" t="s">
        <v>76</v>
      </c>
      <c r="I120" s="31"/>
      <c r="J120" s="52">
        <v>33</v>
      </c>
      <c r="K120" s="51" t="s">
        <v>751</v>
      </c>
      <c r="L120" s="52"/>
      <c r="M120" s="53"/>
      <c r="N120" s="52"/>
      <c r="O120" s="53"/>
      <c r="P120" s="52"/>
      <c r="Q120" s="53"/>
      <c r="R120" s="52"/>
      <c r="S120" s="53"/>
      <c r="T120" s="9"/>
    </row>
    <row r="121" spans="1:20" ht="144" hidden="1" x14ac:dyDescent="0.25">
      <c r="A121" s="51" t="s">
        <v>496</v>
      </c>
      <c r="B121" s="51" t="s">
        <v>834</v>
      </c>
      <c r="C121" s="31" t="s">
        <v>469</v>
      </c>
      <c r="D121" s="31" t="s">
        <v>79</v>
      </c>
      <c r="E121" s="31" t="s">
        <v>1050</v>
      </c>
      <c r="F121" s="27" t="s">
        <v>1051</v>
      </c>
      <c r="G121" s="52" t="s">
        <v>80</v>
      </c>
      <c r="H121" s="31" t="s">
        <v>76</v>
      </c>
      <c r="I121" s="31"/>
      <c r="J121" s="52">
        <v>28</v>
      </c>
      <c r="K121" s="51" t="s">
        <v>746</v>
      </c>
      <c r="L121" s="52"/>
      <c r="M121" s="53"/>
      <c r="N121" s="52"/>
      <c r="O121" s="53"/>
      <c r="P121" s="52"/>
      <c r="Q121" s="53"/>
      <c r="R121" s="52"/>
      <c r="S121" s="53"/>
      <c r="T121" s="9"/>
    </row>
    <row r="122" spans="1:20" ht="144" hidden="1" x14ac:dyDescent="0.25">
      <c r="A122" s="51" t="s">
        <v>497</v>
      </c>
      <c r="B122" s="51" t="s">
        <v>835</v>
      </c>
      <c r="C122" s="31" t="s">
        <v>469</v>
      </c>
      <c r="D122" s="31" t="s">
        <v>79</v>
      </c>
      <c r="E122" s="31" t="s">
        <v>1050</v>
      </c>
      <c r="F122" s="27" t="s">
        <v>1051</v>
      </c>
      <c r="G122" s="52" t="s">
        <v>80</v>
      </c>
      <c r="H122" s="31" t="s">
        <v>76</v>
      </c>
      <c r="I122" s="31"/>
      <c r="J122" s="52">
        <v>28</v>
      </c>
      <c r="K122" s="51" t="s">
        <v>746</v>
      </c>
      <c r="L122" s="52"/>
      <c r="M122" s="53"/>
      <c r="N122" s="52"/>
      <c r="O122" s="53"/>
      <c r="P122" s="52"/>
      <c r="Q122" s="53"/>
      <c r="R122" s="52"/>
      <c r="S122" s="53"/>
      <c r="T122" s="9"/>
    </row>
    <row r="123" spans="1:20" ht="144" hidden="1" x14ac:dyDescent="0.25">
      <c r="A123" s="51" t="s">
        <v>498</v>
      </c>
      <c r="B123" s="51" t="s">
        <v>1313</v>
      </c>
      <c r="C123" s="31" t="s">
        <v>469</v>
      </c>
      <c r="D123" s="31" t="s">
        <v>79</v>
      </c>
      <c r="E123" s="31" t="s">
        <v>1050</v>
      </c>
      <c r="F123" s="27" t="s">
        <v>1051</v>
      </c>
      <c r="G123" s="52" t="s">
        <v>80</v>
      </c>
      <c r="H123" s="31" t="s">
        <v>76</v>
      </c>
      <c r="I123" s="31"/>
      <c r="J123" s="52">
        <v>28</v>
      </c>
      <c r="K123" s="51" t="s">
        <v>746</v>
      </c>
      <c r="L123" s="52"/>
      <c r="M123" s="53"/>
      <c r="N123" s="52"/>
      <c r="O123" s="53"/>
      <c r="P123" s="52"/>
      <c r="Q123" s="53"/>
      <c r="R123" s="52"/>
      <c r="S123" s="53"/>
      <c r="T123" s="9"/>
    </row>
    <row r="124" spans="1:20" ht="72" hidden="1" x14ac:dyDescent="0.25">
      <c r="A124" s="51" t="s">
        <v>499</v>
      </c>
      <c r="B124" s="51" t="s">
        <v>782</v>
      </c>
      <c r="C124" s="31" t="s">
        <v>778</v>
      </c>
      <c r="D124" s="31" t="s">
        <v>82</v>
      </c>
      <c r="E124" s="31" t="s">
        <v>780</v>
      </c>
      <c r="F124" s="32" t="s">
        <v>938</v>
      </c>
      <c r="G124" s="52" t="s">
        <v>80</v>
      </c>
      <c r="H124" s="31"/>
      <c r="I124" s="31"/>
      <c r="J124" s="52">
        <v>44</v>
      </c>
      <c r="K124" s="51" t="s">
        <v>758</v>
      </c>
      <c r="L124" s="52"/>
      <c r="M124" s="53"/>
      <c r="N124" s="52"/>
      <c r="O124" s="53"/>
      <c r="P124" s="52"/>
      <c r="Q124" s="53"/>
      <c r="R124" s="52"/>
      <c r="S124" s="53"/>
      <c r="T124" s="9"/>
    </row>
    <row r="125" spans="1:20" ht="72" hidden="1" x14ac:dyDescent="0.25">
      <c r="A125" s="51" t="s">
        <v>781</v>
      </c>
      <c r="B125" s="74" t="s">
        <v>937</v>
      </c>
      <c r="C125" s="31" t="s">
        <v>74</v>
      </c>
      <c r="D125" s="31" t="s">
        <v>82</v>
      </c>
      <c r="E125" s="31" t="s">
        <v>1108</v>
      </c>
      <c r="F125" s="58" t="s">
        <v>938</v>
      </c>
      <c r="G125" s="52" t="s">
        <v>80</v>
      </c>
      <c r="H125" s="31"/>
      <c r="I125" s="31"/>
      <c r="J125" s="52">
        <v>44</v>
      </c>
      <c r="K125" s="51" t="s">
        <v>758</v>
      </c>
      <c r="L125" s="52"/>
      <c r="M125" s="53"/>
      <c r="N125" s="52"/>
      <c r="O125" s="53"/>
      <c r="P125" s="52"/>
      <c r="Q125" s="53"/>
      <c r="R125" s="52"/>
      <c r="S125" s="53"/>
      <c r="T125" s="9"/>
    </row>
    <row r="126" spans="1:20" ht="76.5" hidden="1" x14ac:dyDescent="0.25">
      <c r="A126" s="51" t="s">
        <v>783</v>
      </c>
      <c r="B126" s="70" t="s">
        <v>1046</v>
      </c>
      <c r="C126" s="69" t="s">
        <v>1093</v>
      </c>
      <c r="D126" s="69" t="s">
        <v>82</v>
      </c>
      <c r="E126" s="69" t="s">
        <v>1107</v>
      </c>
      <c r="F126" s="28" t="s">
        <v>938</v>
      </c>
      <c r="G126" s="29" t="s">
        <v>80</v>
      </c>
      <c r="H126" s="31"/>
      <c r="I126" s="31"/>
      <c r="J126" s="69">
        <v>44</v>
      </c>
      <c r="K126" s="70" t="s">
        <v>758</v>
      </c>
      <c r="L126" s="48"/>
      <c r="M126" s="49"/>
      <c r="N126" s="48"/>
      <c r="O126" s="49"/>
      <c r="P126" s="48"/>
      <c r="Q126" s="49"/>
      <c r="R126" s="48"/>
      <c r="S126" s="49"/>
    </row>
    <row r="127" spans="1:20" ht="76.5" hidden="1" x14ac:dyDescent="0.25">
      <c r="A127" s="51" t="s">
        <v>1185</v>
      </c>
      <c r="B127" s="70" t="s">
        <v>1186</v>
      </c>
      <c r="C127" s="69" t="s">
        <v>83</v>
      </c>
      <c r="D127" s="69" t="s">
        <v>82</v>
      </c>
      <c r="E127" s="69" t="s">
        <v>1091</v>
      </c>
      <c r="F127" s="28" t="s">
        <v>938</v>
      </c>
      <c r="G127" s="29" t="s">
        <v>80</v>
      </c>
      <c r="H127" s="31"/>
      <c r="I127" s="31"/>
      <c r="J127" s="69">
        <v>44</v>
      </c>
      <c r="K127" s="70" t="s">
        <v>758</v>
      </c>
      <c r="L127" s="48"/>
      <c r="M127" s="49"/>
      <c r="N127" s="48"/>
      <c r="O127" s="49"/>
      <c r="P127" s="48"/>
      <c r="Q127" s="49"/>
      <c r="R127" s="48"/>
      <c r="S127" s="49"/>
    </row>
    <row r="128" spans="1:20" ht="24" hidden="1" x14ac:dyDescent="0.25">
      <c r="A128" s="114" t="s">
        <v>182</v>
      </c>
      <c r="B128" s="114" t="s">
        <v>186</v>
      </c>
      <c r="C128" s="363"/>
      <c r="D128" s="363"/>
      <c r="E128" s="363"/>
      <c r="F128" s="363"/>
      <c r="G128" s="363"/>
      <c r="H128" s="363"/>
      <c r="I128" s="363"/>
      <c r="J128" s="360"/>
      <c r="K128" s="361"/>
      <c r="L128" s="360"/>
      <c r="M128" s="361"/>
      <c r="N128" s="360"/>
      <c r="O128" s="361"/>
      <c r="P128" s="360"/>
      <c r="Q128" s="361"/>
      <c r="R128" s="360"/>
      <c r="S128" s="361"/>
      <c r="T128" s="9"/>
    </row>
    <row r="129" spans="1:20" ht="36" hidden="1" x14ac:dyDescent="0.25">
      <c r="A129" s="114" t="s">
        <v>183</v>
      </c>
      <c r="B129" s="114" t="s">
        <v>187</v>
      </c>
      <c r="C129" s="363"/>
      <c r="D129" s="363"/>
      <c r="E129" s="363"/>
      <c r="F129" s="363"/>
      <c r="G129" s="363"/>
      <c r="H129" s="363"/>
      <c r="I129" s="363"/>
      <c r="J129" s="360"/>
      <c r="K129" s="361"/>
      <c r="L129" s="360"/>
      <c r="M129" s="361"/>
      <c r="N129" s="360"/>
      <c r="O129" s="361"/>
      <c r="P129" s="360"/>
      <c r="Q129" s="361"/>
      <c r="R129" s="360"/>
      <c r="S129" s="361"/>
      <c r="T129" s="9"/>
    </row>
    <row r="130" spans="1:20" ht="48" x14ac:dyDescent="0.25">
      <c r="A130" s="114" t="s">
        <v>184</v>
      </c>
      <c r="B130" s="114" t="s">
        <v>188</v>
      </c>
      <c r="C130" s="363"/>
      <c r="D130" s="363"/>
      <c r="E130" s="363"/>
      <c r="F130" s="363"/>
      <c r="G130" s="363"/>
      <c r="H130" s="363"/>
      <c r="I130" s="363"/>
      <c r="J130" s="360"/>
      <c r="K130" s="361"/>
      <c r="L130" s="360"/>
      <c r="M130" s="361"/>
      <c r="N130" s="360"/>
      <c r="O130" s="361"/>
      <c r="P130" s="360"/>
      <c r="Q130" s="361"/>
      <c r="R130" s="360"/>
      <c r="S130" s="361"/>
      <c r="T130" s="9"/>
    </row>
    <row r="131" spans="1:20" ht="120" hidden="1" x14ac:dyDescent="0.25">
      <c r="A131" s="194" t="s">
        <v>429</v>
      </c>
      <c r="B131" s="51" t="s">
        <v>477</v>
      </c>
      <c r="C131" s="31" t="s">
        <v>469</v>
      </c>
      <c r="D131" s="31" t="s">
        <v>79</v>
      </c>
      <c r="E131" s="31" t="s">
        <v>1050</v>
      </c>
      <c r="F131" s="27" t="s">
        <v>1051</v>
      </c>
      <c r="G131" s="52" t="s">
        <v>80</v>
      </c>
      <c r="H131" s="31" t="s">
        <v>76</v>
      </c>
      <c r="I131" s="31"/>
      <c r="J131" s="52">
        <v>32</v>
      </c>
      <c r="K131" s="51" t="s">
        <v>750</v>
      </c>
      <c r="L131" s="52"/>
      <c r="M131" s="53"/>
      <c r="N131" s="52"/>
      <c r="O131" s="53"/>
      <c r="P131" s="52"/>
      <c r="Q131" s="53"/>
      <c r="R131" s="52"/>
      <c r="S131" s="53"/>
      <c r="T131" s="9"/>
    </row>
    <row r="132" spans="1:20" ht="144" hidden="1" x14ac:dyDescent="0.25">
      <c r="A132" s="194" t="s">
        <v>500</v>
      </c>
      <c r="B132" s="51" t="s">
        <v>836</v>
      </c>
      <c r="C132" s="31" t="s">
        <v>469</v>
      </c>
      <c r="D132" s="31" t="s">
        <v>79</v>
      </c>
      <c r="E132" s="31" t="s">
        <v>1050</v>
      </c>
      <c r="F132" s="27" t="s">
        <v>1051</v>
      </c>
      <c r="G132" s="52" t="s">
        <v>80</v>
      </c>
      <c r="H132" s="31" t="s">
        <v>76</v>
      </c>
      <c r="I132" s="31"/>
      <c r="J132" s="52">
        <v>28</v>
      </c>
      <c r="K132" s="51" t="s">
        <v>746</v>
      </c>
      <c r="L132" s="52"/>
      <c r="M132" s="53"/>
      <c r="N132" s="52"/>
      <c r="O132" s="53"/>
      <c r="P132" s="52"/>
      <c r="Q132" s="53"/>
      <c r="R132" s="52"/>
      <c r="S132" s="53"/>
      <c r="T132" s="9"/>
    </row>
    <row r="133" spans="1:20" ht="120" hidden="1" x14ac:dyDescent="0.25">
      <c r="A133" s="194" t="s">
        <v>501</v>
      </c>
      <c r="B133" s="51" t="s">
        <v>837</v>
      </c>
      <c r="C133" s="31" t="s">
        <v>469</v>
      </c>
      <c r="D133" s="31" t="s">
        <v>79</v>
      </c>
      <c r="E133" s="31" t="s">
        <v>1050</v>
      </c>
      <c r="F133" s="27" t="s">
        <v>1051</v>
      </c>
      <c r="G133" s="52" t="s">
        <v>80</v>
      </c>
      <c r="H133" s="31" t="s">
        <v>76</v>
      </c>
      <c r="I133" s="31"/>
      <c r="J133" s="52">
        <v>32</v>
      </c>
      <c r="K133" s="51" t="s">
        <v>750</v>
      </c>
      <c r="L133" s="52"/>
      <c r="M133" s="53"/>
      <c r="N133" s="52"/>
      <c r="O133" s="53"/>
      <c r="P133" s="52"/>
      <c r="Q133" s="53"/>
      <c r="R133" s="52"/>
      <c r="S133" s="53"/>
      <c r="T133" s="9"/>
    </row>
    <row r="134" spans="1:20" ht="120" x14ac:dyDescent="0.25">
      <c r="A134" s="194" t="s">
        <v>502</v>
      </c>
      <c r="B134" s="588" t="s">
        <v>1476</v>
      </c>
      <c r="C134" s="31" t="s">
        <v>469</v>
      </c>
      <c r="D134" s="31" t="s">
        <v>79</v>
      </c>
      <c r="E134" s="31" t="s">
        <v>1050</v>
      </c>
      <c r="F134" s="27" t="s">
        <v>1051</v>
      </c>
      <c r="G134" s="52" t="s">
        <v>80</v>
      </c>
      <c r="H134" s="31" t="s">
        <v>76</v>
      </c>
      <c r="I134" s="31"/>
      <c r="J134" s="52">
        <v>32</v>
      </c>
      <c r="K134" s="51" t="s">
        <v>750</v>
      </c>
      <c r="L134" s="52"/>
      <c r="M134" s="53"/>
      <c r="N134" s="52"/>
      <c r="O134" s="53"/>
      <c r="P134" s="52"/>
      <c r="Q134" s="53"/>
      <c r="R134" s="52"/>
      <c r="S134" s="53"/>
      <c r="T134" s="9"/>
    </row>
    <row r="135" spans="1:20" ht="36" hidden="1" x14ac:dyDescent="0.25">
      <c r="A135" s="148" t="s">
        <v>113</v>
      </c>
      <c r="B135" s="148" t="s">
        <v>116</v>
      </c>
      <c r="C135" s="367"/>
      <c r="D135" s="367"/>
      <c r="E135" s="367"/>
      <c r="F135" s="367"/>
      <c r="G135" s="367"/>
      <c r="H135" s="367"/>
      <c r="I135" s="367"/>
      <c r="J135" s="368"/>
      <c r="K135" s="369"/>
      <c r="L135" s="368"/>
      <c r="M135" s="369"/>
      <c r="N135" s="368"/>
      <c r="O135" s="369"/>
      <c r="P135" s="368"/>
      <c r="Q135" s="369"/>
      <c r="R135" s="368"/>
      <c r="S135" s="369"/>
      <c r="T135" s="9"/>
    </row>
    <row r="136" spans="1:20" ht="24" hidden="1" x14ac:dyDescent="0.25">
      <c r="A136" s="291" t="s">
        <v>189</v>
      </c>
      <c r="B136" s="114" t="s">
        <v>190</v>
      </c>
      <c r="C136" s="363"/>
      <c r="D136" s="363"/>
      <c r="E136" s="363"/>
      <c r="F136" s="363"/>
      <c r="G136" s="363"/>
      <c r="H136" s="363"/>
      <c r="I136" s="363"/>
      <c r="J136" s="360"/>
      <c r="K136" s="361"/>
      <c r="L136" s="360"/>
      <c r="M136" s="361"/>
      <c r="N136" s="360"/>
      <c r="O136" s="361"/>
      <c r="P136" s="360"/>
      <c r="Q136" s="361"/>
      <c r="R136" s="360"/>
      <c r="S136" s="361"/>
      <c r="T136" s="9"/>
    </row>
    <row r="137" spans="1:20" ht="36" hidden="1" x14ac:dyDescent="0.25">
      <c r="A137" s="291" t="s">
        <v>763</v>
      </c>
      <c r="B137" s="114" t="s">
        <v>191</v>
      </c>
      <c r="C137" s="363"/>
      <c r="D137" s="363"/>
      <c r="E137" s="363"/>
      <c r="F137" s="363"/>
      <c r="G137" s="363"/>
      <c r="H137" s="363"/>
      <c r="I137" s="363"/>
      <c r="J137" s="360"/>
      <c r="K137" s="361"/>
      <c r="L137" s="360"/>
      <c r="M137" s="361"/>
      <c r="N137" s="360"/>
      <c r="O137" s="361"/>
      <c r="P137" s="360"/>
      <c r="Q137" s="361"/>
      <c r="R137" s="360"/>
      <c r="S137" s="361"/>
      <c r="T137" s="9"/>
    </row>
    <row r="138" spans="1:20" ht="51" hidden="1" x14ac:dyDescent="0.25">
      <c r="A138" s="261" t="s">
        <v>766</v>
      </c>
      <c r="B138" s="250" t="s">
        <v>1110</v>
      </c>
      <c r="C138" s="34" t="s">
        <v>83</v>
      </c>
      <c r="D138" s="34" t="s">
        <v>75</v>
      </c>
      <c r="E138" s="34" t="s">
        <v>1132</v>
      </c>
      <c r="F138" s="34" t="s">
        <v>999</v>
      </c>
      <c r="G138" s="34" t="s">
        <v>80</v>
      </c>
      <c r="H138" s="34"/>
      <c r="I138" s="34"/>
      <c r="J138" s="31">
        <v>42</v>
      </c>
      <c r="K138" s="51" t="s">
        <v>757</v>
      </c>
      <c r="L138" s="52"/>
      <c r="M138" s="53"/>
      <c r="N138" s="52"/>
      <c r="O138" s="53"/>
      <c r="P138" s="52"/>
      <c r="Q138" s="53"/>
      <c r="R138" s="52"/>
      <c r="S138" s="53"/>
      <c r="T138" s="9"/>
    </row>
    <row r="139" spans="1:20" ht="60" hidden="1" x14ac:dyDescent="0.25">
      <c r="A139" s="261" t="s">
        <v>897</v>
      </c>
      <c r="B139" s="51" t="s">
        <v>1479</v>
      </c>
      <c r="C139" s="31" t="s">
        <v>74</v>
      </c>
      <c r="D139" s="31" t="s">
        <v>75</v>
      </c>
      <c r="E139" s="31" t="s">
        <v>1099</v>
      </c>
      <c r="F139" s="34" t="s">
        <v>1100</v>
      </c>
      <c r="G139" s="52" t="s">
        <v>80</v>
      </c>
      <c r="H139" s="31"/>
      <c r="I139" s="60"/>
      <c r="J139" s="52">
        <v>42</v>
      </c>
      <c r="K139" s="51" t="s">
        <v>757</v>
      </c>
      <c r="L139" s="52"/>
      <c r="M139" s="53"/>
      <c r="N139" s="52"/>
      <c r="O139" s="53"/>
      <c r="P139" s="52"/>
      <c r="Q139" s="53"/>
      <c r="R139" s="52"/>
      <c r="S139" s="53"/>
      <c r="T139" s="9"/>
    </row>
    <row r="140" spans="1:20" ht="48" hidden="1" x14ac:dyDescent="0.25">
      <c r="A140" s="261" t="s">
        <v>1057</v>
      </c>
      <c r="B140" s="51" t="s">
        <v>1075</v>
      </c>
      <c r="C140" s="31" t="s">
        <v>84</v>
      </c>
      <c r="D140" s="31" t="s">
        <v>75</v>
      </c>
      <c r="E140" s="31" t="s">
        <v>1131</v>
      </c>
      <c r="F140" s="34" t="s">
        <v>999</v>
      </c>
      <c r="G140" s="52" t="s">
        <v>80</v>
      </c>
      <c r="H140" s="31"/>
      <c r="I140" s="60"/>
      <c r="J140" s="52">
        <v>42</v>
      </c>
      <c r="K140" s="51" t="s">
        <v>757</v>
      </c>
      <c r="L140" s="52"/>
      <c r="M140" s="53"/>
      <c r="N140" s="52"/>
      <c r="O140" s="53"/>
      <c r="P140" s="52"/>
      <c r="Q140" s="53"/>
      <c r="R140" s="52"/>
      <c r="S140" s="53"/>
      <c r="T140" s="9"/>
    </row>
    <row r="141" spans="1:20" ht="24" hidden="1" x14ac:dyDescent="0.25">
      <c r="A141" s="291" t="s">
        <v>764</v>
      </c>
      <c r="B141" s="114" t="s">
        <v>192</v>
      </c>
      <c r="C141" s="363"/>
      <c r="D141" s="363"/>
      <c r="E141" s="363"/>
      <c r="F141" s="363"/>
      <c r="G141" s="363"/>
      <c r="H141" s="363"/>
      <c r="I141" s="363"/>
      <c r="J141" s="360"/>
      <c r="K141" s="361"/>
      <c r="L141" s="360"/>
      <c r="M141" s="361"/>
      <c r="N141" s="360"/>
      <c r="O141" s="361"/>
      <c r="P141" s="360"/>
      <c r="Q141" s="361"/>
      <c r="R141" s="360"/>
      <c r="S141" s="361"/>
      <c r="T141" s="9"/>
    </row>
    <row r="142" spans="1:20" ht="36" hidden="1" x14ac:dyDescent="0.25">
      <c r="A142" s="291" t="s">
        <v>765</v>
      </c>
      <c r="B142" s="114" t="s">
        <v>193</v>
      </c>
      <c r="C142" s="363"/>
      <c r="D142" s="363"/>
      <c r="E142" s="363"/>
      <c r="F142" s="363"/>
      <c r="G142" s="363"/>
      <c r="H142" s="363"/>
      <c r="I142" s="363"/>
      <c r="J142" s="360"/>
      <c r="K142" s="361"/>
      <c r="L142" s="360"/>
      <c r="M142" s="361"/>
      <c r="N142" s="360"/>
      <c r="O142" s="361"/>
      <c r="P142" s="360"/>
      <c r="Q142" s="361"/>
      <c r="R142" s="360"/>
      <c r="S142" s="361"/>
      <c r="T142" s="9"/>
    </row>
    <row r="143" spans="1:20" ht="24" x14ac:dyDescent="0.25">
      <c r="A143" s="347" t="s">
        <v>117</v>
      </c>
      <c r="B143" s="347" t="s">
        <v>118</v>
      </c>
      <c r="C143" s="377"/>
      <c r="D143" s="377"/>
      <c r="E143" s="377"/>
      <c r="F143" s="377"/>
      <c r="G143" s="377"/>
      <c r="H143" s="377"/>
      <c r="I143" s="377"/>
      <c r="J143" s="378"/>
      <c r="K143" s="379"/>
      <c r="L143" s="378"/>
      <c r="M143" s="379"/>
      <c r="N143" s="378"/>
      <c r="O143" s="379"/>
      <c r="P143" s="378"/>
      <c r="Q143" s="379"/>
      <c r="R143" s="378"/>
      <c r="S143" s="379"/>
      <c r="T143" s="9"/>
    </row>
    <row r="144" spans="1:20" ht="24" hidden="1" x14ac:dyDescent="0.25">
      <c r="A144" s="112" t="s">
        <v>120</v>
      </c>
      <c r="B144" s="112" t="s">
        <v>121</v>
      </c>
      <c r="C144" s="364"/>
      <c r="D144" s="364"/>
      <c r="E144" s="364"/>
      <c r="F144" s="364"/>
      <c r="G144" s="364"/>
      <c r="H144" s="364"/>
      <c r="I144" s="364"/>
      <c r="J144" s="365"/>
      <c r="K144" s="366"/>
      <c r="L144" s="365"/>
      <c r="M144" s="366"/>
      <c r="N144" s="365"/>
      <c r="O144" s="366"/>
      <c r="P144" s="365"/>
      <c r="Q144" s="366"/>
      <c r="R144" s="365"/>
      <c r="S144" s="366"/>
      <c r="T144" s="9"/>
    </row>
    <row r="145" spans="1:20" ht="36" hidden="1" x14ac:dyDescent="0.25">
      <c r="A145" s="148" t="s">
        <v>122</v>
      </c>
      <c r="B145" s="148" t="s">
        <v>123</v>
      </c>
      <c r="C145" s="367"/>
      <c r="D145" s="367"/>
      <c r="E145" s="367"/>
      <c r="F145" s="367"/>
      <c r="G145" s="367"/>
      <c r="H145" s="367"/>
      <c r="I145" s="367"/>
      <c r="J145" s="368"/>
      <c r="K145" s="369"/>
      <c r="L145" s="368"/>
      <c r="M145" s="369"/>
      <c r="N145" s="368"/>
      <c r="O145" s="369"/>
      <c r="P145" s="368"/>
      <c r="Q145" s="369"/>
      <c r="R145" s="368"/>
      <c r="S145" s="369"/>
      <c r="T145" s="9"/>
    </row>
    <row r="146" spans="1:20" ht="48" hidden="1" x14ac:dyDescent="0.25">
      <c r="A146" s="114" t="s">
        <v>194</v>
      </c>
      <c r="B146" s="114" t="s">
        <v>198</v>
      </c>
      <c r="C146" s="363"/>
      <c r="D146" s="363"/>
      <c r="E146" s="363"/>
      <c r="F146" s="363"/>
      <c r="G146" s="363"/>
      <c r="H146" s="363"/>
      <c r="I146" s="363"/>
      <c r="J146" s="360"/>
      <c r="K146" s="361"/>
      <c r="L146" s="360"/>
      <c r="M146" s="361"/>
      <c r="N146" s="360"/>
      <c r="O146" s="361"/>
      <c r="P146" s="360"/>
      <c r="Q146" s="361"/>
      <c r="R146" s="360"/>
      <c r="S146" s="361"/>
      <c r="T146" s="9"/>
    </row>
    <row r="147" spans="1:20" ht="24" hidden="1" x14ac:dyDescent="0.25">
      <c r="A147" s="114" t="s">
        <v>195</v>
      </c>
      <c r="B147" s="114" t="s">
        <v>199</v>
      </c>
      <c r="C147" s="363"/>
      <c r="D147" s="363"/>
      <c r="E147" s="363"/>
      <c r="F147" s="363"/>
      <c r="G147" s="363"/>
      <c r="H147" s="363"/>
      <c r="I147" s="363"/>
      <c r="J147" s="360"/>
      <c r="K147" s="361"/>
      <c r="L147" s="360"/>
      <c r="M147" s="361"/>
      <c r="N147" s="360"/>
      <c r="O147" s="361"/>
      <c r="P147" s="360"/>
      <c r="Q147" s="361"/>
      <c r="R147" s="360"/>
      <c r="S147" s="361"/>
      <c r="T147" s="9"/>
    </row>
    <row r="148" spans="1:20" ht="24" hidden="1" x14ac:dyDescent="0.25">
      <c r="A148" s="148" t="s">
        <v>124</v>
      </c>
      <c r="B148" s="148" t="s">
        <v>125</v>
      </c>
      <c r="C148" s="367"/>
      <c r="D148" s="367"/>
      <c r="E148" s="367"/>
      <c r="F148" s="367"/>
      <c r="G148" s="367"/>
      <c r="H148" s="367"/>
      <c r="I148" s="367"/>
      <c r="J148" s="368"/>
      <c r="K148" s="369"/>
      <c r="L148" s="368"/>
      <c r="M148" s="369"/>
      <c r="N148" s="368"/>
      <c r="O148" s="369"/>
      <c r="P148" s="368"/>
      <c r="Q148" s="369"/>
      <c r="R148" s="368"/>
      <c r="S148" s="369"/>
      <c r="T148" s="9"/>
    </row>
    <row r="149" spans="1:20" ht="96" hidden="1" x14ac:dyDescent="0.25">
      <c r="A149" s="114" t="s">
        <v>196</v>
      </c>
      <c r="B149" s="114" t="s">
        <v>200</v>
      </c>
      <c r="C149" s="363"/>
      <c r="D149" s="363"/>
      <c r="E149" s="363"/>
      <c r="F149" s="363"/>
      <c r="G149" s="363"/>
      <c r="H149" s="363"/>
      <c r="I149" s="363"/>
      <c r="J149" s="360"/>
      <c r="K149" s="361"/>
      <c r="L149" s="360"/>
      <c r="M149" s="361"/>
      <c r="N149" s="360"/>
      <c r="O149" s="361"/>
      <c r="P149" s="360"/>
      <c r="Q149" s="361"/>
      <c r="R149" s="360"/>
      <c r="S149" s="361"/>
      <c r="T149" s="9"/>
    </row>
    <row r="150" spans="1:20" ht="24" hidden="1" x14ac:dyDescent="0.25">
      <c r="A150" s="114" t="s">
        <v>197</v>
      </c>
      <c r="B150" s="114" t="s">
        <v>201</v>
      </c>
      <c r="C150" s="363"/>
      <c r="D150" s="363"/>
      <c r="E150" s="363"/>
      <c r="F150" s="363"/>
      <c r="G150" s="363"/>
      <c r="H150" s="363"/>
      <c r="I150" s="363"/>
      <c r="J150" s="360"/>
      <c r="K150" s="361"/>
      <c r="L150" s="360"/>
      <c r="M150" s="361"/>
      <c r="N150" s="360"/>
      <c r="O150" s="361"/>
      <c r="P150" s="360"/>
      <c r="Q150" s="361"/>
      <c r="R150" s="360"/>
      <c r="S150" s="361"/>
      <c r="T150" s="9"/>
    </row>
    <row r="151" spans="1:20" ht="24" x14ac:dyDescent="0.25">
      <c r="A151" s="112" t="s">
        <v>126</v>
      </c>
      <c r="B151" s="112" t="s">
        <v>127</v>
      </c>
      <c r="C151" s="364"/>
      <c r="D151" s="364"/>
      <c r="E151" s="364"/>
      <c r="F151" s="364"/>
      <c r="G151" s="364"/>
      <c r="H151" s="364"/>
      <c r="I151" s="364"/>
      <c r="J151" s="365"/>
      <c r="K151" s="366"/>
      <c r="L151" s="365"/>
      <c r="M151" s="366"/>
      <c r="N151" s="365"/>
      <c r="O151" s="366"/>
      <c r="P151" s="365"/>
      <c r="Q151" s="366"/>
      <c r="R151" s="365"/>
      <c r="S151" s="366"/>
      <c r="T151" s="9"/>
    </row>
    <row r="152" spans="1:20" ht="48" x14ac:dyDescent="0.25">
      <c r="A152" s="148" t="s">
        <v>128</v>
      </c>
      <c r="B152" s="148" t="s">
        <v>129</v>
      </c>
      <c r="C152" s="367"/>
      <c r="D152" s="367"/>
      <c r="E152" s="367"/>
      <c r="F152" s="367"/>
      <c r="G152" s="367"/>
      <c r="H152" s="367"/>
      <c r="I152" s="367"/>
      <c r="J152" s="368"/>
      <c r="K152" s="369"/>
      <c r="L152" s="368"/>
      <c r="M152" s="369"/>
      <c r="N152" s="368"/>
      <c r="O152" s="369"/>
      <c r="P152" s="368"/>
      <c r="Q152" s="369"/>
      <c r="R152" s="368"/>
      <c r="S152" s="369"/>
      <c r="T152" s="9"/>
    </row>
    <row r="153" spans="1:20" ht="24" hidden="1" x14ac:dyDescent="0.25">
      <c r="A153" s="114" t="s">
        <v>202</v>
      </c>
      <c r="B153" s="114" t="s">
        <v>207</v>
      </c>
      <c r="C153" s="357"/>
      <c r="D153" s="357"/>
      <c r="E153" s="357"/>
      <c r="F153" s="357"/>
      <c r="G153" s="357"/>
      <c r="H153" s="357"/>
      <c r="I153" s="357"/>
      <c r="J153" s="360"/>
      <c r="K153" s="361"/>
      <c r="L153" s="360"/>
      <c r="M153" s="361"/>
      <c r="N153" s="360"/>
      <c r="O153" s="361"/>
      <c r="P153" s="360"/>
      <c r="Q153" s="361"/>
      <c r="R153" s="360"/>
      <c r="S153" s="361"/>
      <c r="T153" s="9"/>
    </row>
    <row r="154" spans="1:20" ht="60" hidden="1" x14ac:dyDescent="0.25">
      <c r="A154" s="195" t="s">
        <v>503</v>
      </c>
      <c r="B154" s="51" t="s">
        <v>416</v>
      </c>
      <c r="C154" s="31" t="s">
        <v>81</v>
      </c>
      <c r="D154" s="31" t="s">
        <v>372</v>
      </c>
      <c r="E154" s="31" t="s">
        <v>1106</v>
      </c>
      <c r="F154" s="78" t="s">
        <v>889</v>
      </c>
      <c r="G154" s="183" t="s">
        <v>80</v>
      </c>
      <c r="H154" s="31"/>
      <c r="I154" s="31"/>
      <c r="J154" s="52">
        <v>22</v>
      </c>
      <c r="K154" s="51" t="s">
        <v>740</v>
      </c>
      <c r="L154" s="52"/>
      <c r="M154" s="53"/>
      <c r="N154" s="52"/>
      <c r="O154" s="53"/>
      <c r="P154" s="52"/>
      <c r="Q154" s="53"/>
      <c r="R154" s="52"/>
      <c r="S154" s="53"/>
      <c r="T154" s="9"/>
    </row>
    <row r="155" spans="1:20" ht="60" hidden="1" x14ac:dyDescent="0.25">
      <c r="A155" s="195" t="s">
        <v>504</v>
      </c>
      <c r="B155" s="74" t="s">
        <v>1307</v>
      </c>
      <c r="C155" s="52" t="s">
        <v>469</v>
      </c>
      <c r="D155" s="31" t="s">
        <v>372</v>
      </c>
      <c r="E155" s="31" t="s">
        <v>1050</v>
      </c>
      <c r="F155" s="77" t="s">
        <v>889</v>
      </c>
      <c r="G155" s="31" t="s">
        <v>80</v>
      </c>
      <c r="H155" s="31" t="s">
        <v>76</v>
      </c>
      <c r="I155" s="31"/>
      <c r="J155" s="52">
        <v>22</v>
      </c>
      <c r="K155" s="51" t="s">
        <v>740</v>
      </c>
      <c r="L155" s="52"/>
      <c r="M155" s="53"/>
      <c r="N155" s="52"/>
      <c r="O155" s="53"/>
      <c r="P155" s="52"/>
      <c r="Q155" s="53"/>
      <c r="R155" s="52"/>
      <c r="S155" s="53"/>
      <c r="T155" s="9"/>
    </row>
    <row r="156" spans="1:20" ht="60" hidden="1" x14ac:dyDescent="0.25">
      <c r="A156" s="195" t="s">
        <v>505</v>
      </c>
      <c r="B156" s="74" t="s">
        <v>838</v>
      </c>
      <c r="C156" s="52" t="s">
        <v>469</v>
      </c>
      <c r="D156" s="31" t="s">
        <v>372</v>
      </c>
      <c r="E156" s="31" t="s">
        <v>1050</v>
      </c>
      <c r="F156" s="77" t="s">
        <v>889</v>
      </c>
      <c r="G156" s="31" t="s">
        <v>80</v>
      </c>
      <c r="H156" s="31" t="s">
        <v>76</v>
      </c>
      <c r="I156" s="31"/>
      <c r="J156" s="52">
        <v>22</v>
      </c>
      <c r="K156" s="51" t="s">
        <v>740</v>
      </c>
      <c r="L156" s="52"/>
      <c r="M156" s="53"/>
      <c r="N156" s="52"/>
      <c r="O156" s="53"/>
      <c r="P156" s="52"/>
      <c r="Q156" s="53"/>
      <c r="R156" s="52"/>
      <c r="S156" s="53"/>
      <c r="T156" s="9"/>
    </row>
    <row r="157" spans="1:20" ht="63.75" hidden="1" customHeight="1" x14ac:dyDescent="0.25">
      <c r="A157" s="195" t="s">
        <v>857</v>
      </c>
      <c r="B157" s="74" t="s">
        <v>858</v>
      </c>
      <c r="C157" s="30" t="s">
        <v>1093</v>
      </c>
      <c r="D157" s="31" t="s">
        <v>372</v>
      </c>
      <c r="E157" s="31" t="s">
        <v>1107</v>
      </c>
      <c r="F157" s="31" t="s">
        <v>432</v>
      </c>
      <c r="G157" s="31" t="s">
        <v>86</v>
      </c>
      <c r="H157" s="31"/>
      <c r="I157" s="31"/>
      <c r="J157" s="52">
        <v>22</v>
      </c>
      <c r="K157" s="51" t="s">
        <v>740</v>
      </c>
      <c r="L157" s="52"/>
      <c r="M157" s="53"/>
      <c r="N157" s="52"/>
      <c r="O157" s="53"/>
      <c r="P157" s="52"/>
      <c r="Q157" s="53"/>
      <c r="R157" s="52"/>
      <c r="S157" s="53"/>
      <c r="T157" s="9"/>
    </row>
    <row r="158" spans="1:20" ht="65.25" hidden="1" customHeight="1" x14ac:dyDescent="0.25">
      <c r="A158" s="480" t="s">
        <v>1303</v>
      </c>
      <c r="B158" s="461" t="s">
        <v>1304</v>
      </c>
      <c r="C158" s="481" t="s">
        <v>83</v>
      </c>
      <c r="D158" s="472" t="s">
        <v>372</v>
      </c>
      <c r="E158" s="472" t="s">
        <v>1091</v>
      </c>
      <c r="F158" s="472" t="s">
        <v>889</v>
      </c>
      <c r="G158" s="472" t="s">
        <v>80</v>
      </c>
      <c r="H158" s="437"/>
      <c r="I158" s="437"/>
      <c r="J158" s="438">
        <v>22</v>
      </c>
      <c r="K158" s="451" t="s">
        <v>740</v>
      </c>
      <c r="L158" s="438"/>
      <c r="M158" s="477"/>
      <c r="N158" s="476"/>
      <c r="O158" s="477"/>
      <c r="P158" s="476"/>
      <c r="Q158" s="477"/>
      <c r="R158" s="476"/>
      <c r="S158" s="477"/>
      <c r="T158" s="9"/>
    </row>
    <row r="159" spans="1:20" ht="65.25" hidden="1" customHeight="1" x14ac:dyDescent="0.25">
      <c r="A159" s="480" t="s">
        <v>1309</v>
      </c>
      <c r="B159" s="461" t="s">
        <v>1310</v>
      </c>
      <c r="C159" s="481" t="s">
        <v>74</v>
      </c>
      <c r="D159" s="472" t="s">
        <v>372</v>
      </c>
      <c r="E159" s="472" t="s">
        <v>1091</v>
      </c>
      <c r="F159" s="472" t="s">
        <v>889</v>
      </c>
      <c r="G159" s="472" t="s">
        <v>80</v>
      </c>
      <c r="H159" s="437"/>
      <c r="I159" s="437"/>
      <c r="J159" s="438">
        <v>22</v>
      </c>
      <c r="K159" s="451" t="s">
        <v>740</v>
      </c>
      <c r="L159" s="438"/>
      <c r="M159" s="439"/>
      <c r="N159" s="476"/>
      <c r="O159" s="477"/>
      <c r="P159" s="476"/>
      <c r="Q159" s="477"/>
      <c r="R159" s="476"/>
      <c r="S159" s="477"/>
      <c r="T159" s="9"/>
    </row>
    <row r="160" spans="1:20" ht="24" x14ac:dyDescent="0.25">
      <c r="A160" s="114" t="s">
        <v>203</v>
      </c>
      <c r="B160" s="114" t="s">
        <v>208</v>
      </c>
      <c r="C160" s="357"/>
      <c r="D160" s="357"/>
      <c r="E160" s="357"/>
      <c r="F160" s="357"/>
      <c r="G160" s="357"/>
      <c r="H160" s="357"/>
      <c r="I160" s="357"/>
      <c r="J160" s="360"/>
      <c r="K160" s="361"/>
      <c r="L160" s="360"/>
      <c r="M160" s="361"/>
      <c r="N160" s="360"/>
      <c r="O160" s="361"/>
      <c r="P160" s="360"/>
      <c r="Q160" s="361"/>
      <c r="R160" s="360"/>
      <c r="S160" s="361"/>
      <c r="T160" s="9"/>
    </row>
    <row r="161" spans="1:20" ht="84" hidden="1" x14ac:dyDescent="0.25">
      <c r="A161" s="184" t="s">
        <v>506</v>
      </c>
      <c r="B161" s="74" t="s">
        <v>1273</v>
      </c>
      <c r="C161" s="31" t="s">
        <v>469</v>
      </c>
      <c r="D161" s="31" t="s">
        <v>372</v>
      </c>
      <c r="E161" s="31" t="s">
        <v>1050</v>
      </c>
      <c r="F161" s="30" t="s">
        <v>888</v>
      </c>
      <c r="G161" s="31" t="s">
        <v>80</v>
      </c>
      <c r="H161" s="31" t="s">
        <v>76</v>
      </c>
      <c r="I161" s="31"/>
      <c r="J161" s="52">
        <v>23</v>
      </c>
      <c r="K161" s="51" t="s">
        <v>741</v>
      </c>
      <c r="L161" s="52"/>
      <c r="M161" s="53"/>
      <c r="N161" s="52"/>
      <c r="O161" s="53"/>
      <c r="P161" s="52"/>
      <c r="Q161" s="53"/>
      <c r="R161" s="52"/>
      <c r="S161" s="53"/>
      <c r="T161" s="9"/>
    </row>
    <row r="162" spans="1:20" ht="84" x14ac:dyDescent="0.25">
      <c r="A162" s="106" t="s">
        <v>507</v>
      </c>
      <c r="B162" s="589" t="s">
        <v>1477</v>
      </c>
      <c r="C162" s="32" t="s">
        <v>469</v>
      </c>
      <c r="D162" s="162" t="s">
        <v>372</v>
      </c>
      <c r="E162" s="32" t="s">
        <v>1050</v>
      </c>
      <c r="F162" s="324" t="s">
        <v>888</v>
      </c>
      <c r="G162" s="32" t="s">
        <v>80</v>
      </c>
      <c r="H162" s="32" t="s">
        <v>76</v>
      </c>
      <c r="I162" s="31"/>
      <c r="J162" s="52">
        <v>23</v>
      </c>
      <c r="K162" s="51" t="s">
        <v>741</v>
      </c>
      <c r="L162" s="52"/>
      <c r="M162" s="53"/>
      <c r="N162" s="52"/>
      <c r="O162" s="53"/>
      <c r="P162" s="52"/>
      <c r="Q162" s="53"/>
      <c r="R162" s="52"/>
      <c r="S162" s="53"/>
      <c r="T162" s="9"/>
    </row>
    <row r="163" spans="1:20" ht="84" hidden="1" x14ac:dyDescent="0.25">
      <c r="A163" s="106" t="s">
        <v>784</v>
      </c>
      <c r="B163" s="461" t="s">
        <v>1470</v>
      </c>
      <c r="C163" s="32" t="s">
        <v>469</v>
      </c>
      <c r="D163" s="162" t="s">
        <v>372</v>
      </c>
      <c r="E163" s="32" t="s">
        <v>1050</v>
      </c>
      <c r="F163" s="324" t="s">
        <v>888</v>
      </c>
      <c r="G163" s="32" t="s">
        <v>80</v>
      </c>
      <c r="H163" s="32" t="s">
        <v>76</v>
      </c>
      <c r="I163" s="437"/>
      <c r="J163" s="52">
        <v>23</v>
      </c>
      <c r="K163" s="51" t="s">
        <v>741</v>
      </c>
      <c r="L163" s="438"/>
      <c r="M163" s="439"/>
      <c r="N163" s="438"/>
      <c r="O163" s="439"/>
      <c r="P163" s="438"/>
      <c r="Q163" s="439"/>
      <c r="R163" s="438"/>
      <c r="S163" s="439"/>
      <c r="T163" s="9"/>
    </row>
    <row r="164" spans="1:20" ht="84" hidden="1" x14ac:dyDescent="0.25">
      <c r="A164" s="106" t="s">
        <v>1282</v>
      </c>
      <c r="B164" s="461" t="s">
        <v>1284</v>
      </c>
      <c r="C164" s="32" t="s">
        <v>469</v>
      </c>
      <c r="D164" s="162" t="s">
        <v>372</v>
      </c>
      <c r="E164" s="32" t="s">
        <v>1050</v>
      </c>
      <c r="F164" s="324" t="s">
        <v>888</v>
      </c>
      <c r="G164" s="32" t="s">
        <v>80</v>
      </c>
      <c r="H164" s="32" t="s">
        <v>76</v>
      </c>
      <c r="I164" s="437"/>
      <c r="J164" s="52">
        <v>23</v>
      </c>
      <c r="K164" s="51" t="s">
        <v>741</v>
      </c>
      <c r="L164" s="438"/>
      <c r="M164" s="439"/>
      <c r="N164" s="438"/>
      <c r="O164" s="439"/>
      <c r="P164" s="438"/>
      <c r="Q164" s="439"/>
      <c r="R164" s="438"/>
      <c r="S164" s="439"/>
      <c r="T164" s="9"/>
    </row>
    <row r="165" spans="1:20" ht="60" hidden="1" x14ac:dyDescent="0.25">
      <c r="A165" s="184" t="s">
        <v>1283</v>
      </c>
      <c r="B165" s="51" t="s">
        <v>1285</v>
      </c>
      <c r="C165" s="31" t="s">
        <v>778</v>
      </c>
      <c r="D165" s="31" t="s">
        <v>372</v>
      </c>
      <c r="E165" s="31" t="s">
        <v>780</v>
      </c>
      <c r="F165" s="31" t="s">
        <v>888</v>
      </c>
      <c r="G165" s="31" t="s">
        <v>80</v>
      </c>
      <c r="H165" s="31"/>
      <c r="I165" s="31"/>
      <c r="J165" s="52">
        <v>22</v>
      </c>
      <c r="K165" s="51" t="s">
        <v>740</v>
      </c>
      <c r="L165" s="52"/>
      <c r="M165" s="53"/>
      <c r="N165" s="52"/>
      <c r="O165" s="53"/>
      <c r="P165" s="52"/>
      <c r="Q165" s="53"/>
      <c r="R165" s="52"/>
      <c r="S165" s="53"/>
      <c r="T165" s="9"/>
    </row>
    <row r="166" spans="1:20" hidden="1" x14ac:dyDescent="0.25">
      <c r="A166" s="114" t="s">
        <v>204</v>
      </c>
      <c r="B166" s="114" t="s">
        <v>209</v>
      </c>
      <c r="C166" s="357"/>
      <c r="D166" s="357"/>
      <c r="E166" s="357"/>
      <c r="F166" s="357"/>
      <c r="G166" s="357"/>
      <c r="H166" s="357"/>
      <c r="I166" s="357"/>
      <c r="J166" s="360"/>
      <c r="K166" s="361"/>
      <c r="L166" s="360"/>
      <c r="M166" s="361"/>
      <c r="N166" s="360"/>
      <c r="O166" s="361"/>
      <c r="P166" s="360"/>
      <c r="Q166" s="361"/>
      <c r="R166" s="360"/>
      <c r="S166" s="361"/>
      <c r="T166" s="9"/>
    </row>
    <row r="167" spans="1:20" ht="36" hidden="1" x14ac:dyDescent="0.25">
      <c r="A167" s="114" t="s">
        <v>205</v>
      </c>
      <c r="B167" s="114" t="s">
        <v>210</v>
      </c>
      <c r="C167" s="357"/>
      <c r="D167" s="357"/>
      <c r="E167" s="357"/>
      <c r="F167" s="357"/>
      <c r="G167" s="357"/>
      <c r="H167" s="357"/>
      <c r="I167" s="357"/>
      <c r="J167" s="360"/>
      <c r="K167" s="361"/>
      <c r="L167" s="360"/>
      <c r="M167" s="361"/>
      <c r="N167" s="360"/>
      <c r="O167" s="361"/>
      <c r="P167" s="360"/>
      <c r="Q167" s="361"/>
      <c r="R167" s="360"/>
      <c r="S167" s="361"/>
      <c r="T167" s="9"/>
    </row>
    <row r="168" spans="1:20" ht="84" hidden="1" x14ac:dyDescent="0.25">
      <c r="A168" s="51" t="s">
        <v>786</v>
      </c>
      <c r="B168" s="51" t="s">
        <v>787</v>
      </c>
      <c r="C168" s="31" t="s">
        <v>778</v>
      </c>
      <c r="D168" s="31" t="s">
        <v>372</v>
      </c>
      <c r="E168" s="31" t="s">
        <v>780</v>
      </c>
      <c r="F168" s="31" t="s">
        <v>888</v>
      </c>
      <c r="G168" s="31" t="s">
        <v>80</v>
      </c>
      <c r="H168" s="31"/>
      <c r="I168" s="61"/>
      <c r="J168" s="52">
        <v>23</v>
      </c>
      <c r="K168" s="51" t="s">
        <v>741</v>
      </c>
      <c r="L168" s="52"/>
      <c r="M168" s="53"/>
      <c r="N168" s="52"/>
      <c r="O168" s="53"/>
      <c r="P168" s="52"/>
      <c r="Q168" s="53"/>
      <c r="R168" s="52"/>
      <c r="S168" s="53"/>
      <c r="T168" s="9"/>
    </row>
    <row r="169" spans="1:20" ht="24" hidden="1" x14ac:dyDescent="0.25">
      <c r="A169" s="114" t="s">
        <v>206</v>
      </c>
      <c r="B169" s="114" t="s">
        <v>211</v>
      </c>
      <c r="C169" s="357"/>
      <c r="D169" s="357"/>
      <c r="E169" s="357"/>
      <c r="F169" s="357"/>
      <c r="G169" s="357"/>
      <c r="H169" s="357"/>
      <c r="I169" s="357"/>
      <c r="J169" s="360"/>
      <c r="K169" s="361"/>
      <c r="L169" s="360"/>
      <c r="M169" s="361"/>
      <c r="N169" s="360"/>
      <c r="O169" s="361"/>
      <c r="P169" s="360"/>
      <c r="Q169" s="361"/>
      <c r="R169" s="360"/>
      <c r="S169" s="361"/>
      <c r="T169" s="9"/>
    </row>
    <row r="170" spans="1:20" ht="24" hidden="1" x14ac:dyDescent="0.25">
      <c r="A170" s="114" t="s">
        <v>212</v>
      </c>
      <c r="B170" s="114" t="s">
        <v>216</v>
      </c>
      <c r="C170" s="357"/>
      <c r="D170" s="357"/>
      <c r="E170" s="357"/>
      <c r="F170" s="357"/>
      <c r="G170" s="357"/>
      <c r="H170" s="357"/>
      <c r="I170" s="357"/>
      <c r="J170" s="360"/>
      <c r="K170" s="361"/>
      <c r="L170" s="360"/>
      <c r="M170" s="361"/>
      <c r="N170" s="360"/>
      <c r="O170" s="361"/>
      <c r="P170" s="360"/>
      <c r="Q170" s="361"/>
      <c r="R170" s="360"/>
      <c r="S170" s="361"/>
      <c r="T170" s="9"/>
    </row>
    <row r="171" spans="1:20" ht="24" hidden="1" x14ac:dyDescent="0.25">
      <c r="A171" s="114" t="s">
        <v>213</v>
      </c>
      <c r="B171" s="114" t="s">
        <v>217</v>
      </c>
      <c r="C171" s="357"/>
      <c r="D171" s="357"/>
      <c r="E171" s="357"/>
      <c r="F171" s="357"/>
      <c r="G171" s="357"/>
      <c r="H171" s="357"/>
      <c r="I171" s="357"/>
      <c r="J171" s="360"/>
      <c r="K171" s="361"/>
      <c r="L171" s="360"/>
      <c r="M171" s="361"/>
      <c r="N171" s="360"/>
      <c r="O171" s="361"/>
      <c r="P171" s="360"/>
      <c r="Q171" s="361"/>
      <c r="R171" s="360"/>
      <c r="S171" s="361"/>
      <c r="T171" s="9"/>
    </row>
    <row r="172" spans="1:20" ht="168" hidden="1" x14ac:dyDescent="0.25">
      <c r="A172" s="51" t="s">
        <v>366</v>
      </c>
      <c r="B172" s="51" t="s">
        <v>367</v>
      </c>
      <c r="C172" s="31" t="s">
        <v>84</v>
      </c>
      <c r="D172" s="31" t="s">
        <v>368</v>
      </c>
      <c r="E172" s="31" t="s">
        <v>1098</v>
      </c>
      <c r="F172" s="89" t="s">
        <v>888</v>
      </c>
      <c r="G172" s="52" t="s">
        <v>80</v>
      </c>
      <c r="H172" s="31"/>
      <c r="I172" s="31"/>
      <c r="J172" s="31">
        <v>29</v>
      </c>
      <c r="K172" s="51" t="s">
        <v>747</v>
      </c>
      <c r="L172" s="31"/>
      <c r="M172" s="51"/>
      <c r="N172" s="52"/>
      <c r="O172" s="53"/>
      <c r="P172" s="52"/>
      <c r="Q172" s="53"/>
      <c r="R172" s="52"/>
      <c r="S172" s="53"/>
      <c r="T172" s="9"/>
    </row>
    <row r="173" spans="1:20" ht="96" hidden="1" x14ac:dyDescent="0.25">
      <c r="A173" s="51" t="s">
        <v>369</v>
      </c>
      <c r="B173" s="51" t="s">
        <v>370</v>
      </c>
      <c r="C173" s="31" t="s">
        <v>84</v>
      </c>
      <c r="D173" s="31" t="s">
        <v>371</v>
      </c>
      <c r="E173" s="31" t="s">
        <v>1098</v>
      </c>
      <c r="F173" s="52" t="s">
        <v>432</v>
      </c>
      <c r="G173" s="52" t="s">
        <v>86</v>
      </c>
      <c r="H173" s="31"/>
      <c r="I173" s="31"/>
      <c r="J173" s="31">
        <v>22</v>
      </c>
      <c r="K173" s="51" t="s">
        <v>740</v>
      </c>
      <c r="L173" s="31">
        <v>23</v>
      </c>
      <c r="M173" s="51" t="s">
        <v>741</v>
      </c>
      <c r="N173" s="52"/>
      <c r="O173" s="53"/>
      <c r="P173" s="52"/>
      <c r="Q173" s="53"/>
      <c r="R173" s="52"/>
      <c r="S173" s="53"/>
      <c r="T173" s="9"/>
    </row>
    <row r="174" spans="1:20" ht="36" hidden="1" x14ac:dyDescent="0.25">
      <c r="A174" s="114" t="s">
        <v>214</v>
      </c>
      <c r="B174" s="114" t="s">
        <v>218</v>
      </c>
      <c r="C174" s="357"/>
      <c r="D174" s="357"/>
      <c r="E174" s="357"/>
      <c r="F174" s="357"/>
      <c r="G174" s="357"/>
      <c r="H174" s="357"/>
      <c r="I174" s="357"/>
      <c r="J174" s="360"/>
      <c r="K174" s="361"/>
      <c r="L174" s="360"/>
      <c r="M174" s="361"/>
      <c r="N174" s="360"/>
      <c r="O174" s="361"/>
      <c r="P174" s="360"/>
      <c r="Q174" s="361"/>
      <c r="R174" s="360"/>
      <c r="S174" s="361"/>
      <c r="T174" s="9"/>
    </row>
    <row r="175" spans="1:20" ht="24" hidden="1" x14ac:dyDescent="0.25">
      <c r="A175" s="114" t="s">
        <v>215</v>
      </c>
      <c r="B175" s="114" t="s">
        <v>219</v>
      </c>
      <c r="C175" s="357"/>
      <c r="D175" s="357"/>
      <c r="E175" s="357"/>
      <c r="F175" s="357"/>
      <c r="G175" s="357"/>
      <c r="H175" s="357"/>
      <c r="I175" s="357"/>
      <c r="J175" s="360"/>
      <c r="K175" s="361"/>
      <c r="L175" s="360"/>
      <c r="M175" s="361"/>
      <c r="N175" s="360"/>
      <c r="O175" s="361"/>
      <c r="P175" s="360"/>
      <c r="Q175" s="361"/>
      <c r="R175" s="360"/>
      <c r="S175" s="361"/>
      <c r="T175" s="9"/>
    </row>
    <row r="176" spans="1:20" ht="36" hidden="1" x14ac:dyDescent="0.25">
      <c r="A176" s="113" t="s">
        <v>130</v>
      </c>
      <c r="B176" s="113" t="s">
        <v>131</v>
      </c>
      <c r="C176" s="354"/>
      <c r="D176" s="354"/>
      <c r="E176" s="354"/>
      <c r="F176" s="354"/>
      <c r="G176" s="354"/>
      <c r="H176" s="354"/>
      <c r="I176" s="354"/>
      <c r="J176" s="368"/>
      <c r="K176" s="369"/>
      <c r="L176" s="368"/>
      <c r="M176" s="369"/>
      <c r="N176" s="368"/>
      <c r="O176" s="369"/>
      <c r="P176" s="368"/>
      <c r="Q176" s="369"/>
      <c r="R176" s="368"/>
      <c r="S176" s="369"/>
      <c r="T176" s="9"/>
    </row>
    <row r="177" spans="1:20" ht="24" hidden="1" x14ac:dyDescent="0.25">
      <c r="A177" s="114" t="s">
        <v>220</v>
      </c>
      <c r="B177" s="114" t="s">
        <v>226</v>
      </c>
      <c r="C177" s="357"/>
      <c r="D177" s="357"/>
      <c r="E177" s="357"/>
      <c r="F177" s="357"/>
      <c r="G177" s="357"/>
      <c r="H177" s="357"/>
      <c r="I177" s="357"/>
      <c r="J177" s="360"/>
      <c r="K177" s="361"/>
      <c r="L177" s="360"/>
      <c r="M177" s="361"/>
      <c r="N177" s="360"/>
      <c r="O177" s="361"/>
      <c r="P177" s="360"/>
      <c r="Q177" s="361"/>
      <c r="R177" s="360"/>
      <c r="S177" s="361"/>
      <c r="T177" s="9"/>
    </row>
    <row r="178" spans="1:20" ht="36" hidden="1" x14ac:dyDescent="0.25">
      <c r="A178" s="114" t="s">
        <v>221</v>
      </c>
      <c r="B178" s="114" t="s">
        <v>227</v>
      </c>
      <c r="C178" s="357"/>
      <c r="D178" s="357"/>
      <c r="E178" s="357"/>
      <c r="F178" s="357"/>
      <c r="G178" s="357"/>
      <c r="H178" s="357"/>
      <c r="I178" s="357"/>
      <c r="J178" s="360"/>
      <c r="K178" s="361"/>
      <c r="L178" s="360"/>
      <c r="M178" s="361"/>
      <c r="N178" s="360"/>
      <c r="O178" s="361"/>
      <c r="P178" s="360"/>
      <c r="Q178" s="361"/>
      <c r="R178" s="360"/>
      <c r="S178" s="361"/>
      <c r="T178" s="9"/>
    </row>
    <row r="179" spans="1:20" ht="84" hidden="1" x14ac:dyDescent="0.25">
      <c r="A179" s="51" t="s">
        <v>415</v>
      </c>
      <c r="B179" s="51" t="s">
        <v>414</v>
      </c>
      <c r="C179" s="31" t="s">
        <v>74</v>
      </c>
      <c r="D179" s="31" t="s">
        <v>372</v>
      </c>
      <c r="E179" s="31" t="s">
        <v>1108</v>
      </c>
      <c r="F179" s="36" t="s">
        <v>888</v>
      </c>
      <c r="G179" s="31" t="s">
        <v>80</v>
      </c>
      <c r="H179" s="30"/>
      <c r="I179" s="30"/>
      <c r="J179" s="31">
        <v>23</v>
      </c>
      <c r="K179" s="51" t="s">
        <v>741</v>
      </c>
      <c r="L179" s="52"/>
      <c r="M179" s="53"/>
      <c r="N179" s="52"/>
      <c r="O179" s="53"/>
      <c r="P179" s="52"/>
      <c r="Q179" s="53"/>
      <c r="R179" s="52"/>
      <c r="S179" s="53"/>
      <c r="T179" s="9"/>
    </row>
    <row r="180" spans="1:20" ht="60" hidden="1" x14ac:dyDescent="0.25">
      <c r="A180" s="51" t="s">
        <v>508</v>
      </c>
      <c r="B180" s="51" t="s">
        <v>1368</v>
      </c>
      <c r="C180" s="31" t="s">
        <v>81</v>
      </c>
      <c r="D180" s="31" t="s">
        <v>368</v>
      </c>
      <c r="E180" s="31" t="s">
        <v>1106</v>
      </c>
      <c r="F180" s="31" t="s">
        <v>824</v>
      </c>
      <c r="G180" s="31" t="s">
        <v>80</v>
      </c>
      <c r="H180" s="31"/>
      <c r="I180" s="31"/>
      <c r="J180" s="52">
        <v>22</v>
      </c>
      <c r="K180" s="51" t="s">
        <v>740</v>
      </c>
      <c r="L180" s="52"/>
      <c r="M180" s="53"/>
      <c r="N180" s="52"/>
      <c r="O180" s="53"/>
      <c r="P180" s="52"/>
      <c r="Q180" s="53"/>
      <c r="R180" s="52"/>
      <c r="S180" s="53"/>
      <c r="T180" s="9"/>
    </row>
    <row r="181" spans="1:20" ht="84" hidden="1" x14ac:dyDescent="0.25">
      <c r="A181" s="51" t="s">
        <v>509</v>
      </c>
      <c r="B181" s="51" t="s">
        <v>418</v>
      </c>
      <c r="C181" s="31" t="s">
        <v>81</v>
      </c>
      <c r="D181" s="31" t="s">
        <v>372</v>
      </c>
      <c r="E181" s="31" t="s">
        <v>1106</v>
      </c>
      <c r="F181" s="36" t="s">
        <v>888</v>
      </c>
      <c r="G181" s="31" t="s">
        <v>80</v>
      </c>
      <c r="H181" s="31"/>
      <c r="I181" s="31"/>
      <c r="J181" s="52">
        <v>23</v>
      </c>
      <c r="K181" s="51" t="s">
        <v>741</v>
      </c>
      <c r="L181" s="52"/>
      <c r="M181" s="53"/>
      <c r="N181" s="52"/>
      <c r="O181" s="53"/>
      <c r="P181" s="52"/>
      <c r="Q181" s="53"/>
      <c r="R181" s="52"/>
      <c r="S181" s="53"/>
      <c r="T181" s="9"/>
    </row>
    <row r="182" spans="1:20" ht="84" hidden="1" x14ac:dyDescent="0.25">
      <c r="A182" s="51" t="s">
        <v>510</v>
      </c>
      <c r="B182" s="51" t="s">
        <v>1163</v>
      </c>
      <c r="C182" s="31" t="s">
        <v>81</v>
      </c>
      <c r="D182" s="31" t="s">
        <v>372</v>
      </c>
      <c r="E182" s="31" t="s">
        <v>1106</v>
      </c>
      <c r="F182" s="36" t="s">
        <v>888</v>
      </c>
      <c r="G182" s="31" t="s">
        <v>80</v>
      </c>
      <c r="H182" s="31"/>
      <c r="I182" s="187"/>
      <c r="J182" s="52">
        <v>23</v>
      </c>
      <c r="K182" s="51" t="s">
        <v>741</v>
      </c>
      <c r="L182" s="52"/>
      <c r="M182" s="53"/>
      <c r="N182" s="52"/>
      <c r="O182" s="53"/>
      <c r="P182" s="52"/>
      <c r="Q182" s="53"/>
      <c r="R182" s="52"/>
      <c r="S182" s="53"/>
      <c r="T182" s="9"/>
    </row>
    <row r="183" spans="1:20" ht="60" hidden="1" x14ac:dyDescent="0.25">
      <c r="A183" s="51" t="s">
        <v>511</v>
      </c>
      <c r="B183" s="41" t="s">
        <v>1277</v>
      </c>
      <c r="C183" s="30" t="s">
        <v>1093</v>
      </c>
      <c r="D183" s="34" t="s">
        <v>372</v>
      </c>
      <c r="E183" s="30" t="s">
        <v>1107</v>
      </c>
      <c r="F183" s="30" t="s">
        <v>889</v>
      </c>
      <c r="G183" s="34" t="s">
        <v>80</v>
      </c>
      <c r="H183" s="34"/>
      <c r="I183" s="34"/>
      <c r="J183" s="52">
        <v>22</v>
      </c>
      <c r="K183" s="51" t="s">
        <v>740</v>
      </c>
      <c r="L183" s="52"/>
      <c r="M183" s="53"/>
      <c r="N183" s="52"/>
      <c r="O183" s="53"/>
      <c r="P183" s="52"/>
      <c r="Q183" s="53"/>
      <c r="R183" s="52"/>
      <c r="S183" s="53"/>
      <c r="T183" s="9"/>
    </row>
    <row r="184" spans="1:20" ht="84" hidden="1" x14ac:dyDescent="0.25">
      <c r="A184" s="51" t="s">
        <v>512</v>
      </c>
      <c r="B184" s="93" t="s">
        <v>876</v>
      </c>
      <c r="C184" s="30" t="s">
        <v>1093</v>
      </c>
      <c r="D184" s="34" t="s">
        <v>372</v>
      </c>
      <c r="E184" s="37" t="s">
        <v>1107</v>
      </c>
      <c r="F184" s="30" t="s">
        <v>888</v>
      </c>
      <c r="G184" s="34" t="s">
        <v>80</v>
      </c>
      <c r="H184" s="34"/>
      <c r="I184" s="34"/>
      <c r="J184" s="52">
        <v>23</v>
      </c>
      <c r="K184" s="51" t="s">
        <v>741</v>
      </c>
      <c r="L184" s="52"/>
      <c r="M184" s="53"/>
      <c r="N184" s="52"/>
      <c r="O184" s="53"/>
      <c r="P184" s="52"/>
      <c r="Q184" s="53"/>
      <c r="R184" s="52"/>
      <c r="S184" s="53"/>
      <c r="T184" s="9"/>
    </row>
    <row r="185" spans="1:20" ht="60" hidden="1" x14ac:dyDescent="0.25">
      <c r="A185" s="51" t="s">
        <v>513</v>
      </c>
      <c r="B185" s="41" t="s">
        <v>431</v>
      </c>
      <c r="C185" s="30" t="s">
        <v>1093</v>
      </c>
      <c r="D185" s="34" t="s">
        <v>372</v>
      </c>
      <c r="E185" s="30" t="s">
        <v>1107</v>
      </c>
      <c r="F185" s="34" t="s">
        <v>432</v>
      </c>
      <c r="G185" s="34" t="s">
        <v>80</v>
      </c>
      <c r="H185" s="34"/>
      <c r="I185" s="34"/>
      <c r="J185" s="52">
        <v>22</v>
      </c>
      <c r="K185" s="51" t="s">
        <v>740</v>
      </c>
      <c r="L185" s="52"/>
      <c r="M185" s="53"/>
      <c r="N185" s="52"/>
      <c r="O185" s="53"/>
      <c r="P185" s="52"/>
      <c r="Q185" s="53"/>
      <c r="R185" s="52"/>
      <c r="S185" s="53"/>
      <c r="T185" s="9"/>
    </row>
    <row r="186" spans="1:20" ht="60" hidden="1" x14ac:dyDescent="0.25">
      <c r="A186" s="51" t="s">
        <v>514</v>
      </c>
      <c r="B186" s="93" t="s">
        <v>859</v>
      </c>
      <c r="C186" s="30" t="s">
        <v>1093</v>
      </c>
      <c r="D186" s="34" t="s">
        <v>372</v>
      </c>
      <c r="E186" s="34" t="s">
        <v>1107</v>
      </c>
      <c r="F186" s="34" t="s">
        <v>432</v>
      </c>
      <c r="G186" s="34" t="s">
        <v>80</v>
      </c>
      <c r="H186" s="34"/>
      <c r="I186" s="34"/>
      <c r="J186" s="52">
        <v>22</v>
      </c>
      <c r="K186" s="51" t="s">
        <v>740</v>
      </c>
      <c r="L186" s="52"/>
      <c r="M186" s="53"/>
      <c r="N186" s="52"/>
      <c r="O186" s="53"/>
      <c r="P186" s="52"/>
      <c r="Q186" s="53"/>
      <c r="R186" s="52"/>
      <c r="S186" s="53"/>
      <c r="T186" s="9"/>
    </row>
    <row r="187" spans="1:20" ht="60" hidden="1" x14ac:dyDescent="0.25">
      <c r="A187" s="51" t="s">
        <v>515</v>
      </c>
      <c r="B187" s="41" t="s">
        <v>433</v>
      </c>
      <c r="C187" s="30" t="s">
        <v>1093</v>
      </c>
      <c r="D187" s="34" t="s">
        <v>372</v>
      </c>
      <c r="E187" s="30" t="s">
        <v>1107</v>
      </c>
      <c r="F187" s="34" t="s">
        <v>432</v>
      </c>
      <c r="G187" s="34" t="s">
        <v>80</v>
      </c>
      <c r="H187" s="34"/>
      <c r="I187" s="34"/>
      <c r="J187" s="52">
        <v>22</v>
      </c>
      <c r="K187" s="51" t="s">
        <v>740</v>
      </c>
      <c r="L187" s="52"/>
      <c r="M187" s="53"/>
      <c r="N187" s="52"/>
      <c r="O187" s="53"/>
      <c r="P187" s="52"/>
      <c r="Q187" s="53"/>
      <c r="R187" s="52"/>
      <c r="S187" s="53"/>
      <c r="T187" s="9"/>
    </row>
    <row r="188" spans="1:20" ht="60" hidden="1" x14ac:dyDescent="0.25">
      <c r="A188" s="51" t="s">
        <v>516</v>
      </c>
      <c r="B188" s="41" t="s">
        <v>434</v>
      </c>
      <c r="C188" s="34" t="s">
        <v>1093</v>
      </c>
      <c r="D188" s="34" t="s">
        <v>435</v>
      </c>
      <c r="E188" s="34" t="s">
        <v>1107</v>
      </c>
      <c r="F188" s="34" t="s">
        <v>432</v>
      </c>
      <c r="G188" s="34" t="s">
        <v>80</v>
      </c>
      <c r="H188" s="34"/>
      <c r="I188" s="34"/>
      <c r="J188" s="52">
        <v>22</v>
      </c>
      <c r="K188" s="51" t="s">
        <v>740</v>
      </c>
      <c r="L188" s="52"/>
      <c r="M188" s="53"/>
      <c r="N188" s="52"/>
      <c r="O188" s="53"/>
      <c r="P188" s="52"/>
      <c r="Q188" s="53"/>
      <c r="R188" s="52"/>
      <c r="S188" s="53"/>
      <c r="T188" s="9"/>
    </row>
    <row r="189" spans="1:20" ht="60" hidden="1" x14ac:dyDescent="0.25">
      <c r="A189" s="51" t="s">
        <v>517</v>
      </c>
      <c r="B189" s="41" t="s">
        <v>436</v>
      </c>
      <c r="C189" s="34" t="s">
        <v>1093</v>
      </c>
      <c r="D189" s="34" t="s">
        <v>435</v>
      </c>
      <c r="E189" s="34" t="s">
        <v>1107</v>
      </c>
      <c r="F189" s="34" t="s">
        <v>432</v>
      </c>
      <c r="G189" s="34" t="s">
        <v>80</v>
      </c>
      <c r="H189" s="34"/>
      <c r="I189" s="34"/>
      <c r="J189" s="52">
        <v>22</v>
      </c>
      <c r="K189" s="51" t="s">
        <v>740</v>
      </c>
      <c r="L189" s="52"/>
      <c r="M189" s="53"/>
      <c r="N189" s="52"/>
      <c r="O189" s="53"/>
      <c r="P189" s="52"/>
      <c r="Q189" s="53"/>
      <c r="R189" s="52"/>
      <c r="S189" s="53"/>
      <c r="T189" s="9"/>
    </row>
    <row r="190" spans="1:20" ht="60" hidden="1" x14ac:dyDescent="0.25">
      <c r="A190" s="51" t="s">
        <v>518</v>
      </c>
      <c r="B190" s="41" t="s">
        <v>437</v>
      </c>
      <c r="C190" s="30" t="s">
        <v>1093</v>
      </c>
      <c r="D190" s="434" t="s">
        <v>372</v>
      </c>
      <c r="E190" s="34" t="s">
        <v>1107</v>
      </c>
      <c r="F190" s="34" t="s">
        <v>432</v>
      </c>
      <c r="G190" s="34" t="s">
        <v>80</v>
      </c>
      <c r="H190" s="34"/>
      <c r="I190" s="34"/>
      <c r="J190" s="52">
        <v>22</v>
      </c>
      <c r="K190" s="51" t="s">
        <v>740</v>
      </c>
      <c r="L190" s="52"/>
      <c r="M190" s="53"/>
      <c r="N190" s="52"/>
      <c r="O190" s="53"/>
      <c r="P190" s="52"/>
      <c r="Q190" s="53"/>
      <c r="R190" s="52"/>
      <c r="S190" s="53"/>
      <c r="T190" s="9"/>
    </row>
    <row r="191" spans="1:20" ht="60" hidden="1" x14ac:dyDescent="0.25">
      <c r="A191" s="51" t="s">
        <v>519</v>
      </c>
      <c r="B191" s="74" t="s">
        <v>860</v>
      </c>
      <c r="C191" s="31" t="s">
        <v>1093</v>
      </c>
      <c r="D191" s="31" t="s">
        <v>372</v>
      </c>
      <c r="E191" s="58" t="s">
        <v>1107</v>
      </c>
      <c r="F191" s="27" t="s">
        <v>432</v>
      </c>
      <c r="G191" s="31"/>
      <c r="H191" s="31"/>
      <c r="I191" s="31"/>
      <c r="J191" s="52">
        <v>22</v>
      </c>
      <c r="K191" s="51" t="s">
        <v>740</v>
      </c>
      <c r="L191" s="52"/>
      <c r="M191" s="53"/>
      <c r="N191" s="52"/>
      <c r="O191" s="53"/>
      <c r="P191" s="52"/>
      <c r="Q191" s="53"/>
      <c r="R191" s="52"/>
      <c r="S191" s="53"/>
      <c r="T191" s="9"/>
    </row>
    <row r="192" spans="1:20" ht="60" hidden="1" x14ac:dyDescent="0.25">
      <c r="A192" s="51" t="s">
        <v>1136</v>
      </c>
      <c r="B192" s="74" t="s">
        <v>861</v>
      </c>
      <c r="C192" s="31" t="s">
        <v>1093</v>
      </c>
      <c r="D192" s="31" t="s">
        <v>372</v>
      </c>
      <c r="E192" s="58" t="s">
        <v>1107</v>
      </c>
      <c r="F192" s="27" t="s">
        <v>432</v>
      </c>
      <c r="G192" s="31"/>
      <c r="H192" s="31"/>
      <c r="I192" s="31"/>
      <c r="J192" s="52">
        <v>22</v>
      </c>
      <c r="K192" s="51" t="s">
        <v>740</v>
      </c>
      <c r="L192" s="52"/>
      <c r="M192" s="53"/>
      <c r="N192" s="52"/>
      <c r="O192" s="53"/>
      <c r="P192" s="52"/>
      <c r="Q192" s="53"/>
      <c r="R192" s="52"/>
      <c r="S192" s="53"/>
      <c r="T192" s="9"/>
    </row>
    <row r="193" spans="1:20" ht="60" hidden="1" x14ac:dyDescent="0.25">
      <c r="A193" s="51" t="s">
        <v>1137</v>
      </c>
      <c r="B193" s="74" t="s">
        <v>862</v>
      </c>
      <c r="C193" s="31" t="s">
        <v>1093</v>
      </c>
      <c r="D193" s="31" t="s">
        <v>372</v>
      </c>
      <c r="E193" s="58" t="s">
        <v>1107</v>
      </c>
      <c r="F193" s="27" t="s">
        <v>432</v>
      </c>
      <c r="G193" s="31"/>
      <c r="H193" s="31"/>
      <c r="I193" s="31"/>
      <c r="J193" s="52">
        <v>22</v>
      </c>
      <c r="K193" s="51" t="s">
        <v>740</v>
      </c>
      <c r="L193" s="52"/>
      <c r="M193" s="53"/>
      <c r="N193" s="52"/>
      <c r="O193" s="53"/>
      <c r="P193" s="52"/>
      <c r="Q193" s="53"/>
      <c r="R193" s="52"/>
      <c r="S193" s="53"/>
      <c r="T193" s="9"/>
    </row>
    <row r="194" spans="1:20" ht="60" hidden="1" x14ac:dyDescent="0.25">
      <c r="A194" s="461" t="s">
        <v>1293</v>
      </c>
      <c r="B194" s="461" t="s">
        <v>1294</v>
      </c>
      <c r="C194" s="472" t="s">
        <v>78</v>
      </c>
      <c r="D194" s="472" t="s">
        <v>372</v>
      </c>
      <c r="E194" s="446" t="s">
        <v>1086</v>
      </c>
      <c r="F194" s="36" t="s">
        <v>889</v>
      </c>
      <c r="G194" s="472" t="s">
        <v>80</v>
      </c>
      <c r="H194" s="437"/>
      <c r="I194" s="437"/>
      <c r="J194" s="437">
        <v>22</v>
      </c>
      <c r="K194" s="51" t="s">
        <v>740</v>
      </c>
      <c r="L194" s="473"/>
      <c r="M194" s="474"/>
      <c r="N194" s="438"/>
      <c r="O194" s="439"/>
      <c r="P194" s="438"/>
      <c r="Q194" s="439"/>
      <c r="R194" s="438"/>
      <c r="S194" s="439"/>
      <c r="T194" s="9"/>
    </row>
    <row r="195" spans="1:20" ht="60" hidden="1" x14ac:dyDescent="0.25">
      <c r="A195" s="461" t="s">
        <v>1297</v>
      </c>
      <c r="B195" s="461" t="s">
        <v>1308</v>
      </c>
      <c r="C195" s="472" t="s">
        <v>84</v>
      </c>
      <c r="D195" s="472" t="s">
        <v>372</v>
      </c>
      <c r="E195" s="446" t="s">
        <v>1098</v>
      </c>
      <c r="F195" s="36" t="s">
        <v>889</v>
      </c>
      <c r="G195" s="472" t="s">
        <v>80</v>
      </c>
      <c r="H195" s="437"/>
      <c r="I195" s="437"/>
      <c r="J195" s="437">
        <v>22</v>
      </c>
      <c r="K195" s="51" t="s">
        <v>740</v>
      </c>
      <c r="L195" s="473"/>
      <c r="M195" s="474"/>
      <c r="N195" s="438"/>
      <c r="O195" s="439"/>
      <c r="P195" s="438"/>
      <c r="Q195" s="439"/>
      <c r="R195" s="438"/>
      <c r="S195" s="439"/>
      <c r="T195" s="9"/>
    </row>
    <row r="196" spans="1:20" ht="60" hidden="1" x14ac:dyDescent="0.25">
      <c r="A196" s="461" t="s">
        <v>1298</v>
      </c>
      <c r="B196" s="461" t="s">
        <v>1299</v>
      </c>
      <c r="C196" s="472" t="s">
        <v>778</v>
      </c>
      <c r="D196" s="472" t="s">
        <v>372</v>
      </c>
      <c r="E196" s="446" t="s">
        <v>780</v>
      </c>
      <c r="F196" s="36" t="s">
        <v>889</v>
      </c>
      <c r="G196" s="472" t="s">
        <v>80</v>
      </c>
      <c r="H196" s="437"/>
      <c r="I196" s="437"/>
      <c r="J196" s="437">
        <v>22</v>
      </c>
      <c r="K196" s="51" t="s">
        <v>740</v>
      </c>
      <c r="L196" s="473"/>
      <c r="M196" s="474"/>
      <c r="N196" s="438"/>
      <c r="O196" s="439"/>
      <c r="P196" s="438"/>
      <c r="Q196" s="439"/>
      <c r="R196" s="438"/>
      <c r="S196" s="439"/>
      <c r="T196" s="9"/>
    </row>
    <row r="197" spans="1:20" ht="36" hidden="1" x14ac:dyDescent="0.25">
      <c r="A197" s="113" t="s">
        <v>578</v>
      </c>
      <c r="B197" s="113" t="s">
        <v>579</v>
      </c>
      <c r="C197" s="355"/>
      <c r="D197" s="355"/>
      <c r="E197" s="355"/>
      <c r="F197" s="367"/>
      <c r="G197" s="355"/>
      <c r="H197" s="355"/>
      <c r="I197" s="355"/>
      <c r="J197" s="368"/>
      <c r="K197" s="369"/>
      <c r="L197" s="368"/>
      <c r="M197" s="369"/>
      <c r="N197" s="368"/>
      <c r="O197" s="369"/>
      <c r="P197" s="368"/>
      <c r="Q197" s="369"/>
      <c r="R197" s="368"/>
      <c r="S197" s="369"/>
      <c r="T197" s="9"/>
    </row>
    <row r="198" spans="1:20" ht="36" hidden="1" x14ac:dyDescent="0.25">
      <c r="A198" s="114" t="s">
        <v>222</v>
      </c>
      <c r="B198" s="114" t="s">
        <v>228</v>
      </c>
      <c r="C198" s="363"/>
      <c r="D198" s="363"/>
      <c r="E198" s="363"/>
      <c r="F198" s="363"/>
      <c r="G198" s="363"/>
      <c r="H198" s="363"/>
      <c r="I198" s="363"/>
      <c r="J198" s="360"/>
      <c r="K198" s="361"/>
      <c r="L198" s="360"/>
      <c r="M198" s="361"/>
      <c r="N198" s="360"/>
      <c r="O198" s="361"/>
      <c r="P198" s="360"/>
      <c r="Q198" s="361"/>
      <c r="R198" s="360"/>
      <c r="S198" s="361"/>
      <c r="T198" s="9"/>
    </row>
    <row r="199" spans="1:20" ht="48" hidden="1" x14ac:dyDescent="0.25">
      <c r="A199" s="51" t="s">
        <v>438</v>
      </c>
      <c r="B199" s="41" t="s">
        <v>439</v>
      </c>
      <c r="C199" s="34" t="s">
        <v>1093</v>
      </c>
      <c r="D199" s="34" t="s">
        <v>389</v>
      </c>
      <c r="E199" s="34" t="s">
        <v>1107</v>
      </c>
      <c r="F199" s="178" t="s">
        <v>883</v>
      </c>
      <c r="G199" s="39" t="s">
        <v>80</v>
      </c>
      <c r="H199" s="34"/>
      <c r="I199" s="34"/>
      <c r="J199" s="52">
        <v>50</v>
      </c>
      <c r="K199" s="51" t="s">
        <v>762</v>
      </c>
      <c r="L199" s="52"/>
      <c r="M199" s="53"/>
      <c r="N199" s="52"/>
      <c r="O199" s="53"/>
      <c r="P199" s="52"/>
      <c r="Q199" s="53"/>
      <c r="R199" s="52"/>
      <c r="S199" s="53"/>
      <c r="T199" s="9"/>
    </row>
    <row r="200" spans="1:20" ht="153" hidden="1" x14ac:dyDescent="0.25">
      <c r="A200" s="76" t="s">
        <v>520</v>
      </c>
      <c r="B200" s="41" t="s">
        <v>1188</v>
      </c>
      <c r="C200" s="46" t="s">
        <v>84</v>
      </c>
      <c r="D200" s="46" t="s">
        <v>79</v>
      </c>
      <c r="E200" s="46" t="s">
        <v>1189</v>
      </c>
      <c r="F200" s="46" t="s">
        <v>1250</v>
      </c>
      <c r="G200" s="46" t="s">
        <v>80</v>
      </c>
      <c r="H200" s="46"/>
      <c r="I200" s="31"/>
      <c r="J200" s="31">
        <v>49</v>
      </c>
      <c r="K200" s="51" t="s">
        <v>761</v>
      </c>
      <c r="L200" s="52"/>
      <c r="M200" s="53"/>
      <c r="N200" s="52"/>
      <c r="O200" s="53"/>
      <c r="P200" s="52"/>
      <c r="Q200" s="53"/>
      <c r="R200" s="52"/>
      <c r="S200" s="53"/>
      <c r="T200" s="9"/>
    </row>
    <row r="201" spans="1:20" ht="36" hidden="1" x14ac:dyDescent="0.25">
      <c r="A201" s="76" t="s">
        <v>1288</v>
      </c>
      <c r="B201" s="462" t="s">
        <v>1289</v>
      </c>
      <c r="C201" s="463" t="s">
        <v>469</v>
      </c>
      <c r="D201" s="463" t="s">
        <v>79</v>
      </c>
      <c r="E201" s="440" t="s">
        <v>1050</v>
      </c>
      <c r="F201" s="46" t="s">
        <v>1250</v>
      </c>
      <c r="G201" s="463" t="s">
        <v>80</v>
      </c>
      <c r="H201" s="440"/>
      <c r="I201" s="437"/>
      <c r="J201" s="31">
        <v>49</v>
      </c>
      <c r="K201" s="51" t="s">
        <v>761</v>
      </c>
      <c r="L201" s="438"/>
      <c r="M201" s="439"/>
      <c r="N201" s="438"/>
      <c r="O201" s="439"/>
      <c r="P201" s="438"/>
      <c r="Q201" s="439"/>
      <c r="R201" s="438"/>
      <c r="S201" s="439"/>
      <c r="T201" s="9"/>
    </row>
    <row r="202" spans="1:20" ht="38.25" hidden="1" x14ac:dyDescent="0.25">
      <c r="A202" s="485" t="s">
        <v>1305</v>
      </c>
      <c r="B202" s="462" t="s">
        <v>1306</v>
      </c>
      <c r="C202" s="463" t="s">
        <v>83</v>
      </c>
      <c r="D202" s="463" t="s">
        <v>79</v>
      </c>
      <c r="E202" s="440" t="s">
        <v>1091</v>
      </c>
      <c r="F202" s="440" t="s">
        <v>1250</v>
      </c>
      <c r="G202" s="463" t="s">
        <v>80</v>
      </c>
      <c r="H202" s="440"/>
      <c r="I202" s="437"/>
      <c r="J202" s="437">
        <v>49</v>
      </c>
      <c r="K202" s="451" t="s">
        <v>761</v>
      </c>
      <c r="L202" s="476"/>
      <c r="M202" s="477"/>
      <c r="N202" s="476"/>
      <c r="O202" s="477"/>
      <c r="P202" s="476"/>
      <c r="Q202" s="477"/>
      <c r="R202" s="476"/>
      <c r="S202" s="477"/>
      <c r="T202" s="9"/>
    </row>
    <row r="203" spans="1:20" ht="24" hidden="1" x14ac:dyDescent="0.25">
      <c r="A203" s="114" t="s">
        <v>223</v>
      </c>
      <c r="B203" s="114" t="s">
        <v>229</v>
      </c>
      <c r="C203" s="363"/>
      <c r="D203" s="363"/>
      <c r="E203" s="363"/>
      <c r="F203" s="363"/>
      <c r="G203" s="363"/>
      <c r="H203" s="363"/>
      <c r="I203" s="363"/>
      <c r="J203" s="360"/>
      <c r="K203" s="361"/>
      <c r="L203" s="360"/>
      <c r="M203" s="361"/>
      <c r="N203" s="360"/>
      <c r="O203" s="361"/>
      <c r="P203" s="360"/>
      <c r="Q203" s="361"/>
      <c r="R203" s="360"/>
      <c r="S203" s="361"/>
      <c r="T203" s="9"/>
    </row>
    <row r="204" spans="1:20" ht="24" hidden="1" x14ac:dyDescent="0.25">
      <c r="A204" s="114" t="s">
        <v>224</v>
      </c>
      <c r="B204" s="114" t="s">
        <v>230</v>
      </c>
      <c r="C204" s="363"/>
      <c r="D204" s="363"/>
      <c r="E204" s="363"/>
      <c r="F204" s="363"/>
      <c r="G204" s="363"/>
      <c r="H204" s="363"/>
      <c r="I204" s="363"/>
      <c r="J204" s="360"/>
      <c r="K204" s="361"/>
      <c r="L204" s="360"/>
      <c r="M204" s="361"/>
      <c r="N204" s="360"/>
      <c r="O204" s="361"/>
      <c r="P204" s="360"/>
      <c r="Q204" s="361"/>
      <c r="R204" s="360"/>
      <c r="S204" s="361"/>
      <c r="T204" s="9"/>
    </row>
    <row r="205" spans="1:20" ht="36" hidden="1" x14ac:dyDescent="0.25">
      <c r="A205" s="114" t="s">
        <v>225</v>
      </c>
      <c r="B205" s="114" t="s">
        <v>231</v>
      </c>
      <c r="C205" s="363"/>
      <c r="D205" s="363"/>
      <c r="E205" s="363"/>
      <c r="F205" s="363"/>
      <c r="G205" s="363"/>
      <c r="H205" s="363"/>
      <c r="I205" s="363"/>
      <c r="J205" s="360"/>
      <c r="K205" s="361"/>
      <c r="L205" s="360"/>
      <c r="M205" s="361"/>
      <c r="N205" s="360"/>
      <c r="O205" s="361"/>
      <c r="P205" s="360"/>
      <c r="Q205" s="361"/>
      <c r="R205" s="360"/>
      <c r="S205" s="361"/>
      <c r="T205" s="9"/>
    </row>
    <row r="206" spans="1:20" ht="24" hidden="1" x14ac:dyDescent="0.25">
      <c r="A206" s="148" t="s">
        <v>132</v>
      </c>
      <c r="B206" s="148" t="s">
        <v>133</v>
      </c>
      <c r="C206" s="367"/>
      <c r="D206" s="367"/>
      <c r="E206" s="367"/>
      <c r="F206" s="367"/>
      <c r="G206" s="367"/>
      <c r="H206" s="367"/>
      <c r="I206" s="367"/>
      <c r="J206" s="368"/>
      <c r="K206" s="369"/>
      <c r="L206" s="368"/>
      <c r="M206" s="369"/>
      <c r="N206" s="368"/>
      <c r="O206" s="369"/>
      <c r="P206" s="368"/>
      <c r="Q206" s="369"/>
      <c r="R206" s="368"/>
      <c r="S206" s="369"/>
      <c r="T206" s="9"/>
    </row>
    <row r="207" spans="1:20" ht="48" hidden="1" x14ac:dyDescent="0.25">
      <c r="A207" s="114" t="s">
        <v>232</v>
      </c>
      <c r="B207" s="114" t="s">
        <v>260</v>
      </c>
      <c r="C207" s="363"/>
      <c r="D207" s="363"/>
      <c r="E207" s="363"/>
      <c r="F207" s="363"/>
      <c r="G207" s="363"/>
      <c r="H207" s="363"/>
      <c r="I207" s="363"/>
      <c r="J207" s="360"/>
      <c r="K207" s="361"/>
      <c r="L207" s="360"/>
      <c r="M207" s="361"/>
      <c r="N207" s="360"/>
      <c r="O207" s="361"/>
      <c r="P207" s="360"/>
      <c r="Q207" s="361"/>
      <c r="R207" s="360"/>
      <c r="S207" s="361"/>
      <c r="T207" s="9"/>
    </row>
    <row r="208" spans="1:20" ht="48" hidden="1" x14ac:dyDescent="0.25">
      <c r="A208" s="51" t="s">
        <v>440</v>
      </c>
      <c r="B208" s="87" t="s">
        <v>1290</v>
      </c>
      <c r="C208" s="31" t="s">
        <v>81</v>
      </c>
      <c r="D208" s="31" t="s">
        <v>372</v>
      </c>
      <c r="E208" s="31" t="s">
        <v>1106</v>
      </c>
      <c r="F208" s="78" t="s">
        <v>1060</v>
      </c>
      <c r="G208" s="31" t="s">
        <v>80</v>
      </c>
      <c r="H208" s="31"/>
      <c r="I208" s="31"/>
      <c r="J208" s="52">
        <v>50</v>
      </c>
      <c r="K208" s="51" t="s">
        <v>762</v>
      </c>
      <c r="L208" s="52"/>
      <c r="M208" s="53"/>
      <c r="N208" s="52"/>
      <c r="O208" s="53"/>
      <c r="P208" s="52"/>
      <c r="Q208" s="53"/>
      <c r="R208" s="52"/>
      <c r="S208" s="53"/>
      <c r="T208" s="9"/>
    </row>
    <row r="209" spans="1:20" ht="60" hidden="1" x14ac:dyDescent="0.25">
      <c r="A209" s="51" t="s">
        <v>521</v>
      </c>
      <c r="B209" s="41" t="s">
        <v>1264</v>
      </c>
      <c r="C209" s="34" t="s">
        <v>1093</v>
      </c>
      <c r="D209" s="37" t="s">
        <v>372</v>
      </c>
      <c r="E209" s="34" t="s">
        <v>1107</v>
      </c>
      <c r="F209" s="78" t="s">
        <v>1060</v>
      </c>
      <c r="G209" s="39" t="s">
        <v>80</v>
      </c>
      <c r="H209" s="34"/>
      <c r="I209" s="34"/>
      <c r="J209" s="52">
        <v>24</v>
      </c>
      <c r="K209" s="51" t="s">
        <v>742</v>
      </c>
      <c r="L209" s="52"/>
      <c r="M209" s="53"/>
      <c r="N209" s="52"/>
      <c r="O209" s="53"/>
      <c r="P209" s="52"/>
      <c r="Q209" s="53"/>
      <c r="R209" s="52"/>
      <c r="S209" s="53"/>
      <c r="T209" s="9"/>
    </row>
    <row r="210" spans="1:20" ht="60" hidden="1" x14ac:dyDescent="0.25">
      <c r="A210" s="51" t="s">
        <v>522</v>
      </c>
      <c r="B210" s="51" t="s">
        <v>479</v>
      </c>
      <c r="C210" s="31" t="s">
        <v>480</v>
      </c>
      <c r="D210" s="31" t="s">
        <v>372</v>
      </c>
      <c r="E210" s="31" t="s">
        <v>1050</v>
      </c>
      <c r="F210" s="30" t="s">
        <v>1060</v>
      </c>
      <c r="G210" s="31" t="s">
        <v>80</v>
      </c>
      <c r="H210" s="31" t="s">
        <v>76</v>
      </c>
      <c r="I210" s="31"/>
      <c r="J210" s="52">
        <v>24</v>
      </c>
      <c r="K210" s="51" t="s">
        <v>742</v>
      </c>
      <c r="L210" s="52"/>
      <c r="M210" s="53"/>
      <c r="N210" s="52"/>
      <c r="O210" s="53"/>
      <c r="P210" s="52"/>
      <c r="Q210" s="53"/>
      <c r="R210" s="52"/>
      <c r="S210" s="53"/>
      <c r="T210" s="9"/>
    </row>
    <row r="211" spans="1:20" ht="60" hidden="1" x14ac:dyDescent="0.25">
      <c r="A211" s="51" t="s">
        <v>523</v>
      </c>
      <c r="B211" s="51" t="s">
        <v>839</v>
      </c>
      <c r="C211" s="472" t="s">
        <v>1312</v>
      </c>
      <c r="D211" s="31" t="s">
        <v>372</v>
      </c>
      <c r="E211" s="31" t="s">
        <v>1050</v>
      </c>
      <c r="F211" s="30" t="s">
        <v>1060</v>
      </c>
      <c r="G211" s="31" t="s">
        <v>80</v>
      </c>
      <c r="H211" s="31" t="s">
        <v>76</v>
      </c>
      <c r="I211" s="31"/>
      <c r="J211" s="52">
        <v>24</v>
      </c>
      <c r="K211" s="51" t="s">
        <v>742</v>
      </c>
      <c r="L211" s="52"/>
      <c r="M211" s="53"/>
      <c r="N211" s="52"/>
      <c r="O211" s="53"/>
      <c r="P211" s="52"/>
      <c r="Q211" s="53"/>
      <c r="R211" s="52"/>
      <c r="S211" s="53"/>
      <c r="T211" s="9"/>
    </row>
    <row r="212" spans="1:20" ht="60" hidden="1" x14ac:dyDescent="0.25">
      <c r="A212" s="51" t="s">
        <v>524</v>
      </c>
      <c r="B212" s="51" t="s">
        <v>840</v>
      </c>
      <c r="C212" s="31" t="s">
        <v>469</v>
      </c>
      <c r="D212" s="31" t="s">
        <v>372</v>
      </c>
      <c r="E212" s="31" t="s">
        <v>1050</v>
      </c>
      <c r="F212" s="30" t="s">
        <v>1060</v>
      </c>
      <c r="G212" s="31" t="s">
        <v>80</v>
      </c>
      <c r="H212" s="31" t="s">
        <v>76</v>
      </c>
      <c r="I212" s="31"/>
      <c r="J212" s="52">
        <v>24</v>
      </c>
      <c r="K212" s="51" t="s">
        <v>742</v>
      </c>
      <c r="L212" s="52"/>
      <c r="M212" s="53"/>
      <c r="N212" s="52"/>
      <c r="O212" s="53"/>
      <c r="P212" s="52"/>
      <c r="Q212" s="53"/>
      <c r="R212" s="52"/>
      <c r="S212" s="53"/>
      <c r="T212" s="9"/>
    </row>
    <row r="213" spans="1:20" ht="60" hidden="1" x14ac:dyDescent="0.25">
      <c r="A213" s="51" t="s">
        <v>1265</v>
      </c>
      <c r="B213" s="451" t="s">
        <v>1266</v>
      </c>
      <c r="C213" s="437" t="s">
        <v>83</v>
      </c>
      <c r="D213" s="437" t="s">
        <v>372</v>
      </c>
      <c r="E213" s="437" t="s">
        <v>1091</v>
      </c>
      <c r="F213" s="30" t="s">
        <v>1060</v>
      </c>
      <c r="G213" s="437" t="s">
        <v>80</v>
      </c>
      <c r="H213" s="437"/>
      <c r="I213" s="454"/>
      <c r="J213" s="52">
        <v>24</v>
      </c>
      <c r="K213" s="51" t="s">
        <v>742</v>
      </c>
      <c r="L213" s="438"/>
      <c r="M213" s="439"/>
      <c r="N213" s="438"/>
      <c r="O213" s="439"/>
      <c r="P213" s="438"/>
      <c r="Q213" s="439"/>
      <c r="R213" s="438"/>
      <c r="S213" s="439"/>
      <c r="T213" s="9"/>
    </row>
    <row r="214" spans="1:20" ht="60" hidden="1" x14ac:dyDescent="0.25">
      <c r="A214" s="51" t="s">
        <v>1267</v>
      </c>
      <c r="B214" s="451" t="s">
        <v>1268</v>
      </c>
      <c r="C214" s="437" t="s">
        <v>74</v>
      </c>
      <c r="D214" s="437" t="s">
        <v>372</v>
      </c>
      <c r="E214" s="437" t="s">
        <v>1108</v>
      </c>
      <c r="F214" s="30" t="s">
        <v>1060</v>
      </c>
      <c r="G214" s="437" t="s">
        <v>80</v>
      </c>
      <c r="H214" s="437"/>
      <c r="I214" s="454"/>
      <c r="J214" s="52">
        <v>24</v>
      </c>
      <c r="K214" s="51" t="s">
        <v>742</v>
      </c>
      <c r="L214" s="438"/>
      <c r="M214" s="439"/>
      <c r="N214" s="438"/>
      <c r="O214" s="439"/>
      <c r="P214" s="438"/>
      <c r="Q214" s="439"/>
      <c r="R214" s="438"/>
      <c r="S214" s="439"/>
      <c r="T214" s="9"/>
    </row>
    <row r="215" spans="1:20" ht="60" hidden="1" x14ac:dyDescent="0.25">
      <c r="A215" s="51" t="s">
        <v>1274</v>
      </c>
      <c r="B215" s="451" t="s">
        <v>1275</v>
      </c>
      <c r="C215" s="437" t="s">
        <v>84</v>
      </c>
      <c r="D215" s="437" t="s">
        <v>372</v>
      </c>
      <c r="E215" s="437" t="s">
        <v>1098</v>
      </c>
      <c r="F215" s="30" t="s">
        <v>1060</v>
      </c>
      <c r="G215" s="437" t="s">
        <v>80</v>
      </c>
      <c r="H215" s="437"/>
      <c r="I215" s="454"/>
      <c r="J215" s="52">
        <v>24</v>
      </c>
      <c r="K215" s="51" t="s">
        <v>742</v>
      </c>
      <c r="L215" s="438"/>
      <c r="M215" s="439"/>
      <c r="N215" s="438"/>
      <c r="O215" s="439"/>
      <c r="P215" s="438"/>
      <c r="Q215" s="439"/>
      <c r="R215" s="438"/>
      <c r="S215" s="439"/>
      <c r="T215" s="9"/>
    </row>
    <row r="216" spans="1:20" ht="60" hidden="1" x14ac:dyDescent="0.25">
      <c r="A216" s="451" t="s">
        <v>1278</v>
      </c>
      <c r="B216" s="451" t="s">
        <v>1279</v>
      </c>
      <c r="C216" s="437" t="s">
        <v>78</v>
      </c>
      <c r="D216" s="437" t="s">
        <v>372</v>
      </c>
      <c r="E216" s="437" t="s">
        <v>1086</v>
      </c>
      <c r="F216" s="30" t="s">
        <v>1060</v>
      </c>
      <c r="G216" s="437" t="s">
        <v>80</v>
      </c>
      <c r="H216" s="437"/>
      <c r="I216" s="454"/>
      <c r="J216" s="52">
        <v>24</v>
      </c>
      <c r="K216" s="51" t="s">
        <v>742</v>
      </c>
      <c r="L216" s="438"/>
      <c r="M216" s="439"/>
      <c r="N216" s="438"/>
      <c r="O216" s="439"/>
      <c r="P216" s="438"/>
      <c r="Q216" s="439"/>
      <c r="R216" s="438"/>
      <c r="S216" s="439"/>
      <c r="T216" s="9"/>
    </row>
    <row r="217" spans="1:20" ht="60" hidden="1" x14ac:dyDescent="0.25">
      <c r="A217" s="451" t="s">
        <v>1280</v>
      </c>
      <c r="B217" s="451" t="s">
        <v>1281</v>
      </c>
      <c r="C217" s="437" t="s">
        <v>778</v>
      </c>
      <c r="D217" s="437" t="s">
        <v>372</v>
      </c>
      <c r="E217" s="437" t="s">
        <v>780</v>
      </c>
      <c r="F217" s="30" t="s">
        <v>1060</v>
      </c>
      <c r="G217" s="437" t="s">
        <v>80</v>
      </c>
      <c r="H217" s="437"/>
      <c r="I217" s="454"/>
      <c r="J217" s="52">
        <v>24</v>
      </c>
      <c r="K217" s="51" t="s">
        <v>742</v>
      </c>
      <c r="L217" s="438"/>
      <c r="M217" s="439"/>
      <c r="N217" s="438"/>
      <c r="O217" s="439"/>
      <c r="P217" s="438"/>
      <c r="Q217" s="439"/>
      <c r="R217" s="438"/>
      <c r="S217" s="439"/>
      <c r="T217" s="9"/>
    </row>
    <row r="218" spans="1:20" ht="48" hidden="1" x14ac:dyDescent="0.25">
      <c r="A218" s="114" t="s">
        <v>233</v>
      </c>
      <c r="B218" s="114" t="s">
        <v>261</v>
      </c>
      <c r="C218" s="363"/>
      <c r="D218" s="363"/>
      <c r="E218" s="363"/>
      <c r="F218" s="363"/>
      <c r="G218" s="363"/>
      <c r="H218" s="363"/>
      <c r="I218" s="363"/>
      <c r="J218" s="360"/>
      <c r="K218" s="361"/>
      <c r="L218" s="360"/>
      <c r="M218" s="361"/>
      <c r="N218" s="360"/>
      <c r="O218" s="361"/>
      <c r="P218" s="360"/>
      <c r="Q218" s="361"/>
      <c r="R218" s="360"/>
      <c r="S218" s="361"/>
      <c r="T218" s="9"/>
    </row>
    <row r="219" spans="1:20" ht="24" x14ac:dyDescent="0.25">
      <c r="A219" s="112" t="s">
        <v>97</v>
      </c>
      <c r="B219" s="112" t="s">
        <v>96</v>
      </c>
      <c r="C219" s="364"/>
      <c r="D219" s="364"/>
      <c r="E219" s="364"/>
      <c r="F219" s="364"/>
      <c r="G219" s="364"/>
      <c r="H219" s="364"/>
      <c r="I219" s="364"/>
      <c r="J219" s="365"/>
      <c r="K219" s="366"/>
      <c r="L219" s="365"/>
      <c r="M219" s="366"/>
      <c r="N219" s="365"/>
      <c r="O219" s="366"/>
      <c r="P219" s="365"/>
      <c r="Q219" s="366"/>
      <c r="R219" s="365"/>
      <c r="S219" s="366"/>
      <c r="T219" s="9"/>
    </row>
    <row r="220" spans="1:20" ht="60" x14ac:dyDescent="0.25">
      <c r="A220" s="148" t="s">
        <v>134</v>
      </c>
      <c r="B220" s="148" t="s">
        <v>135</v>
      </c>
      <c r="C220" s="367"/>
      <c r="D220" s="367"/>
      <c r="E220" s="367"/>
      <c r="F220" s="367"/>
      <c r="G220" s="367"/>
      <c r="H220" s="367"/>
      <c r="I220" s="367"/>
      <c r="J220" s="368"/>
      <c r="K220" s="369"/>
      <c r="L220" s="368"/>
      <c r="M220" s="369"/>
      <c r="N220" s="368"/>
      <c r="O220" s="369"/>
      <c r="P220" s="368"/>
      <c r="Q220" s="369"/>
      <c r="R220" s="368"/>
      <c r="S220" s="369"/>
      <c r="T220" s="9"/>
    </row>
    <row r="221" spans="1:20" hidden="1" x14ac:dyDescent="0.25">
      <c r="A221" s="114" t="s">
        <v>234</v>
      </c>
      <c r="B221" s="114" t="s">
        <v>262</v>
      </c>
      <c r="C221" s="363"/>
      <c r="D221" s="363"/>
      <c r="E221" s="363"/>
      <c r="F221" s="363"/>
      <c r="G221" s="363"/>
      <c r="H221" s="363"/>
      <c r="I221" s="363"/>
      <c r="J221" s="360"/>
      <c r="K221" s="361"/>
      <c r="L221" s="360"/>
      <c r="M221" s="361"/>
      <c r="N221" s="360"/>
      <c r="O221" s="361"/>
      <c r="P221" s="360"/>
      <c r="Q221" s="361"/>
      <c r="R221" s="360"/>
      <c r="S221" s="361"/>
      <c r="T221" s="9"/>
    </row>
    <row r="222" spans="1:20" ht="36" hidden="1" x14ac:dyDescent="0.25">
      <c r="A222" s="114" t="s">
        <v>235</v>
      </c>
      <c r="B222" s="114" t="s">
        <v>263</v>
      </c>
      <c r="C222" s="363"/>
      <c r="D222" s="363"/>
      <c r="E222" s="363"/>
      <c r="F222" s="363"/>
      <c r="G222" s="363"/>
      <c r="H222" s="363"/>
      <c r="I222" s="363"/>
      <c r="J222" s="360"/>
      <c r="K222" s="361"/>
      <c r="L222" s="360"/>
      <c r="M222" s="361"/>
      <c r="N222" s="360"/>
      <c r="O222" s="361"/>
      <c r="P222" s="360"/>
      <c r="Q222" s="361"/>
      <c r="R222" s="360"/>
      <c r="S222" s="361"/>
      <c r="T222" s="9"/>
    </row>
    <row r="223" spans="1:20" ht="24" hidden="1" x14ac:dyDescent="0.25">
      <c r="A223" s="114" t="s">
        <v>236</v>
      </c>
      <c r="B223" s="114" t="s">
        <v>264</v>
      </c>
      <c r="C223" s="363"/>
      <c r="D223" s="363"/>
      <c r="E223" s="363"/>
      <c r="F223" s="363"/>
      <c r="G223" s="363"/>
      <c r="H223" s="363"/>
      <c r="I223" s="363"/>
      <c r="J223" s="360"/>
      <c r="K223" s="361"/>
      <c r="L223" s="360"/>
      <c r="M223" s="361"/>
      <c r="N223" s="360"/>
      <c r="O223" s="361"/>
      <c r="P223" s="360"/>
      <c r="Q223" s="361"/>
      <c r="R223" s="360"/>
      <c r="S223" s="361"/>
      <c r="T223" s="9"/>
    </row>
    <row r="224" spans="1:20" ht="36" hidden="1" x14ac:dyDescent="0.25">
      <c r="A224" s="114" t="s">
        <v>237</v>
      </c>
      <c r="B224" s="114" t="s">
        <v>265</v>
      </c>
      <c r="C224" s="363"/>
      <c r="D224" s="363"/>
      <c r="E224" s="363"/>
      <c r="F224" s="363"/>
      <c r="G224" s="363"/>
      <c r="H224" s="363"/>
      <c r="I224" s="363"/>
      <c r="J224" s="360"/>
      <c r="K224" s="361"/>
      <c r="L224" s="360"/>
      <c r="M224" s="361"/>
      <c r="N224" s="360"/>
      <c r="O224" s="361"/>
      <c r="P224" s="360"/>
      <c r="Q224" s="361"/>
      <c r="R224" s="360"/>
      <c r="S224" s="361"/>
      <c r="T224" s="9"/>
    </row>
    <row r="225" spans="1:20" ht="48" hidden="1" x14ac:dyDescent="0.25">
      <c r="A225" s="114" t="s">
        <v>238</v>
      </c>
      <c r="B225" s="114" t="s">
        <v>420</v>
      </c>
      <c r="C225" s="363"/>
      <c r="D225" s="363"/>
      <c r="E225" s="363"/>
      <c r="F225" s="363"/>
      <c r="G225" s="363"/>
      <c r="H225" s="363"/>
      <c r="I225" s="363"/>
      <c r="J225" s="360"/>
      <c r="K225" s="361"/>
      <c r="L225" s="360"/>
      <c r="M225" s="361"/>
      <c r="N225" s="360"/>
      <c r="O225" s="361"/>
      <c r="P225" s="360"/>
      <c r="Q225" s="361"/>
      <c r="R225" s="360"/>
      <c r="S225" s="361"/>
      <c r="T225" s="9"/>
    </row>
    <row r="226" spans="1:20" ht="48" hidden="1" x14ac:dyDescent="0.25">
      <c r="A226" s="114" t="s">
        <v>239</v>
      </c>
      <c r="B226" s="114" t="s">
        <v>266</v>
      </c>
      <c r="C226" s="363"/>
      <c r="D226" s="363"/>
      <c r="E226" s="363"/>
      <c r="F226" s="363"/>
      <c r="G226" s="363"/>
      <c r="H226" s="363"/>
      <c r="I226" s="363"/>
      <c r="J226" s="360"/>
      <c r="K226" s="361"/>
      <c r="L226" s="360"/>
      <c r="M226" s="361"/>
      <c r="N226" s="360"/>
      <c r="O226" s="361"/>
      <c r="P226" s="360"/>
      <c r="Q226" s="361"/>
      <c r="R226" s="360"/>
      <c r="S226" s="361"/>
      <c r="T226" s="9"/>
    </row>
    <row r="227" spans="1:20" ht="45" hidden="1" customHeight="1" x14ac:dyDescent="0.25">
      <c r="A227" s="51" t="s">
        <v>933</v>
      </c>
      <c r="B227" s="51" t="s">
        <v>1165</v>
      </c>
      <c r="C227" s="30" t="s">
        <v>74</v>
      </c>
      <c r="D227" s="30" t="s">
        <v>103</v>
      </c>
      <c r="E227" s="30" t="s">
        <v>1108</v>
      </c>
      <c r="F227" s="58" t="s">
        <v>934</v>
      </c>
      <c r="G227" s="30" t="s">
        <v>80</v>
      </c>
      <c r="H227" s="30"/>
      <c r="I227" s="30"/>
      <c r="J227" s="52">
        <v>27</v>
      </c>
      <c r="K227" s="51" t="s">
        <v>745</v>
      </c>
      <c r="L227" s="52"/>
      <c r="M227" s="53"/>
      <c r="N227" s="52"/>
      <c r="O227" s="53"/>
      <c r="P227" s="52"/>
      <c r="Q227" s="53"/>
      <c r="R227" s="52"/>
      <c r="S227" s="53"/>
      <c r="T227" s="9"/>
    </row>
    <row r="228" spans="1:20" ht="36" x14ac:dyDescent="0.25">
      <c r="A228" s="114" t="s">
        <v>240</v>
      </c>
      <c r="B228" s="114" t="s">
        <v>267</v>
      </c>
      <c r="C228" s="363"/>
      <c r="D228" s="363"/>
      <c r="E228" s="363"/>
      <c r="F228" s="363"/>
      <c r="G228" s="363"/>
      <c r="H228" s="363"/>
      <c r="I228" s="363"/>
      <c r="J228" s="360"/>
      <c r="K228" s="361"/>
      <c r="L228" s="360"/>
      <c r="M228" s="361"/>
      <c r="N228" s="360"/>
      <c r="O228" s="361"/>
      <c r="P228" s="360"/>
      <c r="Q228" s="361"/>
      <c r="R228" s="360"/>
      <c r="S228" s="361"/>
      <c r="T228" s="9"/>
    </row>
    <row r="229" spans="1:20" ht="36" hidden="1" x14ac:dyDescent="0.25">
      <c r="A229" s="51" t="s">
        <v>441</v>
      </c>
      <c r="B229" s="51" t="s">
        <v>421</v>
      </c>
      <c r="C229" s="31" t="s">
        <v>81</v>
      </c>
      <c r="D229" s="31" t="s">
        <v>103</v>
      </c>
      <c r="E229" s="31" t="s">
        <v>1106</v>
      </c>
      <c r="F229" s="31" t="s">
        <v>934</v>
      </c>
      <c r="G229" s="31" t="s">
        <v>80</v>
      </c>
      <c r="H229" s="31"/>
      <c r="I229" s="31"/>
      <c r="J229" s="52">
        <v>27</v>
      </c>
      <c r="K229" s="51" t="s">
        <v>745</v>
      </c>
      <c r="L229" s="52"/>
      <c r="M229" s="53"/>
      <c r="N229" s="52"/>
      <c r="O229" s="53"/>
      <c r="P229" s="52"/>
      <c r="Q229" s="53"/>
      <c r="R229" s="52"/>
      <c r="S229" s="53"/>
      <c r="T229" s="9"/>
    </row>
    <row r="230" spans="1:20" ht="51" hidden="1" x14ac:dyDescent="0.25">
      <c r="A230" s="51" t="s">
        <v>525</v>
      </c>
      <c r="B230" s="41" t="s">
        <v>928</v>
      </c>
      <c r="C230" s="163" t="s">
        <v>1040</v>
      </c>
      <c r="D230" s="34" t="s">
        <v>103</v>
      </c>
      <c r="E230" s="34" t="s">
        <v>1107</v>
      </c>
      <c r="F230" s="28" t="s">
        <v>934</v>
      </c>
      <c r="G230" s="39" t="s">
        <v>80</v>
      </c>
      <c r="H230" s="34"/>
      <c r="I230" s="34"/>
      <c r="J230" s="52">
        <v>27</v>
      </c>
      <c r="K230" s="51" t="s">
        <v>745</v>
      </c>
      <c r="L230" s="52"/>
      <c r="M230" s="53"/>
      <c r="N230" s="52"/>
      <c r="O230" s="53"/>
      <c r="P230" s="52"/>
      <c r="Q230" s="53"/>
      <c r="R230" s="52"/>
      <c r="S230" s="53"/>
      <c r="T230" s="9"/>
    </row>
    <row r="231" spans="1:20" ht="36" x14ac:dyDescent="0.25">
      <c r="A231" s="51" t="s">
        <v>526</v>
      </c>
      <c r="B231" s="588" t="s">
        <v>1478</v>
      </c>
      <c r="C231" s="31" t="s">
        <v>469</v>
      </c>
      <c r="D231" s="31" t="s">
        <v>103</v>
      </c>
      <c r="E231" s="31" t="s">
        <v>1050</v>
      </c>
      <c r="F231" s="31" t="s">
        <v>934</v>
      </c>
      <c r="G231" s="52" t="s">
        <v>80</v>
      </c>
      <c r="H231" s="31" t="s">
        <v>76</v>
      </c>
      <c r="I231" s="31"/>
      <c r="J231" s="52">
        <v>27</v>
      </c>
      <c r="K231" s="51" t="s">
        <v>745</v>
      </c>
      <c r="L231" s="52"/>
      <c r="M231" s="53"/>
      <c r="N231" s="52"/>
      <c r="O231" s="53"/>
      <c r="P231" s="52"/>
      <c r="Q231" s="53"/>
      <c r="R231" s="52"/>
      <c r="S231" s="53"/>
      <c r="T231" s="9"/>
    </row>
    <row r="232" spans="1:20" ht="36" hidden="1" x14ac:dyDescent="0.25">
      <c r="A232" s="76" t="s">
        <v>1124</v>
      </c>
      <c r="B232" s="51" t="s">
        <v>1125</v>
      </c>
      <c r="C232" s="31" t="s">
        <v>1126</v>
      </c>
      <c r="D232" s="31" t="s">
        <v>103</v>
      </c>
      <c r="E232" s="31" t="s">
        <v>1098</v>
      </c>
      <c r="F232" s="77" t="s">
        <v>934</v>
      </c>
      <c r="G232" s="52" t="s">
        <v>80</v>
      </c>
      <c r="H232" s="31"/>
      <c r="I232" s="31"/>
      <c r="J232" s="52">
        <v>27</v>
      </c>
      <c r="K232" s="51" t="s">
        <v>745</v>
      </c>
      <c r="L232" s="52"/>
      <c r="M232" s="53"/>
      <c r="N232" s="52"/>
      <c r="O232" s="53"/>
      <c r="P232" s="52"/>
      <c r="Q232" s="53"/>
      <c r="R232" s="52"/>
      <c r="S232" s="53"/>
      <c r="T232" s="9"/>
    </row>
    <row r="233" spans="1:20" ht="36" hidden="1" x14ac:dyDescent="0.25">
      <c r="A233" s="76" t="s">
        <v>1179</v>
      </c>
      <c r="B233" s="51" t="s">
        <v>1180</v>
      </c>
      <c r="C233" s="31" t="s">
        <v>83</v>
      </c>
      <c r="D233" s="31" t="s">
        <v>103</v>
      </c>
      <c r="E233" s="31" t="s">
        <v>1091</v>
      </c>
      <c r="F233" s="78" t="s">
        <v>934</v>
      </c>
      <c r="G233" s="52" t="s">
        <v>80</v>
      </c>
      <c r="H233" s="31"/>
      <c r="I233" s="31"/>
      <c r="J233" s="52">
        <v>27</v>
      </c>
      <c r="K233" s="51" t="s">
        <v>745</v>
      </c>
      <c r="L233" s="52"/>
      <c r="M233" s="53"/>
      <c r="N233" s="52"/>
      <c r="O233" s="53"/>
      <c r="P233" s="52"/>
      <c r="Q233" s="53"/>
      <c r="R233" s="52"/>
      <c r="S233" s="53"/>
      <c r="T233" s="9"/>
    </row>
    <row r="234" spans="1:20" ht="36" hidden="1" x14ac:dyDescent="0.25">
      <c r="A234" s="114" t="s">
        <v>241</v>
      </c>
      <c r="B234" s="114" t="s">
        <v>268</v>
      </c>
      <c r="C234" s="363"/>
      <c r="D234" s="363"/>
      <c r="E234" s="363"/>
      <c r="F234" s="363"/>
      <c r="G234" s="363"/>
      <c r="H234" s="363"/>
      <c r="I234" s="363"/>
      <c r="J234" s="360"/>
      <c r="K234" s="361"/>
      <c r="L234" s="360"/>
      <c r="M234" s="361"/>
      <c r="N234" s="360"/>
      <c r="O234" s="361"/>
      <c r="P234" s="360"/>
      <c r="Q234" s="361"/>
      <c r="R234" s="360"/>
      <c r="S234" s="361"/>
      <c r="T234" s="9"/>
    </row>
    <row r="235" spans="1:20" ht="60" hidden="1" x14ac:dyDescent="0.25">
      <c r="A235" s="114" t="s">
        <v>242</v>
      </c>
      <c r="B235" s="114" t="s">
        <v>269</v>
      </c>
      <c r="C235" s="363"/>
      <c r="D235" s="363"/>
      <c r="E235" s="363"/>
      <c r="F235" s="363"/>
      <c r="G235" s="363"/>
      <c r="H235" s="363"/>
      <c r="I235" s="363"/>
      <c r="J235" s="360"/>
      <c r="K235" s="361"/>
      <c r="L235" s="360"/>
      <c r="M235" s="361"/>
      <c r="N235" s="360"/>
      <c r="O235" s="361"/>
      <c r="P235" s="360"/>
      <c r="Q235" s="361"/>
      <c r="R235" s="360"/>
      <c r="S235" s="361"/>
      <c r="T235" s="9"/>
    </row>
    <row r="236" spans="1:20" ht="36" hidden="1" x14ac:dyDescent="0.25">
      <c r="A236" s="51" t="s">
        <v>1175</v>
      </c>
      <c r="B236" s="51" t="s">
        <v>1176</v>
      </c>
      <c r="C236" s="36" t="s">
        <v>1177</v>
      </c>
      <c r="D236" s="36" t="s">
        <v>103</v>
      </c>
      <c r="E236" s="36" t="s">
        <v>1098</v>
      </c>
      <c r="F236" s="78" t="s">
        <v>934</v>
      </c>
      <c r="G236" s="36" t="s">
        <v>80</v>
      </c>
      <c r="H236" s="30"/>
      <c r="I236" s="30"/>
      <c r="J236" s="52">
        <v>27</v>
      </c>
      <c r="K236" s="51" t="s">
        <v>745</v>
      </c>
      <c r="L236" s="52"/>
      <c r="M236" s="53"/>
      <c r="N236" s="52"/>
      <c r="O236" s="53"/>
      <c r="P236" s="52"/>
      <c r="Q236" s="53"/>
      <c r="R236" s="52"/>
      <c r="S236" s="53"/>
      <c r="T236" s="9"/>
    </row>
    <row r="237" spans="1:20" ht="48" hidden="1" x14ac:dyDescent="0.25">
      <c r="A237" s="114" t="s">
        <v>243</v>
      </c>
      <c r="B237" s="114" t="s">
        <v>270</v>
      </c>
      <c r="C237" s="363"/>
      <c r="D237" s="363"/>
      <c r="E237" s="363"/>
      <c r="F237" s="363"/>
      <c r="G237" s="363"/>
      <c r="H237" s="363"/>
      <c r="I237" s="363"/>
      <c r="J237" s="360"/>
      <c r="K237" s="361"/>
      <c r="L237" s="360"/>
      <c r="M237" s="361"/>
      <c r="N237" s="360"/>
      <c r="O237" s="361"/>
      <c r="P237" s="360"/>
      <c r="Q237" s="361"/>
      <c r="R237" s="360"/>
      <c r="S237" s="361"/>
      <c r="T237" s="9"/>
    </row>
    <row r="238" spans="1:20" ht="36" hidden="1" x14ac:dyDescent="0.25">
      <c r="A238" s="51" t="s">
        <v>864</v>
      </c>
      <c r="B238" s="51" t="s">
        <v>788</v>
      </c>
      <c r="C238" s="31" t="s">
        <v>778</v>
      </c>
      <c r="D238" s="31" t="s">
        <v>103</v>
      </c>
      <c r="E238" s="31" t="s">
        <v>780</v>
      </c>
      <c r="F238" s="32" t="s">
        <v>934</v>
      </c>
      <c r="G238" s="52" t="s">
        <v>80</v>
      </c>
      <c r="H238" s="31"/>
      <c r="I238" s="60"/>
      <c r="J238" s="52">
        <v>27</v>
      </c>
      <c r="K238" s="51" t="s">
        <v>745</v>
      </c>
      <c r="L238" s="52"/>
      <c r="M238" s="53"/>
      <c r="N238" s="52"/>
      <c r="O238" s="53"/>
      <c r="P238" s="52"/>
      <c r="Q238" s="53"/>
      <c r="R238" s="52"/>
      <c r="S238" s="53"/>
      <c r="T238" s="9"/>
    </row>
    <row r="239" spans="1:20" ht="36" hidden="1" x14ac:dyDescent="0.25">
      <c r="A239" s="51" t="s">
        <v>863</v>
      </c>
      <c r="B239" s="51" t="s">
        <v>1151</v>
      </c>
      <c r="C239" s="33" t="s">
        <v>78</v>
      </c>
      <c r="D239" s="32" t="s">
        <v>103</v>
      </c>
      <c r="E239" s="33" t="s">
        <v>1086</v>
      </c>
      <c r="F239" s="32" t="s">
        <v>934</v>
      </c>
      <c r="G239" s="52"/>
      <c r="H239" s="31"/>
      <c r="I239" s="60"/>
      <c r="J239" s="52">
        <v>27</v>
      </c>
      <c r="K239" s="51" t="s">
        <v>745</v>
      </c>
      <c r="L239" s="52"/>
      <c r="M239" s="53"/>
      <c r="N239" s="52"/>
      <c r="O239" s="53"/>
      <c r="P239" s="52"/>
      <c r="Q239" s="53"/>
      <c r="R239" s="52"/>
      <c r="S239" s="53"/>
      <c r="T239" s="9"/>
    </row>
    <row r="240" spans="1:20" ht="24" hidden="1" x14ac:dyDescent="0.25">
      <c r="A240" s="148" t="s">
        <v>99</v>
      </c>
      <c r="B240" s="148" t="s">
        <v>98</v>
      </c>
      <c r="C240" s="367"/>
      <c r="D240" s="367"/>
      <c r="E240" s="367"/>
      <c r="F240" s="367"/>
      <c r="G240" s="367"/>
      <c r="H240" s="367"/>
      <c r="I240" s="367"/>
      <c r="J240" s="368"/>
      <c r="K240" s="369"/>
      <c r="L240" s="368"/>
      <c r="M240" s="369"/>
      <c r="N240" s="368"/>
      <c r="O240" s="369"/>
      <c r="P240" s="368"/>
      <c r="Q240" s="369"/>
      <c r="R240" s="368"/>
      <c r="S240" s="369"/>
      <c r="T240" s="9"/>
    </row>
    <row r="241" spans="1:20" ht="24" hidden="1" x14ac:dyDescent="0.25">
      <c r="A241" s="114" t="s">
        <v>244</v>
      </c>
      <c r="B241" s="114" t="s">
        <v>271</v>
      </c>
      <c r="C241" s="363"/>
      <c r="D241" s="363"/>
      <c r="E241" s="363"/>
      <c r="F241" s="363"/>
      <c r="G241" s="363"/>
      <c r="H241" s="363"/>
      <c r="I241" s="363"/>
      <c r="J241" s="360"/>
      <c r="K241" s="361"/>
      <c r="L241" s="360"/>
      <c r="M241" s="361"/>
      <c r="N241" s="360"/>
      <c r="O241" s="361"/>
      <c r="P241" s="360"/>
      <c r="Q241" s="361"/>
      <c r="R241" s="360"/>
      <c r="S241" s="361"/>
      <c r="T241" s="9"/>
    </row>
    <row r="242" spans="1:20" ht="86.25" hidden="1" customHeight="1" x14ac:dyDescent="0.25">
      <c r="A242" s="51" t="s">
        <v>373</v>
      </c>
      <c r="B242" s="51" t="s">
        <v>852</v>
      </c>
      <c r="C242" s="31" t="s">
        <v>74</v>
      </c>
      <c r="D242" s="31" t="s">
        <v>103</v>
      </c>
      <c r="E242" s="31" t="s">
        <v>1108</v>
      </c>
      <c r="F242" s="30" t="s">
        <v>853</v>
      </c>
      <c r="G242" s="52" t="s">
        <v>80</v>
      </c>
      <c r="H242" s="31"/>
      <c r="I242" s="31"/>
      <c r="J242" s="52">
        <v>25</v>
      </c>
      <c r="K242" s="51" t="s">
        <v>743</v>
      </c>
      <c r="L242" s="52"/>
      <c r="M242" s="53"/>
      <c r="N242" s="52"/>
      <c r="O242" s="53"/>
      <c r="P242" s="52"/>
      <c r="Q242" s="53"/>
      <c r="R242" s="52"/>
      <c r="S242" s="53"/>
      <c r="T242" s="9"/>
    </row>
    <row r="243" spans="1:20" ht="36" hidden="1" x14ac:dyDescent="0.25">
      <c r="A243" s="114" t="s">
        <v>245</v>
      </c>
      <c r="B243" s="114" t="s">
        <v>272</v>
      </c>
      <c r="C243" s="363"/>
      <c r="D243" s="363"/>
      <c r="E243" s="363"/>
      <c r="F243" s="363"/>
      <c r="G243" s="363"/>
      <c r="H243" s="363"/>
      <c r="I243" s="363"/>
      <c r="J243" s="360"/>
      <c r="K243" s="361"/>
      <c r="L243" s="360"/>
      <c r="M243" s="361"/>
      <c r="N243" s="360"/>
      <c r="O243" s="361"/>
      <c r="P243" s="360"/>
      <c r="Q243" s="361"/>
      <c r="R243" s="360"/>
      <c r="S243" s="361"/>
      <c r="T243" s="9"/>
    </row>
    <row r="244" spans="1:20" ht="36" hidden="1" x14ac:dyDescent="0.25">
      <c r="A244" s="362" t="s">
        <v>100</v>
      </c>
      <c r="B244" s="362" t="s">
        <v>101</v>
      </c>
      <c r="C244" s="363" t="s">
        <v>28</v>
      </c>
      <c r="D244" s="363" t="s">
        <v>28</v>
      </c>
      <c r="E244" s="363" t="s">
        <v>28</v>
      </c>
      <c r="F244" s="363" t="s">
        <v>28</v>
      </c>
      <c r="G244" s="363" t="s">
        <v>28</v>
      </c>
      <c r="H244" s="363" t="s">
        <v>28</v>
      </c>
      <c r="I244" s="363" t="s">
        <v>28</v>
      </c>
      <c r="J244" s="360"/>
      <c r="K244" s="361"/>
      <c r="L244" s="360"/>
      <c r="M244" s="361"/>
      <c r="N244" s="360"/>
      <c r="O244" s="361"/>
      <c r="P244" s="360"/>
      <c r="Q244" s="361"/>
      <c r="R244" s="360"/>
      <c r="S244" s="361"/>
      <c r="T244" s="9"/>
    </row>
    <row r="245" spans="1:20" ht="36" hidden="1" x14ac:dyDescent="0.25">
      <c r="A245" s="184" t="s">
        <v>102</v>
      </c>
      <c r="B245" s="68" t="s">
        <v>961</v>
      </c>
      <c r="C245" s="30" t="s">
        <v>78</v>
      </c>
      <c r="D245" s="30" t="s">
        <v>103</v>
      </c>
      <c r="E245" s="30" t="s">
        <v>1086</v>
      </c>
      <c r="F245" s="28" t="s">
        <v>853</v>
      </c>
      <c r="G245" s="30" t="s">
        <v>80</v>
      </c>
      <c r="H245" s="30"/>
      <c r="I245" s="30"/>
      <c r="J245" s="31">
        <v>26</v>
      </c>
      <c r="K245" s="51" t="s">
        <v>744</v>
      </c>
      <c r="L245" s="52"/>
      <c r="M245" s="53"/>
      <c r="N245" s="52"/>
      <c r="O245" s="53"/>
      <c r="P245" s="52"/>
      <c r="Q245" s="53"/>
      <c r="R245" s="52"/>
      <c r="S245" s="53"/>
      <c r="T245" s="9"/>
    </row>
    <row r="246" spans="1:20" ht="36" hidden="1" x14ac:dyDescent="0.25">
      <c r="A246" s="184" t="s">
        <v>527</v>
      </c>
      <c r="B246" s="87" t="s">
        <v>908</v>
      </c>
      <c r="C246" s="31" t="s">
        <v>81</v>
      </c>
      <c r="D246" s="31" t="s">
        <v>103</v>
      </c>
      <c r="E246" s="31" t="s">
        <v>1106</v>
      </c>
      <c r="F246" s="28" t="s">
        <v>853</v>
      </c>
      <c r="G246" s="31" t="s">
        <v>80</v>
      </c>
      <c r="H246" s="31"/>
      <c r="I246" s="31"/>
      <c r="J246" s="52">
        <v>26</v>
      </c>
      <c r="K246" s="51" t="s">
        <v>744</v>
      </c>
      <c r="L246" s="52"/>
      <c r="M246" s="53"/>
      <c r="N246" s="52"/>
      <c r="O246" s="53"/>
      <c r="P246" s="52"/>
      <c r="Q246" s="53"/>
      <c r="R246" s="52"/>
      <c r="S246" s="53"/>
      <c r="T246" s="9"/>
    </row>
    <row r="247" spans="1:20" ht="36" hidden="1" x14ac:dyDescent="0.25">
      <c r="A247" s="184" t="s">
        <v>789</v>
      </c>
      <c r="B247" s="51" t="s">
        <v>790</v>
      </c>
      <c r="C247" s="31" t="s">
        <v>778</v>
      </c>
      <c r="D247" s="31" t="s">
        <v>103</v>
      </c>
      <c r="E247" s="31" t="s">
        <v>780</v>
      </c>
      <c r="F247" s="28" t="s">
        <v>853</v>
      </c>
      <c r="G247" s="52" t="s">
        <v>80</v>
      </c>
      <c r="H247" s="31"/>
      <c r="I247" s="30"/>
      <c r="J247" s="52">
        <v>26</v>
      </c>
      <c r="K247" s="51" t="s">
        <v>744</v>
      </c>
      <c r="L247" s="52"/>
      <c r="M247" s="53"/>
      <c r="N247" s="52"/>
      <c r="O247" s="53"/>
      <c r="P247" s="52"/>
      <c r="Q247" s="53"/>
      <c r="R247" s="52"/>
      <c r="S247" s="53"/>
      <c r="T247" s="9"/>
    </row>
    <row r="248" spans="1:20" ht="36" hidden="1" x14ac:dyDescent="0.25">
      <c r="A248" s="184" t="s">
        <v>865</v>
      </c>
      <c r="B248" s="51" t="s">
        <v>442</v>
      </c>
      <c r="C248" s="31" t="s">
        <v>1093</v>
      </c>
      <c r="D248" s="31" t="s">
        <v>103</v>
      </c>
      <c r="E248" s="31" t="s">
        <v>1107</v>
      </c>
      <c r="F248" s="28" t="s">
        <v>853</v>
      </c>
      <c r="G248" s="52" t="s">
        <v>80</v>
      </c>
      <c r="H248" s="31"/>
      <c r="I248" s="30"/>
      <c r="J248" s="52">
        <v>26</v>
      </c>
      <c r="K248" s="51" t="s">
        <v>744</v>
      </c>
      <c r="L248" s="52"/>
      <c r="M248" s="53"/>
      <c r="N248" s="52"/>
      <c r="O248" s="53"/>
      <c r="P248" s="52"/>
      <c r="Q248" s="53"/>
      <c r="R248" s="52"/>
      <c r="S248" s="53"/>
      <c r="T248" s="9"/>
    </row>
    <row r="249" spans="1:20" ht="86.25" hidden="1" customHeight="1" x14ac:dyDescent="0.25">
      <c r="A249" s="184" t="s">
        <v>880</v>
      </c>
      <c r="B249" s="88" t="s">
        <v>987</v>
      </c>
      <c r="C249" s="31" t="s">
        <v>84</v>
      </c>
      <c r="D249" s="31" t="s">
        <v>103</v>
      </c>
      <c r="E249" s="30" t="s">
        <v>1098</v>
      </c>
      <c r="F249" s="28" t="s">
        <v>853</v>
      </c>
      <c r="G249" s="52" t="s">
        <v>80</v>
      </c>
      <c r="H249" s="31"/>
      <c r="I249" s="31"/>
      <c r="J249" s="31">
        <v>2</v>
      </c>
      <c r="K249" s="51" t="s">
        <v>730</v>
      </c>
      <c r="L249" s="31">
        <v>25</v>
      </c>
      <c r="M249" s="51" t="s">
        <v>743</v>
      </c>
      <c r="N249" s="52"/>
      <c r="O249" s="53"/>
      <c r="P249" s="52"/>
      <c r="Q249" s="53"/>
      <c r="R249" s="52"/>
      <c r="S249" s="53"/>
      <c r="T249" s="9"/>
    </row>
    <row r="250" spans="1:20" ht="38.25" hidden="1" x14ac:dyDescent="0.25">
      <c r="A250" s="106" t="s">
        <v>892</v>
      </c>
      <c r="B250" s="88" t="s">
        <v>893</v>
      </c>
      <c r="C250" s="89" t="s">
        <v>83</v>
      </c>
      <c r="D250" s="89" t="s">
        <v>103</v>
      </c>
      <c r="E250" s="46" t="s">
        <v>1091</v>
      </c>
      <c r="F250" s="89" t="s">
        <v>853</v>
      </c>
      <c r="G250" s="90" t="s">
        <v>80</v>
      </c>
      <c r="H250" s="31"/>
      <c r="I250" s="31"/>
      <c r="J250" s="31">
        <v>26</v>
      </c>
      <c r="K250" s="51" t="s">
        <v>744</v>
      </c>
      <c r="L250" s="31"/>
      <c r="M250" s="51"/>
      <c r="N250" s="52"/>
      <c r="O250" s="53"/>
      <c r="P250" s="52"/>
      <c r="Q250" s="53"/>
      <c r="R250" s="52"/>
      <c r="S250" s="53"/>
      <c r="T250" s="9"/>
    </row>
    <row r="251" spans="1:20" ht="36" hidden="1" x14ac:dyDescent="0.25">
      <c r="A251" s="106" t="s">
        <v>895</v>
      </c>
      <c r="B251" s="51" t="s">
        <v>1061</v>
      </c>
      <c r="C251" s="31" t="s">
        <v>469</v>
      </c>
      <c r="D251" s="31" t="s">
        <v>103</v>
      </c>
      <c r="E251" s="31" t="s">
        <v>1050</v>
      </c>
      <c r="F251" s="30" t="s">
        <v>853</v>
      </c>
      <c r="G251" s="52" t="s">
        <v>80</v>
      </c>
      <c r="H251" s="31" t="s">
        <v>478</v>
      </c>
      <c r="I251" s="31"/>
      <c r="J251" s="31">
        <v>26</v>
      </c>
      <c r="K251" s="51" t="s">
        <v>744</v>
      </c>
      <c r="L251" s="31"/>
      <c r="M251" s="51"/>
      <c r="N251" s="52"/>
      <c r="O251" s="53"/>
      <c r="P251" s="52"/>
      <c r="Q251" s="53"/>
      <c r="R251" s="52"/>
      <c r="S251" s="53"/>
      <c r="T251" s="9"/>
    </row>
    <row r="252" spans="1:20" ht="24" hidden="1" x14ac:dyDescent="0.25">
      <c r="A252" s="112" t="s">
        <v>136</v>
      </c>
      <c r="B252" s="112" t="s">
        <v>137</v>
      </c>
      <c r="C252" s="351"/>
      <c r="D252" s="351"/>
      <c r="E252" s="351"/>
      <c r="F252" s="351"/>
      <c r="G252" s="351"/>
      <c r="H252" s="351"/>
      <c r="I252" s="351"/>
      <c r="J252" s="365"/>
      <c r="K252" s="366"/>
      <c r="L252" s="365"/>
      <c r="M252" s="366"/>
      <c r="N252" s="365"/>
      <c r="O252" s="366"/>
      <c r="P252" s="365"/>
      <c r="Q252" s="366"/>
      <c r="R252" s="365"/>
      <c r="S252" s="366"/>
      <c r="T252" s="9"/>
    </row>
    <row r="253" spans="1:20" ht="24" hidden="1" x14ac:dyDescent="0.25">
      <c r="A253" s="148" t="s">
        <v>138</v>
      </c>
      <c r="B253" s="148" t="s">
        <v>146</v>
      </c>
      <c r="C253" s="367"/>
      <c r="D253" s="367"/>
      <c r="E253" s="367"/>
      <c r="F253" s="367"/>
      <c r="G253" s="367"/>
      <c r="H253" s="367"/>
      <c r="I253" s="367"/>
      <c r="J253" s="368"/>
      <c r="K253" s="369"/>
      <c r="L253" s="368"/>
      <c r="M253" s="369"/>
      <c r="N253" s="368"/>
      <c r="O253" s="369"/>
      <c r="P253" s="368"/>
      <c r="Q253" s="369"/>
      <c r="R253" s="368"/>
      <c r="S253" s="369"/>
      <c r="T253" s="9"/>
    </row>
    <row r="254" spans="1:20" ht="36" hidden="1" x14ac:dyDescent="0.25">
      <c r="A254" s="114" t="s">
        <v>246</v>
      </c>
      <c r="B254" s="114" t="s">
        <v>273</v>
      </c>
      <c r="C254" s="363"/>
      <c r="D254" s="363"/>
      <c r="E254" s="363"/>
      <c r="F254" s="363"/>
      <c r="G254" s="363"/>
      <c r="H254" s="363"/>
      <c r="I254" s="363"/>
      <c r="J254" s="360"/>
      <c r="K254" s="361"/>
      <c r="L254" s="360"/>
      <c r="M254" s="361"/>
      <c r="N254" s="360"/>
      <c r="O254" s="361"/>
      <c r="P254" s="360"/>
      <c r="Q254" s="361"/>
      <c r="R254" s="360"/>
      <c r="S254" s="361"/>
      <c r="T254" s="9"/>
    </row>
    <row r="255" spans="1:20" ht="36" hidden="1" x14ac:dyDescent="0.25">
      <c r="A255" s="114" t="s">
        <v>247</v>
      </c>
      <c r="B255" s="114" t="s">
        <v>274</v>
      </c>
      <c r="C255" s="363"/>
      <c r="D255" s="363"/>
      <c r="E255" s="363"/>
      <c r="F255" s="363"/>
      <c r="G255" s="363"/>
      <c r="H255" s="363"/>
      <c r="I255" s="363"/>
      <c r="J255" s="360"/>
      <c r="K255" s="361"/>
      <c r="L255" s="360"/>
      <c r="M255" s="361"/>
      <c r="N255" s="360"/>
      <c r="O255" s="361"/>
      <c r="P255" s="360"/>
      <c r="Q255" s="361"/>
      <c r="R255" s="360"/>
      <c r="S255" s="361"/>
      <c r="T255" s="9"/>
    </row>
    <row r="256" spans="1:20" ht="48" hidden="1" x14ac:dyDescent="0.25">
      <c r="A256" s="114" t="s">
        <v>248</v>
      </c>
      <c r="B256" s="114" t="s">
        <v>275</v>
      </c>
      <c r="C256" s="363"/>
      <c r="D256" s="363"/>
      <c r="E256" s="363"/>
      <c r="F256" s="363"/>
      <c r="G256" s="363"/>
      <c r="H256" s="363"/>
      <c r="I256" s="363"/>
      <c r="J256" s="360"/>
      <c r="K256" s="361"/>
      <c r="L256" s="360"/>
      <c r="M256" s="361"/>
      <c r="N256" s="360"/>
      <c r="O256" s="361"/>
      <c r="P256" s="360"/>
      <c r="Q256" s="361"/>
      <c r="R256" s="360"/>
      <c r="S256" s="361"/>
      <c r="T256" s="9"/>
    </row>
    <row r="257" spans="1:20" ht="60" hidden="1" x14ac:dyDescent="0.25">
      <c r="A257" s="196" t="s">
        <v>443</v>
      </c>
      <c r="B257" s="41" t="s">
        <v>444</v>
      </c>
      <c r="C257" s="39" t="s">
        <v>1093</v>
      </c>
      <c r="D257" s="34" t="s">
        <v>377</v>
      </c>
      <c r="E257" s="34" t="s">
        <v>1107</v>
      </c>
      <c r="F257" s="33" t="s">
        <v>1062</v>
      </c>
      <c r="G257" s="39"/>
      <c r="H257" s="34"/>
      <c r="I257" s="34"/>
      <c r="J257" s="52">
        <v>47</v>
      </c>
      <c r="K257" s="51" t="s">
        <v>760</v>
      </c>
      <c r="L257" s="52"/>
      <c r="M257" s="53"/>
      <c r="N257" s="52"/>
      <c r="O257" s="53"/>
      <c r="P257" s="52"/>
      <c r="Q257" s="53"/>
      <c r="R257" s="52"/>
      <c r="S257" s="53"/>
      <c r="T257" s="9"/>
    </row>
    <row r="258" spans="1:20" ht="60" hidden="1" x14ac:dyDescent="0.25">
      <c r="A258" s="196" t="s">
        <v>528</v>
      </c>
      <c r="B258" s="51" t="s">
        <v>1127</v>
      </c>
      <c r="C258" s="31" t="s">
        <v>481</v>
      </c>
      <c r="D258" s="31" t="s">
        <v>377</v>
      </c>
      <c r="E258" s="31" t="s">
        <v>1050</v>
      </c>
      <c r="F258" s="30" t="s">
        <v>1062</v>
      </c>
      <c r="G258" s="52" t="s">
        <v>80</v>
      </c>
      <c r="H258" s="31" t="s">
        <v>478</v>
      </c>
      <c r="I258" s="31"/>
      <c r="J258" s="52">
        <v>47</v>
      </c>
      <c r="K258" s="51" t="s">
        <v>760</v>
      </c>
      <c r="L258" s="52"/>
      <c r="M258" s="53"/>
      <c r="N258" s="52"/>
      <c r="O258" s="53"/>
      <c r="P258" s="52"/>
      <c r="Q258" s="53"/>
      <c r="R258" s="52"/>
      <c r="S258" s="53"/>
      <c r="T258" s="9"/>
    </row>
    <row r="259" spans="1:20" ht="60" hidden="1" x14ac:dyDescent="0.25">
      <c r="A259" s="114" t="s">
        <v>249</v>
      </c>
      <c r="B259" s="114" t="s">
        <v>276</v>
      </c>
      <c r="C259" s="363"/>
      <c r="D259" s="363"/>
      <c r="E259" s="363"/>
      <c r="F259" s="363"/>
      <c r="G259" s="363"/>
      <c r="H259" s="363"/>
      <c r="I259" s="363"/>
      <c r="J259" s="360"/>
      <c r="K259" s="361"/>
      <c r="L259" s="360"/>
      <c r="M259" s="361"/>
      <c r="N259" s="360"/>
      <c r="O259" s="361"/>
      <c r="P259" s="360"/>
      <c r="Q259" s="361"/>
      <c r="R259" s="360"/>
      <c r="S259" s="361"/>
      <c r="T259" s="9"/>
    </row>
    <row r="260" spans="1:20" ht="24" hidden="1" x14ac:dyDescent="0.25">
      <c r="A260" s="114" t="s">
        <v>250</v>
      </c>
      <c r="B260" s="114" t="s">
        <v>277</v>
      </c>
      <c r="C260" s="363"/>
      <c r="D260" s="363"/>
      <c r="E260" s="363"/>
      <c r="F260" s="363"/>
      <c r="G260" s="363"/>
      <c r="H260" s="363"/>
      <c r="I260" s="363"/>
      <c r="J260" s="360"/>
      <c r="K260" s="361"/>
      <c r="L260" s="360"/>
      <c r="M260" s="361"/>
      <c r="N260" s="360"/>
      <c r="O260" s="361"/>
      <c r="P260" s="360"/>
      <c r="Q260" s="361"/>
      <c r="R260" s="360"/>
      <c r="S260" s="361"/>
      <c r="T260" s="9"/>
    </row>
    <row r="261" spans="1:20" ht="36" hidden="1" x14ac:dyDescent="0.25">
      <c r="A261" s="114" t="s">
        <v>251</v>
      </c>
      <c r="B261" s="114" t="s">
        <v>278</v>
      </c>
      <c r="C261" s="363"/>
      <c r="D261" s="363"/>
      <c r="E261" s="363"/>
      <c r="F261" s="363"/>
      <c r="G261" s="363"/>
      <c r="H261" s="363"/>
      <c r="I261" s="363"/>
      <c r="J261" s="360"/>
      <c r="K261" s="361"/>
      <c r="L261" s="360"/>
      <c r="M261" s="361"/>
      <c r="N261" s="360"/>
      <c r="O261" s="361"/>
      <c r="P261" s="360"/>
      <c r="Q261" s="361"/>
      <c r="R261" s="360"/>
      <c r="S261" s="361"/>
      <c r="T261" s="9"/>
    </row>
    <row r="262" spans="1:20" ht="36" hidden="1" x14ac:dyDescent="0.25">
      <c r="A262" s="148" t="s">
        <v>139</v>
      </c>
      <c r="B262" s="148" t="s">
        <v>147</v>
      </c>
      <c r="C262" s="367"/>
      <c r="D262" s="367"/>
      <c r="E262" s="367"/>
      <c r="F262" s="367"/>
      <c r="G262" s="367"/>
      <c r="H262" s="367"/>
      <c r="I262" s="367"/>
      <c r="J262" s="368"/>
      <c r="K262" s="369"/>
      <c r="L262" s="368"/>
      <c r="M262" s="369"/>
      <c r="N262" s="368"/>
      <c r="O262" s="369"/>
      <c r="P262" s="368"/>
      <c r="Q262" s="369"/>
      <c r="R262" s="368"/>
      <c r="S262" s="369"/>
      <c r="T262" s="9"/>
    </row>
    <row r="263" spans="1:20" ht="60" hidden="1" x14ac:dyDescent="0.25">
      <c r="A263" s="114" t="s">
        <v>252</v>
      </c>
      <c r="B263" s="114" t="s">
        <v>279</v>
      </c>
      <c r="C263" s="363"/>
      <c r="D263" s="363"/>
      <c r="E263" s="363"/>
      <c r="F263" s="363"/>
      <c r="G263" s="363"/>
      <c r="H263" s="363"/>
      <c r="I263" s="363"/>
      <c r="J263" s="360"/>
      <c r="K263" s="361"/>
      <c r="L263" s="360"/>
      <c r="M263" s="361"/>
      <c r="N263" s="360"/>
      <c r="O263" s="361"/>
      <c r="P263" s="360"/>
      <c r="Q263" s="361"/>
      <c r="R263" s="360"/>
      <c r="S263" s="361"/>
      <c r="T263" s="9"/>
    </row>
    <row r="264" spans="1:20" ht="120" hidden="1" x14ac:dyDescent="0.25">
      <c r="A264" s="51" t="s">
        <v>374</v>
      </c>
      <c r="B264" s="51" t="s">
        <v>375</v>
      </c>
      <c r="C264" s="31" t="s">
        <v>376</v>
      </c>
      <c r="D264" s="31" t="s">
        <v>377</v>
      </c>
      <c r="E264" s="31" t="s">
        <v>1098</v>
      </c>
      <c r="F264" s="52" t="s">
        <v>432</v>
      </c>
      <c r="G264" s="52" t="s">
        <v>86</v>
      </c>
      <c r="H264" s="31"/>
      <c r="I264" s="31"/>
      <c r="J264" s="31">
        <v>32</v>
      </c>
      <c r="K264" s="51" t="s">
        <v>750</v>
      </c>
      <c r="L264" s="31">
        <v>47</v>
      </c>
      <c r="M264" s="51" t="s">
        <v>760</v>
      </c>
      <c r="N264" s="31">
        <v>50</v>
      </c>
      <c r="O264" s="51" t="s">
        <v>762</v>
      </c>
      <c r="P264" s="52"/>
      <c r="Q264" s="53"/>
      <c r="R264" s="52"/>
      <c r="S264" s="53"/>
      <c r="T264" s="9"/>
    </row>
    <row r="265" spans="1:20" ht="120" hidden="1" x14ac:dyDescent="0.25">
      <c r="A265" s="51" t="s">
        <v>378</v>
      </c>
      <c r="B265" s="51" t="s">
        <v>379</v>
      </c>
      <c r="C265" s="31" t="s">
        <v>380</v>
      </c>
      <c r="D265" s="31" t="s">
        <v>377</v>
      </c>
      <c r="E265" s="31" t="s">
        <v>1098</v>
      </c>
      <c r="F265" s="52" t="s">
        <v>432</v>
      </c>
      <c r="G265" s="52" t="s">
        <v>86</v>
      </c>
      <c r="H265" s="31"/>
      <c r="I265" s="31"/>
      <c r="J265" s="31">
        <v>32</v>
      </c>
      <c r="K265" s="51" t="s">
        <v>750</v>
      </c>
      <c r="L265" s="31">
        <v>47</v>
      </c>
      <c r="M265" s="51" t="s">
        <v>760</v>
      </c>
      <c r="N265" s="31">
        <v>50</v>
      </c>
      <c r="O265" s="51" t="s">
        <v>762</v>
      </c>
      <c r="P265" s="52"/>
      <c r="Q265" s="53"/>
      <c r="R265" s="52"/>
      <c r="S265" s="53"/>
      <c r="T265" s="9"/>
    </row>
    <row r="266" spans="1:20" ht="120" hidden="1" x14ac:dyDescent="0.25">
      <c r="A266" s="51" t="s">
        <v>381</v>
      </c>
      <c r="B266" s="51" t="s">
        <v>382</v>
      </c>
      <c r="C266" s="31" t="s">
        <v>383</v>
      </c>
      <c r="D266" s="31" t="s">
        <v>377</v>
      </c>
      <c r="E266" s="31" t="s">
        <v>1098</v>
      </c>
      <c r="F266" s="52" t="s">
        <v>432</v>
      </c>
      <c r="G266" s="52" t="s">
        <v>86</v>
      </c>
      <c r="H266" s="31"/>
      <c r="I266" s="31"/>
      <c r="J266" s="31">
        <v>32</v>
      </c>
      <c r="K266" s="51" t="s">
        <v>750</v>
      </c>
      <c r="L266" s="31">
        <v>47</v>
      </c>
      <c r="M266" s="51" t="s">
        <v>760</v>
      </c>
      <c r="N266" s="31">
        <v>50</v>
      </c>
      <c r="O266" s="51" t="s">
        <v>762</v>
      </c>
      <c r="P266" s="52"/>
      <c r="Q266" s="53"/>
      <c r="R266" s="52"/>
      <c r="S266" s="53"/>
      <c r="T266" s="9"/>
    </row>
    <row r="267" spans="1:20" ht="127.5" hidden="1" x14ac:dyDescent="0.25">
      <c r="A267" s="51" t="s">
        <v>529</v>
      </c>
      <c r="B267" s="87" t="s">
        <v>1257</v>
      </c>
      <c r="C267" s="31" t="s">
        <v>81</v>
      </c>
      <c r="D267" s="31" t="s">
        <v>377</v>
      </c>
      <c r="E267" s="31" t="s">
        <v>1106</v>
      </c>
      <c r="F267" s="78" t="s">
        <v>1063</v>
      </c>
      <c r="G267" s="31" t="s">
        <v>80</v>
      </c>
      <c r="H267" s="31"/>
      <c r="I267" s="31"/>
      <c r="J267" s="52">
        <v>32</v>
      </c>
      <c r="K267" s="51" t="s">
        <v>750</v>
      </c>
      <c r="L267" s="52"/>
      <c r="M267" s="53"/>
      <c r="N267" s="52"/>
      <c r="O267" s="53"/>
      <c r="P267" s="52"/>
      <c r="Q267" s="53"/>
      <c r="R267" s="52"/>
      <c r="S267" s="53"/>
      <c r="T267" s="9"/>
    </row>
    <row r="268" spans="1:20" ht="120" hidden="1" x14ac:dyDescent="0.25">
      <c r="A268" s="51" t="s">
        <v>530</v>
      </c>
      <c r="B268" s="41" t="s">
        <v>1157</v>
      </c>
      <c r="C268" s="178" t="s">
        <v>1158</v>
      </c>
      <c r="D268" s="34" t="s">
        <v>377</v>
      </c>
      <c r="E268" s="34" t="s">
        <v>1107</v>
      </c>
      <c r="F268" s="78" t="s">
        <v>1063</v>
      </c>
      <c r="G268" s="39"/>
      <c r="H268" s="34"/>
      <c r="I268" s="34"/>
      <c r="J268" s="52">
        <v>32</v>
      </c>
      <c r="K268" s="51" t="s">
        <v>750</v>
      </c>
      <c r="L268" s="52"/>
      <c r="M268" s="53"/>
      <c r="N268" s="52"/>
      <c r="O268" s="53"/>
      <c r="P268" s="52"/>
      <c r="Q268" s="53"/>
      <c r="R268" s="52"/>
      <c r="S268" s="53"/>
      <c r="T268" s="9"/>
    </row>
    <row r="269" spans="1:20" ht="120" hidden="1" x14ac:dyDescent="0.25">
      <c r="A269" s="51" t="s">
        <v>531</v>
      </c>
      <c r="B269" s="41" t="s">
        <v>445</v>
      </c>
      <c r="C269" s="30" t="s">
        <v>1093</v>
      </c>
      <c r="D269" s="34" t="s">
        <v>377</v>
      </c>
      <c r="E269" s="34" t="s">
        <v>1107</v>
      </c>
      <c r="F269" s="39" t="s">
        <v>432</v>
      </c>
      <c r="G269" s="39"/>
      <c r="H269" s="34"/>
      <c r="I269" s="34"/>
      <c r="J269" s="52">
        <v>32</v>
      </c>
      <c r="K269" s="51" t="s">
        <v>750</v>
      </c>
      <c r="L269" s="52"/>
      <c r="M269" s="53"/>
      <c r="N269" s="52"/>
      <c r="O269" s="53"/>
      <c r="P269" s="52"/>
      <c r="Q269" s="53"/>
      <c r="R269" s="52"/>
      <c r="S269" s="53"/>
      <c r="T269" s="9"/>
    </row>
    <row r="270" spans="1:20" ht="120" hidden="1" x14ac:dyDescent="0.25">
      <c r="A270" s="51" t="s">
        <v>532</v>
      </c>
      <c r="B270" s="41" t="s">
        <v>866</v>
      </c>
      <c r="C270" s="34" t="s">
        <v>1093</v>
      </c>
      <c r="D270" s="34" t="s">
        <v>377</v>
      </c>
      <c r="E270" s="34" t="s">
        <v>1107</v>
      </c>
      <c r="F270" s="63" t="s">
        <v>432</v>
      </c>
      <c r="G270" s="63"/>
      <c r="H270" s="34"/>
      <c r="I270" s="34"/>
      <c r="J270" s="52">
        <v>32</v>
      </c>
      <c r="K270" s="51" t="s">
        <v>750</v>
      </c>
      <c r="L270" s="52"/>
      <c r="M270" s="53"/>
      <c r="N270" s="52"/>
      <c r="O270" s="53"/>
      <c r="P270" s="52"/>
      <c r="Q270" s="53"/>
      <c r="R270" s="52"/>
      <c r="S270" s="53"/>
      <c r="T270" s="9"/>
    </row>
    <row r="271" spans="1:20" ht="48" hidden="1" x14ac:dyDescent="0.25">
      <c r="A271" s="51" t="s">
        <v>533</v>
      </c>
      <c r="B271" s="51" t="s">
        <v>482</v>
      </c>
      <c r="C271" s="31" t="s">
        <v>841</v>
      </c>
      <c r="D271" s="31" t="s">
        <v>377</v>
      </c>
      <c r="E271" s="31" t="s">
        <v>1050</v>
      </c>
      <c r="F271" s="30" t="s">
        <v>1063</v>
      </c>
      <c r="G271" s="52" t="s">
        <v>80</v>
      </c>
      <c r="H271" s="31" t="s">
        <v>478</v>
      </c>
      <c r="I271" s="31"/>
      <c r="J271" s="52">
        <v>50</v>
      </c>
      <c r="K271" s="51" t="s">
        <v>762</v>
      </c>
      <c r="L271" s="52"/>
      <c r="M271" s="53"/>
      <c r="N271" s="52"/>
      <c r="O271" s="53"/>
      <c r="P271" s="52"/>
      <c r="Q271" s="53"/>
      <c r="R271" s="52"/>
      <c r="S271" s="53"/>
      <c r="T271" s="9"/>
    </row>
    <row r="272" spans="1:20" ht="60" hidden="1" x14ac:dyDescent="0.25">
      <c r="A272" s="51" t="s">
        <v>534</v>
      </c>
      <c r="B272" s="51" t="s">
        <v>483</v>
      </c>
      <c r="C272" s="31" t="s">
        <v>842</v>
      </c>
      <c r="D272" s="31" t="s">
        <v>377</v>
      </c>
      <c r="E272" s="31" t="s">
        <v>1050</v>
      </c>
      <c r="F272" s="30" t="s">
        <v>1063</v>
      </c>
      <c r="G272" s="52" t="s">
        <v>80</v>
      </c>
      <c r="H272" s="31" t="s">
        <v>478</v>
      </c>
      <c r="I272" s="31"/>
      <c r="J272" s="52">
        <v>50</v>
      </c>
      <c r="K272" s="51" t="s">
        <v>762</v>
      </c>
      <c r="L272" s="52"/>
      <c r="M272" s="53"/>
      <c r="N272" s="52"/>
      <c r="O272" s="53"/>
      <c r="P272" s="52"/>
      <c r="Q272" s="53"/>
      <c r="R272" s="52"/>
      <c r="S272" s="53"/>
      <c r="T272" s="9"/>
    </row>
    <row r="273" spans="1:20" ht="60" hidden="1" x14ac:dyDescent="0.25">
      <c r="A273" s="51" t="s">
        <v>791</v>
      </c>
      <c r="B273" s="51" t="s">
        <v>792</v>
      </c>
      <c r="C273" s="31" t="s">
        <v>778</v>
      </c>
      <c r="D273" s="31" t="s">
        <v>377</v>
      </c>
      <c r="E273" s="31" t="s">
        <v>780</v>
      </c>
      <c r="F273" s="31" t="s">
        <v>1062</v>
      </c>
      <c r="G273" s="52" t="s">
        <v>80</v>
      </c>
      <c r="H273" s="31"/>
      <c r="I273" s="30"/>
      <c r="J273" s="52">
        <v>47</v>
      </c>
      <c r="K273" s="51" t="s">
        <v>760</v>
      </c>
      <c r="L273" s="52"/>
      <c r="M273" s="53"/>
      <c r="N273" s="52"/>
      <c r="O273" s="53"/>
      <c r="P273" s="52"/>
      <c r="Q273" s="53"/>
      <c r="R273" s="52"/>
      <c r="S273" s="53"/>
      <c r="T273" s="9"/>
    </row>
    <row r="274" spans="1:20" hidden="1" x14ac:dyDescent="0.25">
      <c r="A274" s="114" t="s">
        <v>253</v>
      </c>
      <c r="B274" s="114" t="s">
        <v>280</v>
      </c>
      <c r="C274" s="363"/>
      <c r="D274" s="363"/>
      <c r="E274" s="363"/>
      <c r="F274" s="363"/>
      <c r="G274" s="363"/>
      <c r="H274" s="363"/>
      <c r="I274" s="363"/>
      <c r="J274" s="360"/>
      <c r="K274" s="361"/>
      <c r="L274" s="360"/>
      <c r="M274" s="361"/>
      <c r="N274" s="360"/>
      <c r="O274" s="361"/>
      <c r="P274" s="360"/>
      <c r="Q274" s="361"/>
      <c r="R274" s="360"/>
      <c r="S274" s="361"/>
      <c r="T274" s="9"/>
    </row>
    <row r="275" spans="1:20" ht="24" hidden="1" x14ac:dyDescent="0.25">
      <c r="A275" s="114" t="s">
        <v>254</v>
      </c>
      <c r="B275" s="114" t="s">
        <v>281</v>
      </c>
      <c r="C275" s="363"/>
      <c r="D275" s="363"/>
      <c r="E275" s="363"/>
      <c r="F275" s="363"/>
      <c r="G275" s="363"/>
      <c r="H275" s="363"/>
      <c r="I275" s="363"/>
      <c r="J275" s="360"/>
      <c r="K275" s="361"/>
      <c r="L275" s="360"/>
      <c r="M275" s="361"/>
      <c r="N275" s="360"/>
      <c r="O275" s="361"/>
      <c r="P275" s="360"/>
      <c r="Q275" s="361"/>
      <c r="R275" s="360"/>
      <c r="S275" s="361"/>
      <c r="T275" s="9"/>
    </row>
    <row r="276" spans="1:20" ht="48" hidden="1" x14ac:dyDescent="0.25">
      <c r="A276" s="51" t="s">
        <v>535</v>
      </c>
      <c r="B276" s="51" t="s">
        <v>423</v>
      </c>
      <c r="C276" s="31" t="s">
        <v>81</v>
      </c>
      <c r="D276" s="31" t="s">
        <v>377</v>
      </c>
      <c r="E276" s="31" t="s">
        <v>1106</v>
      </c>
      <c r="F276" s="78" t="s">
        <v>1062</v>
      </c>
      <c r="G276" s="31" t="s">
        <v>80</v>
      </c>
      <c r="H276" s="31"/>
      <c r="I276" s="31"/>
      <c r="J276" s="52">
        <v>50</v>
      </c>
      <c r="K276" s="51" t="s">
        <v>762</v>
      </c>
      <c r="L276" s="52"/>
      <c r="M276" s="53"/>
      <c r="N276" s="52"/>
      <c r="O276" s="53"/>
      <c r="P276" s="52"/>
      <c r="Q276" s="53"/>
      <c r="R276" s="52"/>
      <c r="S276" s="53"/>
      <c r="T276" s="9"/>
    </row>
    <row r="277" spans="1:20" ht="60" hidden="1" x14ac:dyDescent="0.25">
      <c r="A277" s="51" t="s">
        <v>793</v>
      </c>
      <c r="B277" s="51" t="s">
        <v>794</v>
      </c>
      <c r="C277" s="31" t="s">
        <v>778</v>
      </c>
      <c r="D277" s="31" t="s">
        <v>377</v>
      </c>
      <c r="E277" s="31" t="s">
        <v>780</v>
      </c>
      <c r="F277" s="31" t="s">
        <v>1063</v>
      </c>
      <c r="G277" s="52" t="s">
        <v>80</v>
      </c>
      <c r="H277" s="31"/>
      <c r="I277" s="31"/>
      <c r="J277" s="52">
        <v>47</v>
      </c>
      <c r="K277" s="51" t="s">
        <v>760</v>
      </c>
      <c r="L277" s="52"/>
      <c r="M277" s="53"/>
      <c r="N277" s="52"/>
      <c r="O277" s="53"/>
      <c r="P277" s="52"/>
      <c r="Q277" s="53"/>
      <c r="R277" s="52"/>
      <c r="S277" s="53"/>
      <c r="T277" s="9"/>
    </row>
    <row r="278" spans="1:20" ht="60" x14ac:dyDescent="0.25">
      <c r="A278" s="112" t="s">
        <v>140</v>
      </c>
      <c r="B278" s="112" t="s">
        <v>141</v>
      </c>
      <c r="C278" s="364"/>
      <c r="D278" s="364"/>
      <c r="E278" s="364"/>
      <c r="F278" s="364"/>
      <c r="G278" s="364"/>
      <c r="H278" s="364"/>
      <c r="I278" s="364"/>
      <c r="J278" s="365"/>
      <c r="K278" s="366"/>
      <c r="L278" s="365"/>
      <c r="M278" s="366"/>
      <c r="N278" s="365"/>
      <c r="O278" s="366"/>
      <c r="P278" s="365"/>
      <c r="Q278" s="366"/>
      <c r="R278" s="365"/>
      <c r="S278" s="366"/>
      <c r="T278" s="9"/>
    </row>
    <row r="279" spans="1:20" ht="48" hidden="1" x14ac:dyDescent="0.25">
      <c r="A279" s="148" t="s">
        <v>142</v>
      </c>
      <c r="B279" s="148" t="s">
        <v>143</v>
      </c>
      <c r="C279" s="367"/>
      <c r="D279" s="367"/>
      <c r="E279" s="367"/>
      <c r="F279" s="367"/>
      <c r="G279" s="367"/>
      <c r="H279" s="367"/>
      <c r="I279" s="367"/>
      <c r="J279" s="368"/>
      <c r="K279" s="369"/>
      <c r="L279" s="368"/>
      <c r="M279" s="369"/>
      <c r="N279" s="368"/>
      <c r="O279" s="369"/>
      <c r="P279" s="368"/>
      <c r="Q279" s="369"/>
      <c r="R279" s="368"/>
      <c r="S279" s="369"/>
      <c r="T279" s="9"/>
    </row>
    <row r="280" spans="1:20" ht="36" hidden="1" x14ac:dyDescent="0.25">
      <c r="A280" s="114" t="s">
        <v>255</v>
      </c>
      <c r="B280" s="114" t="s">
        <v>283</v>
      </c>
      <c r="C280" s="363"/>
      <c r="D280" s="363"/>
      <c r="E280" s="363"/>
      <c r="F280" s="363"/>
      <c r="G280" s="363"/>
      <c r="H280" s="363"/>
      <c r="I280" s="363"/>
      <c r="J280" s="360"/>
      <c r="K280" s="361"/>
      <c r="L280" s="360"/>
      <c r="M280" s="361"/>
      <c r="N280" s="360"/>
      <c r="O280" s="361"/>
      <c r="P280" s="360"/>
      <c r="Q280" s="361"/>
      <c r="R280" s="360"/>
      <c r="S280" s="361"/>
      <c r="T280" s="9"/>
    </row>
    <row r="281" spans="1:20" ht="120" hidden="1" x14ac:dyDescent="0.25">
      <c r="A281" s="51" t="s">
        <v>384</v>
      </c>
      <c r="B281" s="51" t="s">
        <v>385</v>
      </c>
      <c r="C281" s="31" t="s">
        <v>84</v>
      </c>
      <c r="D281" s="31" t="s">
        <v>82</v>
      </c>
      <c r="E281" s="31" t="s">
        <v>1098</v>
      </c>
      <c r="F281" s="52"/>
      <c r="G281" s="52" t="s">
        <v>86</v>
      </c>
      <c r="H281" s="31"/>
      <c r="I281" s="31"/>
      <c r="J281" s="31">
        <v>2</v>
      </c>
      <c r="K281" s="51" t="s">
        <v>730</v>
      </c>
      <c r="L281" s="31">
        <v>33</v>
      </c>
      <c r="M281" s="51" t="s">
        <v>751</v>
      </c>
      <c r="N281" s="52"/>
      <c r="O281" s="53"/>
      <c r="P281" s="52"/>
      <c r="Q281" s="53"/>
      <c r="R281" s="52"/>
      <c r="S281" s="53"/>
      <c r="T281" s="9"/>
    </row>
    <row r="282" spans="1:20" ht="60" hidden="1" x14ac:dyDescent="0.25">
      <c r="A282" s="51" t="s">
        <v>536</v>
      </c>
      <c r="B282" s="173" t="s">
        <v>904</v>
      </c>
      <c r="C282" s="30" t="s">
        <v>1093</v>
      </c>
      <c r="D282" s="34" t="s">
        <v>82</v>
      </c>
      <c r="E282" s="30" t="s">
        <v>1107</v>
      </c>
      <c r="F282" s="34" t="s">
        <v>432</v>
      </c>
      <c r="G282" s="34" t="s">
        <v>80</v>
      </c>
      <c r="H282" s="34"/>
      <c r="I282" s="34"/>
      <c r="J282" s="52">
        <v>2</v>
      </c>
      <c r="K282" s="51" t="s">
        <v>730</v>
      </c>
      <c r="L282" s="52"/>
      <c r="M282" s="53"/>
      <c r="N282" s="52"/>
      <c r="O282" s="53"/>
      <c r="P282" s="52"/>
      <c r="Q282" s="53"/>
      <c r="R282" s="52"/>
      <c r="S282" s="53"/>
      <c r="T282" s="9"/>
    </row>
    <row r="283" spans="1:20" ht="108" hidden="1" x14ac:dyDescent="0.25">
      <c r="A283" s="51" t="s">
        <v>537</v>
      </c>
      <c r="B283" s="74" t="s">
        <v>1215</v>
      </c>
      <c r="C283" s="31" t="s">
        <v>484</v>
      </c>
      <c r="D283" s="31" t="s">
        <v>82</v>
      </c>
      <c r="E283" s="31" t="s">
        <v>1050</v>
      </c>
      <c r="F283" s="28" t="s">
        <v>1064</v>
      </c>
      <c r="G283" s="52" t="s">
        <v>86</v>
      </c>
      <c r="H283" s="31" t="s">
        <v>478</v>
      </c>
      <c r="I283" s="31"/>
      <c r="J283" s="52">
        <v>33</v>
      </c>
      <c r="K283" s="51" t="s">
        <v>751</v>
      </c>
      <c r="L283" s="52"/>
      <c r="M283" s="53"/>
      <c r="N283" s="52"/>
      <c r="O283" s="53"/>
      <c r="P283" s="52"/>
      <c r="Q283" s="53"/>
      <c r="R283" s="52"/>
      <c r="S283" s="53"/>
      <c r="T283" s="9"/>
    </row>
    <row r="284" spans="1:20" ht="108" hidden="1" x14ac:dyDescent="0.25">
      <c r="A284" s="51" t="s">
        <v>538</v>
      </c>
      <c r="B284" s="74" t="s">
        <v>1259</v>
      </c>
      <c r="C284" s="31" t="s">
        <v>1234</v>
      </c>
      <c r="D284" s="31" t="s">
        <v>82</v>
      </c>
      <c r="E284" s="31" t="s">
        <v>1050</v>
      </c>
      <c r="F284" s="28" t="s">
        <v>1064</v>
      </c>
      <c r="G284" s="52" t="s">
        <v>86</v>
      </c>
      <c r="H284" s="31" t="s">
        <v>478</v>
      </c>
      <c r="I284" s="31"/>
      <c r="J284" s="52">
        <v>33</v>
      </c>
      <c r="K284" s="51" t="s">
        <v>751</v>
      </c>
      <c r="L284" s="52"/>
      <c r="M284" s="53"/>
      <c r="N284" s="52"/>
      <c r="O284" s="53"/>
      <c r="P284" s="52"/>
      <c r="Q284" s="53"/>
      <c r="R284" s="52"/>
      <c r="S284" s="53"/>
      <c r="T284" s="9"/>
    </row>
    <row r="285" spans="1:20" ht="108" hidden="1" x14ac:dyDescent="0.25">
      <c r="A285" s="51" t="s">
        <v>539</v>
      </c>
      <c r="B285" s="74" t="s">
        <v>1216</v>
      </c>
      <c r="C285" s="31" t="s">
        <v>486</v>
      </c>
      <c r="D285" s="31" t="s">
        <v>82</v>
      </c>
      <c r="E285" s="31" t="s">
        <v>1050</v>
      </c>
      <c r="F285" s="28" t="s">
        <v>1064</v>
      </c>
      <c r="G285" s="52" t="s">
        <v>86</v>
      </c>
      <c r="H285" s="31" t="s">
        <v>478</v>
      </c>
      <c r="I285" s="31"/>
      <c r="J285" s="52">
        <v>33</v>
      </c>
      <c r="K285" s="51" t="s">
        <v>751</v>
      </c>
      <c r="L285" s="52"/>
      <c r="M285" s="53"/>
      <c r="N285" s="52"/>
      <c r="O285" s="53"/>
      <c r="P285" s="52"/>
      <c r="Q285" s="53"/>
      <c r="R285" s="52"/>
      <c r="S285" s="53"/>
      <c r="T285" s="9"/>
    </row>
    <row r="286" spans="1:20" ht="108" hidden="1" x14ac:dyDescent="0.25">
      <c r="A286" s="51" t="s">
        <v>540</v>
      </c>
      <c r="B286" s="51" t="s">
        <v>487</v>
      </c>
      <c r="C286" s="31" t="s">
        <v>488</v>
      </c>
      <c r="D286" s="31" t="s">
        <v>82</v>
      </c>
      <c r="E286" s="31" t="s">
        <v>1050</v>
      </c>
      <c r="F286" s="28" t="s">
        <v>1064</v>
      </c>
      <c r="G286" s="52" t="s">
        <v>86</v>
      </c>
      <c r="H286" s="31" t="s">
        <v>478</v>
      </c>
      <c r="I286" s="31"/>
      <c r="J286" s="52">
        <v>33</v>
      </c>
      <c r="K286" s="51" t="s">
        <v>751</v>
      </c>
      <c r="L286" s="52"/>
      <c r="M286" s="53"/>
      <c r="N286" s="52"/>
      <c r="O286" s="53"/>
      <c r="P286" s="52"/>
      <c r="Q286" s="53"/>
      <c r="R286" s="52"/>
      <c r="S286" s="53"/>
      <c r="T286" s="9"/>
    </row>
    <row r="287" spans="1:20" ht="36" hidden="1" x14ac:dyDescent="0.25">
      <c r="A287" s="114" t="s">
        <v>256</v>
      </c>
      <c r="B287" s="114" t="s">
        <v>284</v>
      </c>
      <c r="C287" s="363"/>
      <c r="D287" s="363"/>
      <c r="E287" s="363"/>
      <c r="F287" s="363"/>
      <c r="G287" s="363"/>
      <c r="H287" s="363"/>
      <c r="I287" s="363"/>
      <c r="J287" s="360"/>
      <c r="K287" s="361"/>
      <c r="L287" s="360"/>
      <c r="M287" s="361"/>
      <c r="N287" s="360"/>
      <c r="O287" s="361"/>
      <c r="P287" s="360"/>
      <c r="Q287" s="361"/>
      <c r="R287" s="360"/>
      <c r="S287" s="361"/>
      <c r="T287" s="9"/>
    </row>
    <row r="288" spans="1:20" ht="60" hidden="1" x14ac:dyDescent="0.25">
      <c r="A288" s="114" t="s">
        <v>257</v>
      </c>
      <c r="B288" s="114" t="s">
        <v>285</v>
      </c>
      <c r="C288" s="363"/>
      <c r="D288" s="363"/>
      <c r="E288" s="363"/>
      <c r="F288" s="363"/>
      <c r="G288" s="363"/>
      <c r="H288" s="363"/>
      <c r="I288" s="363"/>
      <c r="J288" s="360"/>
      <c r="K288" s="361"/>
      <c r="L288" s="360"/>
      <c r="M288" s="361"/>
      <c r="N288" s="360"/>
      <c r="O288" s="361"/>
      <c r="P288" s="360"/>
      <c r="Q288" s="361"/>
      <c r="R288" s="360"/>
      <c r="S288" s="361"/>
      <c r="T288" s="9"/>
    </row>
    <row r="289" spans="1:20" ht="36" hidden="1" x14ac:dyDescent="0.25">
      <c r="A289" s="114" t="s">
        <v>258</v>
      </c>
      <c r="B289" s="114" t="s">
        <v>286</v>
      </c>
      <c r="C289" s="363"/>
      <c r="D289" s="363"/>
      <c r="E289" s="363"/>
      <c r="F289" s="363"/>
      <c r="G289" s="363"/>
      <c r="H289" s="363"/>
      <c r="I289" s="363"/>
      <c r="J289" s="360"/>
      <c r="K289" s="361"/>
      <c r="L289" s="360"/>
      <c r="M289" s="361"/>
      <c r="N289" s="360"/>
      <c r="O289" s="361"/>
      <c r="P289" s="360"/>
      <c r="Q289" s="361"/>
      <c r="R289" s="360"/>
      <c r="S289" s="361"/>
      <c r="T289" s="9"/>
    </row>
    <row r="290" spans="1:20" ht="60" hidden="1" x14ac:dyDescent="0.25">
      <c r="A290" s="51" t="s">
        <v>424</v>
      </c>
      <c r="B290" s="88" t="s">
        <v>988</v>
      </c>
      <c r="C290" s="46" t="s">
        <v>428</v>
      </c>
      <c r="D290" s="31" t="s">
        <v>389</v>
      </c>
      <c r="E290" s="31" t="s">
        <v>1106</v>
      </c>
      <c r="F290" s="154" t="s">
        <v>1164</v>
      </c>
      <c r="G290" s="31" t="s">
        <v>80</v>
      </c>
      <c r="H290" s="31"/>
      <c r="I290" s="31"/>
      <c r="J290" s="52">
        <v>8</v>
      </c>
      <c r="K290" s="51" t="s">
        <v>734</v>
      </c>
      <c r="L290" s="52"/>
      <c r="M290" s="53"/>
      <c r="N290" s="52"/>
      <c r="O290" s="53"/>
      <c r="P290" s="28"/>
      <c r="Q290" s="53"/>
      <c r="R290" s="52"/>
      <c r="S290" s="53"/>
      <c r="T290" s="9"/>
    </row>
    <row r="291" spans="1:20" ht="71.25" hidden="1" customHeight="1" x14ac:dyDescent="0.25">
      <c r="A291" s="51" t="s">
        <v>910</v>
      </c>
      <c r="B291" s="45" t="s">
        <v>911</v>
      </c>
      <c r="C291" s="46" t="s">
        <v>912</v>
      </c>
      <c r="D291" s="46" t="s">
        <v>389</v>
      </c>
      <c r="E291" s="31" t="s">
        <v>1091</v>
      </c>
      <c r="F291" s="154" t="s">
        <v>1164</v>
      </c>
      <c r="G291" s="46" t="s">
        <v>80</v>
      </c>
      <c r="H291" s="31"/>
      <c r="I291" s="31"/>
      <c r="J291" s="52">
        <v>8</v>
      </c>
      <c r="K291" s="51" t="s">
        <v>734</v>
      </c>
      <c r="L291" s="52"/>
      <c r="M291" s="53"/>
      <c r="N291" s="52"/>
      <c r="O291" s="53"/>
      <c r="P291" s="28"/>
      <c r="Q291" s="53"/>
      <c r="R291" s="52"/>
      <c r="S291" s="53"/>
      <c r="T291" s="9"/>
    </row>
    <row r="292" spans="1:20" ht="36" hidden="1" x14ac:dyDescent="0.25">
      <c r="A292" s="114" t="s">
        <v>259</v>
      </c>
      <c r="B292" s="114" t="s">
        <v>287</v>
      </c>
      <c r="C292" s="363"/>
      <c r="D292" s="363"/>
      <c r="E292" s="363"/>
      <c r="F292" s="363"/>
      <c r="G292" s="363"/>
      <c r="H292" s="363"/>
      <c r="I292" s="363"/>
      <c r="J292" s="360"/>
      <c r="K292" s="361"/>
      <c r="L292" s="360"/>
      <c r="M292" s="361"/>
      <c r="N292" s="360"/>
      <c r="O292" s="361"/>
      <c r="P292" s="360"/>
      <c r="Q292" s="361"/>
      <c r="R292" s="360"/>
      <c r="S292" s="361"/>
      <c r="T292" s="9"/>
    </row>
    <row r="293" spans="1:20" ht="168" hidden="1" x14ac:dyDescent="0.25">
      <c r="A293" s="51" t="s">
        <v>446</v>
      </c>
      <c r="B293" s="51" t="s">
        <v>426</v>
      </c>
      <c r="C293" s="31" t="s">
        <v>81</v>
      </c>
      <c r="D293" s="31" t="s">
        <v>79</v>
      </c>
      <c r="E293" s="31" t="s">
        <v>1106</v>
      </c>
      <c r="F293" s="78" t="s">
        <v>890</v>
      </c>
      <c r="G293" s="31" t="s">
        <v>80</v>
      </c>
      <c r="H293" s="31"/>
      <c r="I293" s="31"/>
      <c r="J293" s="52">
        <v>29</v>
      </c>
      <c r="K293" s="51" t="s">
        <v>747</v>
      </c>
      <c r="L293" s="52"/>
      <c r="M293" s="53"/>
      <c r="N293" s="52"/>
      <c r="O293" s="53"/>
      <c r="P293" s="52"/>
      <c r="Q293" s="53"/>
      <c r="R293" s="52"/>
      <c r="S293" s="53"/>
      <c r="T293" s="9"/>
    </row>
    <row r="294" spans="1:20" ht="180" hidden="1" x14ac:dyDescent="0.25">
      <c r="A294" s="51" t="s">
        <v>425</v>
      </c>
      <c r="B294" s="41" t="s">
        <v>447</v>
      </c>
      <c r="C294" s="34" t="s">
        <v>1093</v>
      </c>
      <c r="D294" s="37" t="s">
        <v>79</v>
      </c>
      <c r="E294" s="37" t="s">
        <v>1107</v>
      </c>
      <c r="F294" s="31" t="s">
        <v>890</v>
      </c>
      <c r="G294" s="39" t="s">
        <v>80</v>
      </c>
      <c r="H294" s="34"/>
      <c r="I294" s="34"/>
      <c r="J294" s="52">
        <v>34</v>
      </c>
      <c r="K294" s="51" t="s">
        <v>752</v>
      </c>
      <c r="L294" s="52"/>
      <c r="M294" s="53"/>
      <c r="N294" s="52"/>
      <c r="O294" s="53"/>
      <c r="P294" s="52"/>
      <c r="Q294" s="53"/>
      <c r="R294" s="52"/>
      <c r="S294" s="53"/>
      <c r="T294" s="9"/>
    </row>
    <row r="295" spans="1:20" ht="168" hidden="1" x14ac:dyDescent="0.25">
      <c r="A295" s="51" t="s">
        <v>541</v>
      </c>
      <c r="B295" s="41" t="s">
        <v>448</v>
      </c>
      <c r="C295" s="34" t="s">
        <v>1093</v>
      </c>
      <c r="D295" s="37" t="s">
        <v>79</v>
      </c>
      <c r="E295" s="37" t="s">
        <v>1107</v>
      </c>
      <c r="F295" s="31" t="s">
        <v>890</v>
      </c>
      <c r="G295" s="39" t="s">
        <v>80</v>
      </c>
      <c r="H295" s="34"/>
      <c r="I295" s="34"/>
      <c r="J295" s="52">
        <v>29</v>
      </c>
      <c r="K295" s="51" t="s">
        <v>747</v>
      </c>
      <c r="L295" s="52"/>
      <c r="M295" s="53"/>
      <c r="N295" s="52"/>
      <c r="O295" s="53"/>
      <c r="P295" s="52"/>
      <c r="Q295" s="53"/>
      <c r="R295" s="52"/>
      <c r="S295" s="53"/>
      <c r="T295" s="9"/>
    </row>
    <row r="296" spans="1:20" ht="60" hidden="1" x14ac:dyDescent="0.25">
      <c r="A296" s="51" t="s">
        <v>542</v>
      </c>
      <c r="B296" s="74" t="s">
        <v>979</v>
      </c>
      <c r="C296" s="31" t="s">
        <v>843</v>
      </c>
      <c r="D296" s="31" t="s">
        <v>389</v>
      </c>
      <c r="E296" s="31" t="s">
        <v>1050</v>
      </c>
      <c r="F296" s="30" t="s">
        <v>1164</v>
      </c>
      <c r="G296" s="52" t="s">
        <v>80</v>
      </c>
      <c r="H296" s="31" t="s">
        <v>478</v>
      </c>
      <c r="I296" s="31"/>
      <c r="J296" s="52">
        <v>8</v>
      </c>
      <c r="K296" s="51" t="s">
        <v>734</v>
      </c>
      <c r="L296" s="52"/>
      <c r="M296" s="53"/>
      <c r="N296" s="52"/>
      <c r="O296" s="53"/>
      <c r="P296" s="52"/>
      <c r="Q296" s="53"/>
      <c r="R296" s="52"/>
      <c r="S296" s="53"/>
      <c r="T296" s="9"/>
    </row>
    <row r="297" spans="1:20" ht="132" hidden="1" x14ac:dyDescent="0.25">
      <c r="A297" s="51" t="s">
        <v>543</v>
      </c>
      <c r="B297" s="51" t="s">
        <v>773</v>
      </c>
      <c r="C297" s="31" t="s">
        <v>84</v>
      </c>
      <c r="D297" s="31" t="s">
        <v>79</v>
      </c>
      <c r="E297" s="31" t="s">
        <v>1098</v>
      </c>
      <c r="F297" s="326" t="s">
        <v>890</v>
      </c>
      <c r="G297" s="197" t="s">
        <v>80</v>
      </c>
      <c r="H297" s="31"/>
      <c r="I297" s="31"/>
      <c r="J297" s="31">
        <v>30</v>
      </c>
      <c r="K297" s="51" t="s">
        <v>748</v>
      </c>
      <c r="L297" s="31">
        <v>12</v>
      </c>
      <c r="M297" s="51" t="s">
        <v>737</v>
      </c>
      <c r="N297" s="31">
        <v>32</v>
      </c>
      <c r="O297" s="51" t="s">
        <v>750</v>
      </c>
      <c r="P297" s="31"/>
      <c r="Q297" s="51"/>
      <c r="R297" s="31"/>
      <c r="S297" s="51"/>
      <c r="T297" s="9"/>
    </row>
    <row r="298" spans="1:20" ht="132" hidden="1" x14ac:dyDescent="0.25">
      <c r="A298" s="51" t="s">
        <v>772</v>
      </c>
      <c r="B298" s="51" t="s">
        <v>775</v>
      </c>
      <c r="C298" s="31" t="s">
        <v>84</v>
      </c>
      <c r="D298" s="60" t="s">
        <v>79</v>
      </c>
      <c r="E298" s="31" t="s">
        <v>1098</v>
      </c>
      <c r="F298" s="326" t="s">
        <v>890</v>
      </c>
      <c r="G298" s="197" t="s">
        <v>80</v>
      </c>
      <c r="H298" s="31"/>
      <c r="I298" s="31"/>
      <c r="J298" s="31">
        <v>30</v>
      </c>
      <c r="K298" s="51" t="s">
        <v>748</v>
      </c>
      <c r="L298" s="31">
        <v>12</v>
      </c>
      <c r="M298" s="51" t="s">
        <v>737</v>
      </c>
      <c r="N298" s="31">
        <v>32</v>
      </c>
      <c r="O298" s="51" t="s">
        <v>750</v>
      </c>
      <c r="P298" s="31"/>
      <c r="Q298" s="51"/>
      <c r="R298" s="31"/>
      <c r="S298" s="51"/>
      <c r="T298" s="9"/>
    </row>
    <row r="299" spans="1:20" ht="157.5" hidden="1" customHeight="1" x14ac:dyDescent="0.25">
      <c r="A299" s="51" t="s">
        <v>774</v>
      </c>
      <c r="B299" s="74" t="s">
        <v>930</v>
      </c>
      <c r="C299" s="46" t="s">
        <v>74</v>
      </c>
      <c r="D299" s="60" t="s">
        <v>79</v>
      </c>
      <c r="E299" s="31" t="s">
        <v>1108</v>
      </c>
      <c r="F299" s="84" t="s">
        <v>890</v>
      </c>
      <c r="G299" s="92" t="s">
        <v>80</v>
      </c>
      <c r="H299" s="31"/>
      <c r="I299" s="31"/>
      <c r="J299" s="52">
        <v>29</v>
      </c>
      <c r="K299" s="51" t="s">
        <v>747</v>
      </c>
      <c r="L299" s="31"/>
      <c r="M299" s="51"/>
      <c r="N299" s="31"/>
      <c r="O299" s="51"/>
      <c r="P299" s="31"/>
      <c r="Q299" s="51"/>
      <c r="R299" s="31"/>
      <c r="S299" s="51"/>
      <c r="T299" s="9"/>
    </row>
    <row r="300" spans="1:20" ht="157.5" hidden="1" customHeight="1" x14ac:dyDescent="0.25">
      <c r="A300" s="51" t="s">
        <v>929</v>
      </c>
      <c r="B300" s="74" t="s">
        <v>932</v>
      </c>
      <c r="C300" s="46" t="s">
        <v>74</v>
      </c>
      <c r="D300" s="60" t="s">
        <v>79</v>
      </c>
      <c r="E300" s="31" t="s">
        <v>1108</v>
      </c>
      <c r="F300" s="84" t="s">
        <v>890</v>
      </c>
      <c r="G300" s="92" t="s">
        <v>80</v>
      </c>
      <c r="H300" s="31"/>
      <c r="I300" s="31" t="s">
        <v>410</v>
      </c>
      <c r="J300" s="52">
        <v>29</v>
      </c>
      <c r="K300" s="51" t="s">
        <v>747</v>
      </c>
      <c r="L300" s="31"/>
      <c r="M300" s="51"/>
      <c r="N300" s="31"/>
      <c r="O300" s="51"/>
      <c r="P300" s="31"/>
      <c r="Q300" s="51"/>
      <c r="R300" s="31"/>
      <c r="S300" s="51"/>
      <c r="T300" s="9"/>
    </row>
    <row r="301" spans="1:20" ht="24" hidden="1" x14ac:dyDescent="0.25">
      <c r="A301" s="114" t="s">
        <v>282</v>
      </c>
      <c r="B301" s="114" t="s">
        <v>288</v>
      </c>
      <c r="C301" s="363"/>
      <c r="D301" s="363"/>
      <c r="E301" s="363"/>
      <c r="F301" s="363"/>
      <c r="G301" s="363"/>
      <c r="H301" s="363"/>
      <c r="I301" s="363"/>
      <c r="J301" s="360"/>
      <c r="K301" s="361"/>
      <c r="L301" s="360"/>
      <c r="M301" s="361"/>
      <c r="N301" s="360"/>
      <c r="O301" s="361"/>
      <c r="P301" s="360"/>
      <c r="Q301" s="361"/>
      <c r="R301" s="360"/>
      <c r="S301" s="361"/>
      <c r="T301" s="9"/>
    </row>
    <row r="302" spans="1:20" ht="36" x14ac:dyDescent="0.25">
      <c r="A302" s="113" t="s">
        <v>144</v>
      </c>
      <c r="B302" s="113" t="s">
        <v>363</v>
      </c>
      <c r="C302" s="367"/>
      <c r="D302" s="367"/>
      <c r="E302" s="367"/>
      <c r="F302" s="367"/>
      <c r="G302" s="367"/>
      <c r="H302" s="367"/>
      <c r="I302" s="367"/>
      <c r="J302" s="368"/>
      <c r="K302" s="369"/>
      <c r="L302" s="368"/>
      <c r="M302" s="369"/>
      <c r="N302" s="368"/>
      <c r="O302" s="369"/>
      <c r="P302" s="368"/>
      <c r="Q302" s="369"/>
      <c r="R302" s="368"/>
      <c r="S302" s="369"/>
      <c r="T302" s="9"/>
    </row>
    <row r="303" spans="1:20" ht="24" x14ac:dyDescent="0.25">
      <c r="A303" s="114" t="s">
        <v>289</v>
      </c>
      <c r="B303" s="114" t="s">
        <v>293</v>
      </c>
      <c r="C303" s="363"/>
      <c r="D303" s="363"/>
      <c r="E303" s="363"/>
      <c r="F303" s="363"/>
      <c r="G303" s="363"/>
      <c r="H303" s="363"/>
      <c r="I303" s="363"/>
      <c r="J303" s="360"/>
      <c r="K303" s="361"/>
      <c r="L303" s="360"/>
      <c r="M303" s="361"/>
      <c r="N303" s="360"/>
      <c r="O303" s="361"/>
      <c r="P303" s="360"/>
      <c r="Q303" s="361"/>
      <c r="R303" s="360"/>
      <c r="S303" s="361"/>
      <c r="T303" s="9"/>
    </row>
    <row r="304" spans="1:20" ht="192" x14ac:dyDescent="0.25">
      <c r="A304" s="590" t="s">
        <v>544</v>
      </c>
      <c r="B304" s="584" t="s">
        <v>844</v>
      </c>
      <c r="C304" s="597" t="s">
        <v>469</v>
      </c>
      <c r="D304" s="597" t="s">
        <v>79</v>
      </c>
      <c r="E304" s="597" t="s">
        <v>1050</v>
      </c>
      <c r="F304" s="610" t="s">
        <v>1051</v>
      </c>
      <c r="G304" s="611" t="s">
        <v>80</v>
      </c>
      <c r="H304" s="597" t="s">
        <v>478</v>
      </c>
      <c r="I304" s="597"/>
      <c r="J304" s="583">
        <v>34</v>
      </c>
      <c r="K304" s="584" t="s">
        <v>752</v>
      </c>
      <c r="L304" s="583"/>
      <c r="M304" s="599"/>
      <c r="N304" s="52"/>
      <c r="O304" s="53"/>
      <c r="P304" s="52"/>
      <c r="Q304" s="53"/>
      <c r="R304" s="52"/>
      <c r="S304" s="53"/>
      <c r="T304" s="9"/>
    </row>
    <row r="305" spans="1:20" ht="180" hidden="1" x14ac:dyDescent="0.25">
      <c r="A305" s="184" t="s">
        <v>545</v>
      </c>
      <c r="B305" s="51" t="s">
        <v>1271</v>
      </c>
      <c r="C305" s="31" t="s">
        <v>469</v>
      </c>
      <c r="D305" s="31" t="s">
        <v>79</v>
      </c>
      <c r="E305" s="31" t="s">
        <v>1050</v>
      </c>
      <c r="F305" s="27" t="s">
        <v>1051</v>
      </c>
      <c r="G305" s="52" t="s">
        <v>80</v>
      </c>
      <c r="H305" s="31" t="s">
        <v>478</v>
      </c>
      <c r="I305" s="31"/>
      <c r="J305" s="52">
        <v>34</v>
      </c>
      <c r="K305" s="51" t="s">
        <v>752</v>
      </c>
      <c r="L305" s="52"/>
      <c r="M305" s="53"/>
      <c r="N305" s="52"/>
      <c r="O305" s="53"/>
      <c r="P305" s="52"/>
      <c r="Q305" s="53"/>
      <c r="R305" s="52"/>
      <c r="S305" s="53"/>
      <c r="T305" s="9"/>
    </row>
    <row r="306" spans="1:20" ht="48" hidden="1" x14ac:dyDescent="0.25">
      <c r="A306" s="114" t="s">
        <v>290</v>
      </c>
      <c r="B306" s="114" t="s">
        <v>294</v>
      </c>
      <c r="C306" s="363"/>
      <c r="D306" s="363"/>
      <c r="E306" s="363"/>
      <c r="F306" s="363"/>
      <c r="G306" s="363"/>
      <c r="H306" s="363"/>
      <c r="I306" s="363"/>
      <c r="J306" s="360"/>
      <c r="K306" s="361"/>
      <c r="L306" s="360"/>
      <c r="M306" s="361"/>
      <c r="N306" s="360"/>
      <c r="O306" s="361"/>
      <c r="P306" s="360"/>
      <c r="Q306" s="361"/>
      <c r="R306" s="360"/>
      <c r="S306" s="361"/>
      <c r="T306" s="9"/>
    </row>
    <row r="307" spans="1:20" ht="48" hidden="1" x14ac:dyDescent="0.25">
      <c r="A307" s="114" t="s">
        <v>291</v>
      </c>
      <c r="B307" s="114" t="s">
        <v>295</v>
      </c>
      <c r="C307" s="363"/>
      <c r="D307" s="363"/>
      <c r="E307" s="363"/>
      <c r="F307" s="363"/>
      <c r="G307" s="363"/>
      <c r="H307" s="363"/>
      <c r="I307" s="363"/>
      <c r="J307" s="360"/>
      <c r="K307" s="361"/>
      <c r="L307" s="360"/>
      <c r="M307" s="361"/>
      <c r="N307" s="360"/>
      <c r="O307" s="361"/>
      <c r="P307" s="360"/>
      <c r="Q307" s="361"/>
      <c r="R307" s="360"/>
      <c r="S307" s="361"/>
      <c r="T307" s="9"/>
    </row>
    <row r="308" spans="1:20" ht="36" hidden="1" x14ac:dyDescent="0.25">
      <c r="A308" s="114" t="s">
        <v>292</v>
      </c>
      <c r="B308" s="114" t="s">
        <v>296</v>
      </c>
      <c r="C308" s="363"/>
      <c r="D308" s="363"/>
      <c r="E308" s="363"/>
      <c r="F308" s="363"/>
      <c r="G308" s="363"/>
      <c r="H308" s="363"/>
      <c r="I308" s="363"/>
      <c r="J308" s="360"/>
      <c r="K308" s="361"/>
      <c r="L308" s="360"/>
      <c r="M308" s="361"/>
      <c r="N308" s="360"/>
      <c r="O308" s="361"/>
      <c r="P308" s="360"/>
      <c r="Q308" s="361"/>
      <c r="R308" s="360"/>
      <c r="S308" s="361"/>
      <c r="T308" s="9"/>
    </row>
    <row r="309" spans="1:20" ht="36" x14ac:dyDescent="0.25">
      <c r="A309" s="293" t="s">
        <v>145</v>
      </c>
      <c r="B309" s="112" t="s">
        <v>148</v>
      </c>
      <c r="C309" s="364"/>
      <c r="D309" s="364"/>
      <c r="E309" s="364"/>
      <c r="F309" s="364"/>
      <c r="G309" s="364"/>
      <c r="H309" s="364"/>
      <c r="I309" s="364"/>
      <c r="J309" s="365"/>
      <c r="K309" s="366"/>
      <c r="L309" s="365"/>
      <c r="M309" s="366"/>
      <c r="N309" s="365"/>
      <c r="O309" s="366"/>
      <c r="P309" s="365"/>
      <c r="Q309" s="366"/>
      <c r="R309" s="365"/>
      <c r="S309" s="366"/>
      <c r="T309" s="9"/>
    </row>
    <row r="310" spans="1:20" ht="36" x14ac:dyDescent="0.25">
      <c r="A310" s="113" t="s">
        <v>149</v>
      </c>
      <c r="B310" s="113" t="s">
        <v>297</v>
      </c>
      <c r="C310" s="367"/>
      <c r="D310" s="367"/>
      <c r="E310" s="367"/>
      <c r="F310" s="367"/>
      <c r="G310" s="367"/>
      <c r="H310" s="367"/>
      <c r="I310" s="367"/>
      <c r="J310" s="368"/>
      <c r="K310" s="369"/>
      <c r="L310" s="368"/>
      <c r="M310" s="369"/>
      <c r="N310" s="368"/>
      <c r="O310" s="369"/>
      <c r="P310" s="368"/>
      <c r="Q310" s="369"/>
      <c r="R310" s="368"/>
      <c r="S310" s="369"/>
      <c r="T310" s="9"/>
    </row>
    <row r="311" spans="1:20" ht="36" hidden="1" x14ac:dyDescent="0.25">
      <c r="A311" s="114" t="s">
        <v>299</v>
      </c>
      <c r="B311" s="114" t="s">
        <v>306</v>
      </c>
      <c r="C311" s="363"/>
      <c r="D311" s="363"/>
      <c r="E311" s="363"/>
      <c r="F311" s="363"/>
      <c r="G311" s="363"/>
      <c r="H311" s="363"/>
      <c r="I311" s="363"/>
      <c r="J311" s="360"/>
      <c r="K311" s="361"/>
      <c r="L311" s="360"/>
      <c r="M311" s="361"/>
      <c r="N311" s="360"/>
      <c r="O311" s="361"/>
      <c r="P311" s="360"/>
      <c r="Q311" s="361"/>
      <c r="R311" s="360"/>
      <c r="S311" s="361"/>
      <c r="T311" s="9"/>
    </row>
    <row r="312" spans="1:20" ht="24" hidden="1" x14ac:dyDescent="0.25">
      <c r="A312" s="114" t="s">
        <v>300</v>
      </c>
      <c r="B312" s="114" t="s">
        <v>307</v>
      </c>
      <c r="C312" s="363"/>
      <c r="D312" s="363"/>
      <c r="E312" s="363"/>
      <c r="F312" s="363"/>
      <c r="G312" s="363"/>
      <c r="H312" s="363"/>
      <c r="I312" s="363"/>
      <c r="J312" s="360"/>
      <c r="K312" s="361"/>
      <c r="L312" s="360"/>
      <c r="M312" s="361"/>
      <c r="N312" s="360"/>
      <c r="O312" s="361"/>
      <c r="P312" s="360"/>
      <c r="Q312" s="361"/>
      <c r="R312" s="360"/>
      <c r="S312" s="361"/>
      <c r="T312" s="9"/>
    </row>
    <row r="313" spans="1:20" ht="108" hidden="1" x14ac:dyDescent="0.25">
      <c r="A313" s="51" t="s">
        <v>386</v>
      </c>
      <c r="B313" s="51" t="s">
        <v>1369</v>
      </c>
      <c r="C313" s="31" t="s">
        <v>81</v>
      </c>
      <c r="D313" s="31" t="s">
        <v>368</v>
      </c>
      <c r="E313" s="31" t="s">
        <v>1106</v>
      </c>
      <c r="F313" s="31" t="s">
        <v>824</v>
      </c>
      <c r="G313" s="31" t="s">
        <v>80</v>
      </c>
      <c r="H313" s="31"/>
      <c r="I313" s="31"/>
      <c r="J313" s="52">
        <v>33</v>
      </c>
      <c r="K313" s="51" t="s">
        <v>751</v>
      </c>
      <c r="L313" s="52"/>
      <c r="M313" s="53"/>
      <c r="N313" s="52"/>
      <c r="O313" s="53"/>
      <c r="P313" s="52"/>
      <c r="Q313" s="53"/>
      <c r="R313" s="52"/>
      <c r="S313" s="53"/>
      <c r="T313" s="9"/>
    </row>
    <row r="314" spans="1:20" ht="48" hidden="1" x14ac:dyDescent="0.25">
      <c r="A314" s="51" t="s">
        <v>546</v>
      </c>
      <c r="B314" s="51" t="s">
        <v>1370</v>
      </c>
      <c r="C314" s="31" t="s">
        <v>81</v>
      </c>
      <c r="D314" s="31" t="s">
        <v>368</v>
      </c>
      <c r="E314" s="31" t="s">
        <v>1106</v>
      </c>
      <c r="F314" s="31" t="s">
        <v>824</v>
      </c>
      <c r="G314" s="31" t="s">
        <v>80</v>
      </c>
      <c r="H314" s="31"/>
      <c r="I314" s="31"/>
      <c r="J314" s="52">
        <v>50</v>
      </c>
      <c r="K314" s="51" t="s">
        <v>762</v>
      </c>
      <c r="L314" s="52"/>
      <c r="M314" s="53"/>
      <c r="N314" s="52"/>
      <c r="O314" s="53"/>
      <c r="P314" s="52"/>
      <c r="Q314" s="53"/>
      <c r="R314" s="52"/>
      <c r="S314" s="53"/>
      <c r="T314" s="205"/>
    </row>
    <row r="315" spans="1:20" ht="168" hidden="1" x14ac:dyDescent="0.25">
      <c r="A315" s="51" t="s">
        <v>547</v>
      </c>
      <c r="B315" s="93" t="s">
        <v>1002</v>
      </c>
      <c r="C315" s="34" t="s">
        <v>1093</v>
      </c>
      <c r="D315" s="31" t="s">
        <v>368</v>
      </c>
      <c r="E315" s="34" t="s">
        <v>1107</v>
      </c>
      <c r="F315" s="34" t="s">
        <v>824</v>
      </c>
      <c r="G315" s="39" t="s">
        <v>80</v>
      </c>
      <c r="H315" s="34"/>
      <c r="I315" s="34"/>
      <c r="J315" s="52">
        <v>29</v>
      </c>
      <c r="K315" s="51" t="s">
        <v>747</v>
      </c>
      <c r="L315" s="52"/>
      <c r="M315" s="53"/>
      <c r="N315" s="52"/>
      <c r="O315" s="53"/>
      <c r="P315" s="52"/>
      <c r="Q315" s="53"/>
      <c r="R315" s="52"/>
      <c r="S315" s="53"/>
      <c r="T315" s="9"/>
    </row>
    <row r="316" spans="1:20" ht="48" hidden="1" x14ac:dyDescent="0.25">
      <c r="A316" s="51" t="s">
        <v>548</v>
      </c>
      <c r="B316" s="93" t="s">
        <v>867</v>
      </c>
      <c r="C316" s="34" t="s">
        <v>1093</v>
      </c>
      <c r="D316" s="37" t="s">
        <v>368</v>
      </c>
      <c r="E316" s="37" t="s">
        <v>1107</v>
      </c>
      <c r="F316" s="34" t="s">
        <v>824</v>
      </c>
      <c r="G316" s="94" t="s">
        <v>80</v>
      </c>
      <c r="H316" s="34"/>
      <c r="I316" s="34" t="s">
        <v>410</v>
      </c>
      <c r="J316" s="52">
        <v>50</v>
      </c>
      <c r="K316" s="51" t="s">
        <v>875</v>
      </c>
      <c r="L316" s="52"/>
      <c r="M316" s="53"/>
      <c r="N316" s="52"/>
      <c r="O316" s="53"/>
      <c r="P316" s="52"/>
      <c r="Q316" s="53"/>
      <c r="R316" s="52"/>
      <c r="S316" s="53"/>
      <c r="T316" s="9"/>
    </row>
    <row r="317" spans="1:20" ht="168" hidden="1" x14ac:dyDescent="0.25">
      <c r="A317" s="51" t="s">
        <v>549</v>
      </c>
      <c r="B317" s="93" t="s">
        <v>1003</v>
      </c>
      <c r="C317" s="34" t="s">
        <v>1093</v>
      </c>
      <c r="D317" s="31" t="s">
        <v>368</v>
      </c>
      <c r="E317" s="34" t="s">
        <v>1107</v>
      </c>
      <c r="F317" s="34" t="s">
        <v>824</v>
      </c>
      <c r="G317" s="39" t="s">
        <v>80</v>
      </c>
      <c r="H317" s="34"/>
      <c r="I317" s="34"/>
      <c r="J317" s="52">
        <v>29</v>
      </c>
      <c r="K317" s="51" t="s">
        <v>747</v>
      </c>
      <c r="L317" s="52"/>
      <c r="M317" s="53"/>
      <c r="N317" s="52"/>
      <c r="O317" s="53"/>
      <c r="P317" s="52"/>
      <c r="Q317" s="53"/>
      <c r="R317" s="52"/>
      <c r="S317" s="53"/>
      <c r="T317" s="9"/>
    </row>
    <row r="318" spans="1:20" ht="60" hidden="1" x14ac:dyDescent="0.25">
      <c r="A318" s="51" t="s">
        <v>550</v>
      </c>
      <c r="B318" s="41" t="s">
        <v>465</v>
      </c>
      <c r="C318" s="34" t="s">
        <v>1093</v>
      </c>
      <c r="D318" s="31" t="s">
        <v>368</v>
      </c>
      <c r="E318" s="34" t="s">
        <v>1107</v>
      </c>
      <c r="F318" s="34" t="s">
        <v>824</v>
      </c>
      <c r="G318" s="39" t="s">
        <v>80</v>
      </c>
      <c r="H318" s="34"/>
      <c r="I318" s="34" t="s">
        <v>410</v>
      </c>
      <c r="J318" s="52">
        <v>2</v>
      </c>
      <c r="K318" s="51" t="s">
        <v>730</v>
      </c>
      <c r="L318" s="52"/>
      <c r="M318" s="53"/>
      <c r="N318" s="52"/>
      <c r="O318" s="53"/>
      <c r="P318" s="52"/>
      <c r="Q318" s="53"/>
      <c r="R318" s="52"/>
      <c r="S318" s="53"/>
      <c r="T318" s="9"/>
    </row>
    <row r="319" spans="1:20" ht="180" hidden="1" x14ac:dyDescent="0.25">
      <c r="A319" s="51" t="s">
        <v>551</v>
      </c>
      <c r="B319" s="41" t="s">
        <v>466</v>
      </c>
      <c r="C319" s="34" t="s">
        <v>1093</v>
      </c>
      <c r="D319" s="31" t="s">
        <v>368</v>
      </c>
      <c r="E319" s="34" t="s">
        <v>1107</v>
      </c>
      <c r="F319" s="34" t="s">
        <v>824</v>
      </c>
      <c r="G319" s="39" t="s">
        <v>80</v>
      </c>
      <c r="H319" s="34"/>
      <c r="I319" s="34" t="s">
        <v>410</v>
      </c>
      <c r="J319" s="52">
        <v>34</v>
      </c>
      <c r="K319" s="51" t="s">
        <v>752</v>
      </c>
      <c r="L319" s="52"/>
      <c r="M319" s="53"/>
      <c r="N319" s="52"/>
      <c r="O319" s="53"/>
      <c r="P319" s="52"/>
      <c r="Q319" s="53"/>
      <c r="R319" s="52"/>
      <c r="S319" s="53"/>
      <c r="T319" s="9"/>
    </row>
    <row r="320" spans="1:20" ht="48" hidden="1" x14ac:dyDescent="0.25">
      <c r="A320" s="51" t="s">
        <v>552</v>
      </c>
      <c r="B320" s="41" t="s">
        <v>467</v>
      </c>
      <c r="C320" s="34" t="s">
        <v>1093</v>
      </c>
      <c r="D320" s="31" t="s">
        <v>368</v>
      </c>
      <c r="E320" s="34" t="s">
        <v>1107</v>
      </c>
      <c r="F320" s="34" t="s">
        <v>824</v>
      </c>
      <c r="G320" s="39" t="s">
        <v>80</v>
      </c>
      <c r="H320" s="34"/>
      <c r="I320" s="34" t="s">
        <v>410</v>
      </c>
      <c r="J320" s="52">
        <v>50</v>
      </c>
      <c r="K320" s="51" t="s">
        <v>762</v>
      </c>
      <c r="L320" s="52"/>
      <c r="M320" s="53"/>
      <c r="N320" s="52"/>
      <c r="O320" s="53"/>
      <c r="P320" s="52"/>
      <c r="Q320" s="53"/>
      <c r="R320" s="52"/>
      <c r="S320" s="53"/>
      <c r="T320" s="9"/>
    </row>
    <row r="321" spans="1:20" ht="48" hidden="1" x14ac:dyDescent="0.25">
      <c r="A321" s="51" t="s">
        <v>553</v>
      </c>
      <c r="B321" s="41" t="s">
        <v>468</v>
      </c>
      <c r="C321" s="34" t="s">
        <v>1093</v>
      </c>
      <c r="D321" s="31" t="s">
        <v>368</v>
      </c>
      <c r="E321" s="34" t="s">
        <v>1107</v>
      </c>
      <c r="F321" s="34" t="s">
        <v>824</v>
      </c>
      <c r="G321" s="39" t="s">
        <v>80</v>
      </c>
      <c r="H321" s="34"/>
      <c r="I321" s="34" t="s">
        <v>410</v>
      </c>
      <c r="J321" s="52">
        <v>50</v>
      </c>
      <c r="K321" s="51" t="s">
        <v>762</v>
      </c>
      <c r="L321" s="52"/>
      <c r="M321" s="53"/>
      <c r="N321" s="52"/>
      <c r="O321" s="53"/>
      <c r="P321" s="52"/>
      <c r="Q321" s="53"/>
      <c r="R321" s="52"/>
      <c r="S321" s="53"/>
      <c r="T321" s="9"/>
    </row>
    <row r="322" spans="1:20" ht="180" hidden="1" x14ac:dyDescent="0.25">
      <c r="A322" s="51" t="s">
        <v>848</v>
      </c>
      <c r="B322" s="269" t="s">
        <v>1291</v>
      </c>
      <c r="C322" s="35" t="s">
        <v>83</v>
      </c>
      <c r="D322" s="35" t="s">
        <v>79</v>
      </c>
      <c r="E322" s="31" t="s">
        <v>1091</v>
      </c>
      <c r="F322" s="35" t="s">
        <v>890</v>
      </c>
      <c r="G322" s="63" t="s">
        <v>80</v>
      </c>
      <c r="H322" s="30"/>
      <c r="I322" s="30"/>
      <c r="J322" s="52">
        <v>34</v>
      </c>
      <c r="K322" s="51" t="s">
        <v>752</v>
      </c>
      <c r="L322" s="52">
        <v>29</v>
      </c>
      <c r="M322" s="51" t="s">
        <v>747</v>
      </c>
      <c r="N322" s="52"/>
      <c r="O322" s="53"/>
      <c r="P322" s="52"/>
      <c r="Q322" s="53"/>
      <c r="R322" s="52"/>
      <c r="S322" s="53"/>
      <c r="T322" s="9"/>
    </row>
    <row r="323" spans="1:20" ht="168" hidden="1" x14ac:dyDescent="0.25">
      <c r="A323" s="51" t="s">
        <v>849</v>
      </c>
      <c r="B323" s="41" t="s">
        <v>430</v>
      </c>
      <c r="C323" s="34" t="s">
        <v>1093</v>
      </c>
      <c r="D323" s="31" t="s">
        <v>368</v>
      </c>
      <c r="E323" s="34" t="s">
        <v>1107</v>
      </c>
      <c r="F323" s="34" t="s">
        <v>824</v>
      </c>
      <c r="G323" s="34" t="s">
        <v>80</v>
      </c>
      <c r="H323" s="34"/>
      <c r="I323" s="34"/>
      <c r="J323" s="31">
        <v>29</v>
      </c>
      <c r="K323" s="51" t="s">
        <v>747</v>
      </c>
      <c r="L323" s="52"/>
      <c r="M323" s="51"/>
      <c r="N323" s="52"/>
      <c r="O323" s="53"/>
      <c r="P323" s="52"/>
      <c r="Q323" s="53"/>
      <c r="R323" s="52"/>
      <c r="S323" s="53"/>
      <c r="T323" s="9"/>
    </row>
    <row r="324" spans="1:20" ht="168" hidden="1" x14ac:dyDescent="0.25">
      <c r="A324" s="51" t="s">
        <v>894</v>
      </c>
      <c r="B324" s="62" t="s">
        <v>1159</v>
      </c>
      <c r="C324" s="35" t="s">
        <v>1093</v>
      </c>
      <c r="D324" s="35" t="s">
        <v>368</v>
      </c>
      <c r="E324" s="35" t="s">
        <v>1107</v>
      </c>
      <c r="F324" s="35" t="s">
        <v>824</v>
      </c>
      <c r="G324" s="63" t="s">
        <v>80</v>
      </c>
      <c r="H324" s="35"/>
      <c r="I324" s="35"/>
      <c r="J324" s="52">
        <v>29</v>
      </c>
      <c r="K324" s="51" t="s">
        <v>747</v>
      </c>
      <c r="L324" s="497"/>
      <c r="M324" s="498"/>
      <c r="N324" s="52"/>
      <c r="O324" s="53"/>
      <c r="P324" s="52"/>
      <c r="Q324" s="53"/>
      <c r="R324" s="52"/>
      <c r="S324" s="53"/>
      <c r="T324" s="9"/>
    </row>
    <row r="325" spans="1:20" ht="48" x14ac:dyDescent="0.25">
      <c r="A325" s="51" t="s">
        <v>1001</v>
      </c>
      <c r="B325" s="62" t="s">
        <v>1009</v>
      </c>
      <c r="C325" s="35" t="s">
        <v>1010</v>
      </c>
      <c r="D325" s="35" t="s">
        <v>368</v>
      </c>
      <c r="E325" s="35" t="s">
        <v>1107</v>
      </c>
      <c r="F325" s="35" t="s">
        <v>824</v>
      </c>
      <c r="G325" s="63" t="s">
        <v>80</v>
      </c>
      <c r="H325" s="35"/>
      <c r="I325" s="178" t="s">
        <v>410</v>
      </c>
      <c r="J325" s="582">
        <v>50</v>
      </c>
      <c r="K325" s="51" t="s">
        <v>762</v>
      </c>
      <c r="L325" s="583">
        <v>50</v>
      </c>
      <c r="M325" s="584" t="s">
        <v>762</v>
      </c>
      <c r="N325" s="52"/>
      <c r="O325" s="53"/>
      <c r="P325" s="52"/>
      <c r="Q325" s="53"/>
      <c r="R325" s="52"/>
      <c r="S325" s="53"/>
      <c r="T325" s="9"/>
    </row>
    <row r="326" spans="1:20" ht="168" hidden="1" x14ac:dyDescent="0.25">
      <c r="A326" s="51" t="s">
        <v>1013</v>
      </c>
      <c r="B326" s="62" t="s">
        <v>1011</v>
      </c>
      <c r="C326" s="35" t="s">
        <v>1093</v>
      </c>
      <c r="D326" s="35" t="s">
        <v>368</v>
      </c>
      <c r="E326" s="35" t="s">
        <v>1107</v>
      </c>
      <c r="F326" s="35" t="s">
        <v>824</v>
      </c>
      <c r="G326" s="63" t="s">
        <v>80</v>
      </c>
      <c r="H326" s="35"/>
      <c r="I326" s="35"/>
      <c r="J326" s="52">
        <v>29</v>
      </c>
      <c r="K326" s="51" t="s">
        <v>747</v>
      </c>
      <c r="L326" s="497"/>
      <c r="M326" s="498"/>
      <c r="N326" s="52"/>
      <c r="O326" s="53"/>
      <c r="P326" s="52"/>
      <c r="Q326" s="53"/>
      <c r="R326" s="52"/>
      <c r="S326" s="53"/>
      <c r="T326" s="9"/>
    </row>
    <row r="327" spans="1:20" ht="168" hidden="1" x14ac:dyDescent="0.25">
      <c r="A327" s="51" t="s">
        <v>1014</v>
      </c>
      <c r="B327" s="62" t="s">
        <v>1012</v>
      </c>
      <c r="C327" s="35" t="s">
        <v>1093</v>
      </c>
      <c r="D327" s="35" t="s">
        <v>368</v>
      </c>
      <c r="E327" s="35" t="s">
        <v>1107</v>
      </c>
      <c r="F327" s="35" t="s">
        <v>824</v>
      </c>
      <c r="G327" s="63" t="s">
        <v>80</v>
      </c>
      <c r="H327" s="35"/>
      <c r="I327" s="35"/>
      <c r="J327" s="52">
        <v>29</v>
      </c>
      <c r="K327" s="51" t="s">
        <v>747</v>
      </c>
      <c r="L327" s="497"/>
      <c r="M327" s="498"/>
      <c r="N327" s="52"/>
      <c r="O327" s="53"/>
      <c r="P327" s="52"/>
      <c r="Q327" s="53"/>
      <c r="R327" s="52"/>
      <c r="S327" s="53"/>
      <c r="T327" s="9"/>
    </row>
    <row r="328" spans="1:20" ht="168" hidden="1" x14ac:dyDescent="0.25">
      <c r="A328" s="51" t="s">
        <v>1015</v>
      </c>
      <c r="B328" s="62" t="s">
        <v>1018</v>
      </c>
      <c r="C328" s="35" t="s">
        <v>1093</v>
      </c>
      <c r="D328" s="35" t="s">
        <v>368</v>
      </c>
      <c r="E328" s="35" t="s">
        <v>1107</v>
      </c>
      <c r="F328" s="35" t="s">
        <v>824</v>
      </c>
      <c r="G328" s="35" t="s">
        <v>80</v>
      </c>
      <c r="H328" s="35"/>
      <c r="I328" s="35"/>
      <c r="J328" s="52">
        <v>29</v>
      </c>
      <c r="K328" s="51" t="s">
        <v>747</v>
      </c>
      <c r="L328" s="497"/>
      <c r="M328" s="498"/>
      <c r="N328" s="52"/>
      <c r="O328" s="53"/>
      <c r="P328" s="52"/>
      <c r="Q328" s="53"/>
      <c r="R328" s="52"/>
      <c r="S328" s="53"/>
      <c r="T328" s="9"/>
    </row>
    <row r="329" spans="1:20" ht="168" hidden="1" x14ac:dyDescent="0.25">
      <c r="A329" s="51" t="s">
        <v>1016</v>
      </c>
      <c r="B329" s="62" t="s">
        <v>1019</v>
      </c>
      <c r="C329" s="35" t="s">
        <v>1093</v>
      </c>
      <c r="D329" s="35" t="s">
        <v>368</v>
      </c>
      <c r="E329" s="35" t="s">
        <v>1107</v>
      </c>
      <c r="F329" s="35" t="s">
        <v>824</v>
      </c>
      <c r="G329" s="35" t="s">
        <v>80</v>
      </c>
      <c r="H329" s="35"/>
      <c r="I329" s="35"/>
      <c r="J329" s="52">
        <v>29</v>
      </c>
      <c r="K329" s="51" t="s">
        <v>747</v>
      </c>
      <c r="L329" s="497"/>
      <c r="M329" s="498"/>
      <c r="N329" s="52"/>
      <c r="O329" s="53"/>
      <c r="P329" s="52"/>
      <c r="Q329" s="53"/>
      <c r="R329" s="52"/>
      <c r="S329" s="53"/>
      <c r="T329" s="9"/>
    </row>
    <row r="330" spans="1:20" ht="168" hidden="1" x14ac:dyDescent="0.25">
      <c r="A330" s="51" t="s">
        <v>1024</v>
      </c>
      <c r="B330" s="274" t="s">
        <v>1020</v>
      </c>
      <c r="C330" s="35" t="s">
        <v>1093</v>
      </c>
      <c r="D330" s="35" t="s">
        <v>368</v>
      </c>
      <c r="E330" s="35" t="s">
        <v>1107</v>
      </c>
      <c r="F330" s="35" t="s">
        <v>824</v>
      </c>
      <c r="G330" s="63" t="s">
        <v>80</v>
      </c>
      <c r="H330" s="35"/>
      <c r="I330" s="35"/>
      <c r="J330" s="52">
        <v>29</v>
      </c>
      <c r="K330" s="51" t="s">
        <v>747</v>
      </c>
      <c r="L330" s="497"/>
      <c r="M330" s="498"/>
      <c r="N330" s="52"/>
      <c r="O330" s="53"/>
      <c r="P330" s="52"/>
      <c r="Q330" s="53"/>
      <c r="R330" s="52"/>
      <c r="S330" s="53"/>
      <c r="T330" s="9"/>
    </row>
    <row r="331" spans="1:20" ht="168" hidden="1" x14ac:dyDescent="0.25">
      <c r="A331" s="51" t="s">
        <v>1025</v>
      </c>
      <c r="B331" s="275" t="s">
        <v>1021</v>
      </c>
      <c r="C331" s="35" t="s">
        <v>1093</v>
      </c>
      <c r="D331" s="35" t="s">
        <v>368</v>
      </c>
      <c r="E331" s="35" t="s">
        <v>1107</v>
      </c>
      <c r="F331" s="35" t="s">
        <v>824</v>
      </c>
      <c r="G331" s="63" t="s">
        <v>80</v>
      </c>
      <c r="H331" s="35"/>
      <c r="I331" s="35"/>
      <c r="J331" s="52">
        <v>29</v>
      </c>
      <c r="K331" s="51" t="s">
        <v>747</v>
      </c>
      <c r="L331" s="52"/>
      <c r="M331" s="51"/>
      <c r="N331" s="52"/>
      <c r="O331" s="53"/>
      <c r="P331" s="52"/>
      <c r="Q331" s="53"/>
      <c r="R331" s="52"/>
      <c r="S331" s="53"/>
      <c r="T331" s="9"/>
    </row>
    <row r="332" spans="1:20" ht="168" hidden="1" x14ac:dyDescent="0.25">
      <c r="A332" s="51" t="s">
        <v>1026</v>
      </c>
      <c r="B332" s="274" t="s">
        <v>1022</v>
      </c>
      <c r="C332" s="35" t="s">
        <v>1093</v>
      </c>
      <c r="D332" s="35" t="s">
        <v>368</v>
      </c>
      <c r="E332" s="35" t="s">
        <v>1107</v>
      </c>
      <c r="F332" s="35" t="s">
        <v>824</v>
      </c>
      <c r="G332" s="63" t="s">
        <v>80</v>
      </c>
      <c r="H332" s="35"/>
      <c r="I332" s="35"/>
      <c r="J332" s="52">
        <v>29</v>
      </c>
      <c r="K332" s="51" t="s">
        <v>747</v>
      </c>
      <c r="L332" s="497"/>
      <c r="M332" s="498"/>
      <c r="N332" s="52"/>
      <c r="O332" s="53"/>
      <c r="P332" s="52"/>
      <c r="Q332" s="53"/>
      <c r="R332" s="52"/>
      <c r="S332" s="53"/>
      <c r="T332" s="9"/>
    </row>
    <row r="333" spans="1:20" ht="168" hidden="1" x14ac:dyDescent="0.25">
      <c r="A333" s="51" t="s">
        <v>1027</v>
      </c>
      <c r="B333" s="274" t="s">
        <v>1023</v>
      </c>
      <c r="C333" s="35" t="s">
        <v>1093</v>
      </c>
      <c r="D333" s="35" t="s">
        <v>368</v>
      </c>
      <c r="E333" s="35" t="s">
        <v>1107</v>
      </c>
      <c r="F333" s="35" t="s">
        <v>824</v>
      </c>
      <c r="G333" s="63" t="s">
        <v>80</v>
      </c>
      <c r="H333" s="35"/>
      <c r="I333" s="178" t="s">
        <v>410</v>
      </c>
      <c r="J333" s="52">
        <v>29</v>
      </c>
      <c r="K333" s="51" t="s">
        <v>747</v>
      </c>
      <c r="L333" s="497"/>
      <c r="M333" s="498"/>
      <c r="N333" s="52"/>
      <c r="O333" s="53"/>
      <c r="P333" s="52"/>
      <c r="Q333" s="53"/>
      <c r="R333" s="52"/>
      <c r="S333" s="53"/>
      <c r="T333" s="9"/>
    </row>
    <row r="334" spans="1:20" ht="108" hidden="1" x14ac:dyDescent="0.25">
      <c r="A334" s="51" t="s">
        <v>1028</v>
      </c>
      <c r="B334" s="276" t="s">
        <v>1241</v>
      </c>
      <c r="C334" s="35" t="s">
        <v>78</v>
      </c>
      <c r="D334" s="35" t="s">
        <v>368</v>
      </c>
      <c r="E334" s="35" t="s">
        <v>1086</v>
      </c>
      <c r="F334" s="35" t="s">
        <v>824</v>
      </c>
      <c r="G334" s="63" t="s">
        <v>80</v>
      </c>
      <c r="H334" s="35"/>
      <c r="I334" s="35"/>
      <c r="J334" s="52">
        <v>33</v>
      </c>
      <c r="K334" s="51" t="s">
        <v>751</v>
      </c>
      <c r="L334" s="52"/>
      <c r="M334" s="51"/>
      <c r="N334" s="52"/>
      <c r="O334" s="53"/>
      <c r="P334" s="52"/>
      <c r="Q334" s="53"/>
      <c r="R334" s="52"/>
      <c r="S334" s="53"/>
      <c r="T334" s="9"/>
    </row>
    <row r="335" spans="1:20" ht="108" hidden="1" x14ac:dyDescent="0.25">
      <c r="A335" s="51" t="s">
        <v>1029</v>
      </c>
      <c r="B335" s="276" t="s">
        <v>1244</v>
      </c>
      <c r="C335" s="35" t="s">
        <v>78</v>
      </c>
      <c r="D335" s="35" t="s">
        <v>368</v>
      </c>
      <c r="E335" s="35" t="s">
        <v>1086</v>
      </c>
      <c r="F335" s="35" t="s">
        <v>824</v>
      </c>
      <c r="G335" s="63" t="s">
        <v>80</v>
      </c>
      <c r="H335" s="35"/>
      <c r="I335" s="35"/>
      <c r="J335" s="52">
        <v>33</v>
      </c>
      <c r="K335" s="51" t="s">
        <v>751</v>
      </c>
      <c r="L335" s="52"/>
      <c r="M335" s="51"/>
      <c r="N335" s="52"/>
      <c r="O335" s="53"/>
      <c r="P335" s="52"/>
      <c r="Q335" s="53"/>
      <c r="R335" s="52"/>
      <c r="S335" s="53"/>
      <c r="T335" s="9"/>
    </row>
    <row r="336" spans="1:20" ht="48" hidden="1" x14ac:dyDescent="0.25">
      <c r="A336" s="51" t="s">
        <v>1031</v>
      </c>
      <c r="B336" s="276" t="s">
        <v>1144</v>
      </c>
      <c r="C336" s="35" t="s">
        <v>78</v>
      </c>
      <c r="D336" s="35" t="s">
        <v>368</v>
      </c>
      <c r="E336" s="35" t="s">
        <v>1086</v>
      </c>
      <c r="F336" s="35" t="s">
        <v>824</v>
      </c>
      <c r="G336" s="63" t="s">
        <v>80</v>
      </c>
      <c r="H336" s="35"/>
      <c r="I336" s="35"/>
      <c r="J336" s="52">
        <v>50</v>
      </c>
      <c r="K336" s="51" t="s">
        <v>762</v>
      </c>
      <c r="L336" s="52"/>
      <c r="M336" s="51"/>
      <c r="N336" s="52"/>
      <c r="O336" s="53"/>
      <c r="P336" s="52"/>
      <c r="Q336" s="53"/>
      <c r="R336" s="52"/>
      <c r="S336" s="53"/>
      <c r="T336" s="9"/>
    </row>
    <row r="337" spans="1:20" ht="48" hidden="1" x14ac:dyDescent="0.25">
      <c r="A337" s="51" t="s">
        <v>1032</v>
      </c>
      <c r="B337" s="276" t="s">
        <v>1149</v>
      </c>
      <c r="C337" s="35" t="s">
        <v>78</v>
      </c>
      <c r="D337" s="35" t="s">
        <v>368</v>
      </c>
      <c r="E337" s="35" t="s">
        <v>1086</v>
      </c>
      <c r="F337" s="35" t="s">
        <v>824</v>
      </c>
      <c r="G337" s="63" t="s">
        <v>80</v>
      </c>
      <c r="H337" s="35"/>
      <c r="I337" s="35"/>
      <c r="J337" s="52">
        <v>50</v>
      </c>
      <c r="K337" s="51" t="s">
        <v>762</v>
      </c>
      <c r="L337" s="52"/>
      <c r="M337" s="51"/>
      <c r="N337" s="52"/>
      <c r="O337" s="53"/>
      <c r="P337" s="52"/>
      <c r="Q337" s="53"/>
      <c r="R337" s="52"/>
      <c r="S337" s="53"/>
      <c r="T337" s="9"/>
    </row>
    <row r="338" spans="1:20" ht="168" hidden="1" x14ac:dyDescent="0.25">
      <c r="A338" s="51" t="s">
        <v>1033</v>
      </c>
      <c r="B338" s="276" t="s">
        <v>1160</v>
      </c>
      <c r="C338" s="35" t="s">
        <v>1093</v>
      </c>
      <c r="D338" s="35" t="s">
        <v>368</v>
      </c>
      <c r="E338" s="35" t="s">
        <v>1107</v>
      </c>
      <c r="F338" s="35" t="s">
        <v>824</v>
      </c>
      <c r="G338" s="63" t="s">
        <v>80</v>
      </c>
      <c r="H338" s="35"/>
      <c r="I338" s="178" t="s">
        <v>410</v>
      </c>
      <c r="J338" s="31">
        <v>29</v>
      </c>
      <c r="K338" s="51" t="s">
        <v>747</v>
      </c>
      <c r="L338" s="52"/>
      <c r="M338" s="51"/>
      <c r="N338" s="52"/>
      <c r="O338" s="53"/>
      <c r="P338" s="52"/>
      <c r="Q338" s="53"/>
      <c r="R338" s="52"/>
      <c r="S338" s="53"/>
      <c r="T338" s="9"/>
    </row>
    <row r="339" spans="1:20" ht="180" hidden="1" x14ac:dyDescent="0.25">
      <c r="A339" s="451" t="s">
        <v>1301</v>
      </c>
      <c r="B339" s="486" t="s">
        <v>1302</v>
      </c>
      <c r="C339" s="475" t="s">
        <v>83</v>
      </c>
      <c r="D339" s="475" t="s">
        <v>79</v>
      </c>
      <c r="E339" s="475" t="s">
        <v>1091</v>
      </c>
      <c r="F339" s="475" t="s">
        <v>890</v>
      </c>
      <c r="G339" s="487" t="s">
        <v>80</v>
      </c>
      <c r="H339" s="475"/>
      <c r="I339" s="475"/>
      <c r="J339" s="437">
        <v>34</v>
      </c>
      <c r="K339" s="451" t="s">
        <v>752</v>
      </c>
      <c r="L339" s="438"/>
      <c r="M339" s="451"/>
      <c r="N339" s="438"/>
      <c r="O339" s="439"/>
      <c r="P339" s="438"/>
      <c r="Q339" s="439"/>
      <c r="R339" s="438"/>
      <c r="S339" s="439"/>
      <c r="T339" s="9"/>
    </row>
    <row r="340" spans="1:20" ht="72" hidden="1" x14ac:dyDescent="0.25">
      <c r="A340" s="451" t="s">
        <v>1315</v>
      </c>
      <c r="B340" s="486" t="s">
        <v>1316</v>
      </c>
      <c r="C340" s="475" t="s">
        <v>778</v>
      </c>
      <c r="D340" s="475" t="s">
        <v>368</v>
      </c>
      <c r="E340" s="475" t="s">
        <v>780</v>
      </c>
      <c r="F340" s="475" t="s">
        <v>824</v>
      </c>
      <c r="G340" s="487" t="s">
        <v>80</v>
      </c>
      <c r="H340" s="475"/>
      <c r="I340" s="475"/>
      <c r="J340" s="437">
        <v>12</v>
      </c>
      <c r="K340" s="451" t="s">
        <v>737</v>
      </c>
      <c r="L340" s="438"/>
      <c r="M340" s="451"/>
      <c r="N340" s="438"/>
      <c r="O340" s="439"/>
      <c r="P340" s="438"/>
      <c r="Q340" s="439"/>
      <c r="R340" s="438"/>
      <c r="S340" s="439"/>
      <c r="T340" s="9"/>
    </row>
    <row r="341" spans="1:20" ht="38.25" hidden="1" x14ac:dyDescent="0.25">
      <c r="A341" s="451" t="s">
        <v>1317</v>
      </c>
      <c r="B341" s="486" t="s">
        <v>1318</v>
      </c>
      <c r="C341" s="475" t="s">
        <v>778</v>
      </c>
      <c r="D341" s="475" t="s">
        <v>368</v>
      </c>
      <c r="E341" s="475" t="s">
        <v>780</v>
      </c>
      <c r="F341" s="475" t="s">
        <v>824</v>
      </c>
      <c r="G341" s="487" t="s">
        <v>80</v>
      </c>
      <c r="H341" s="478"/>
      <c r="I341" s="478" t="s">
        <v>410</v>
      </c>
      <c r="J341" s="437">
        <v>7</v>
      </c>
      <c r="K341" s="451" t="s">
        <v>733</v>
      </c>
      <c r="L341" s="438"/>
      <c r="M341" s="451"/>
      <c r="N341" s="438"/>
      <c r="O341" s="439"/>
      <c r="P341" s="438"/>
      <c r="Q341" s="439"/>
      <c r="R341" s="438"/>
      <c r="S341" s="439"/>
      <c r="T341" s="9"/>
    </row>
    <row r="342" spans="1:20" ht="168" hidden="1" x14ac:dyDescent="0.25">
      <c r="A342" s="451" t="s">
        <v>1319</v>
      </c>
      <c r="B342" s="486" t="s">
        <v>1320</v>
      </c>
      <c r="C342" s="475" t="s">
        <v>83</v>
      </c>
      <c r="D342" s="475" t="s">
        <v>368</v>
      </c>
      <c r="E342" s="475" t="s">
        <v>1091</v>
      </c>
      <c r="F342" s="475" t="s">
        <v>824</v>
      </c>
      <c r="G342" s="487" t="s">
        <v>80</v>
      </c>
      <c r="H342" s="478"/>
      <c r="I342" s="478"/>
      <c r="J342" s="52">
        <v>29</v>
      </c>
      <c r="K342" s="51" t="s">
        <v>747</v>
      </c>
      <c r="L342" s="438"/>
      <c r="M342" s="451"/>
      <c r="N342" s="438"/>
      <c r="O342" s="439"/>
      <c r="P342" s="438"/>
      <c r="Q342" s="439"/>
      <c r="R342" s="438"/>
      <c r="S342" s="439"/>
      <c r="T342" s="9"/>
    </row>
    <row r="343" spans="1:20" ht="168" hidden="1" x14ac:dyDescent="0.25">
      <c r="A343" s="451" t="s">
        <v>1321</v>
      </c>
      <c r="B343" s="486" t="s">
        <v>1322</v>
      </c>
      <c r="C343" s="475" t="s">
        <v>83</v>
      </c>
      <c r="D343" s="475" t="s">
        <v>368</v>
      </c>
      <c r="E343" s="475" t="s">
        <v>1091</v>
      </c>
      <c r="F343" s="475" t="s">
        <v>824</v>
      </c>
      <c r="G343" s="487" t="s">
        <v>80</v>
      </c>
      <c r="H343" s="478"/>
      <c r="I343" s="478"/>
      <c r="J343" s="52">
        <v>29</v>
      </c>
      <c r="K343" s="51" t="s">
        <v>747</v>
      </c>
      <c r="L343" s="438"/>
      <c r="M343" s="451"/>
      <c r="N343" s="438"/>
      <c r="O343" s="439"/>
      <c r="P343" s="438"/>
      <c r="Q343" s="439"/>
      <c r="R343" s="438"/>
      <c r="S343" s="439"/>
      <c r="T343" s="9"/>
    </row>
    <row r="344" spans="1:20" ht="168" hidden="1" x14ac:dyDescent="0.25">
      <c r="A344" s="451" t="s">
        <v>1323</v>
      </c>
      <c r="B344" s="486" t="s">
        <v>1324</v>
      </c>
      <c r="C344" s="475" t="s">
        <v>83</v>
      </c>
      <c r="D344" s="475" t="s">
        <v>368</v>
      </c>
      <c r="E344" s="475" t="s">
        <v>1091</v>
      </c>
      <c r="F344" s="475" t="s">
        <v>824</v>
      </c>
      <c r="G344" s="487" t="s">
        <v>80</v>
      </c>
      <c r="H344" s="478"/>
      <c r="I344" s="478"/>
      <c r="J344" s="52">
        <v>29</v>
      </c>
      <c r="K344" s="51" t="s">
        <v>747</v>
      </c>
      <c r="L344" s="438"/>
      <c r="M344" s="451"/>
      <c r="N344" s="438"/>
      <c r="O344" s="439"/>
      <c r="P344" s="438"/>
      <c r="Q344" s="439"/>
      <c r="R344" s="438"/>
      <c r="S344" s="439"/>
      <c r="T344" s="9"/>
    </row>
    <row r="345" spans="1:20" ht="168" hidden="1" x14ac:dyDescent="0.25">
      <c r="A345" s="451" t="s">
        <v>1325</v>
      </c>
      <c r="B345" s="486" t="s">
        <v>1326</v>
      </c>
      <c r="C345" s="475" t="s">
        <v>83</v>
      </c>
      <c r="D345" s="475" t="s">
        <v>368</v>
      </c>
      <c r="E345" s="475" t="s">
        <v>1091</v>
      </c>
      <c r="F345" s="475" t="s">
        <v>824</v>
      </c>
      <c r="G345" s="487" t="s">
        <v>80</v>
      </c>
      <c r="H345" s="478"/>
      <c r="I345" s="478"/>
      <c r="J345" s="52">
        <v>29</v>
      </c>
      <c r="K345" s="51" t="s">
        <v>747</v>
      </c>
      <c r="L345" s="438"/>
      <c r="M345" s="451"/>
      <c r="N345" s="438"/>
      <c r="O345" s="439"/>
      <c r="P345" s="438"/>
      <c r="Q345" s="439"/>
      <c r="R345" s="438"/>
      <c r="S345" s="439"/>
      <c r="T345" s="9"/>
    </row>
    <row r="346" spans="1:20" ht="168" hidden="1" x14ac:dyDescent="0.25">
      <c r="A346" s="451" t="s">
        <v>1327</v>
      </c>
      <c r="B346" s="486" t="s">
        <v>1328</v>
      </c>
      <c r="C346" s="475" t="s">
        <v>83</v>
      </c>
      <c r="D346" s="475" t="s">
        <v>368</v>
      </c>
      <c r="E346" s="475" t="s">
        <v>1091</v>
      </c>
      <c r="F346" s="475" t="s">
        <v>824</v>
      </c>
      <c r="G346" s="487" t="s">
        <v>80</v>
      </c>
      <c r="H346" s="478"/>
      <c r="I346" s="478"/>
      <c r="J346" s="52">
        <v>29</v>
      </c>
      <c r="K346" s="51" t="s">
        <v>747</v>
      </c>
      <c r="L346" s="438"/>
      <c r="M346" s="451"/>
      <c r="N346" s="438"/>
      <c r="O346" s="439"/>
      <c r="P346" s="438"/>
      <c r="Q346" s="439"/>
      <c r="R346" s="438"/>
      <c r="S346" s="439"/>
      <c r="T346" s="9"/>
    </row>
    <row r="347" spans="1:20" ht="168" hidden="1" x14ac:dyDescent="0.25">
      <c r="A347" s="451" t="s">
        <v>1329</v>
      </c>
      <c r="B347" s="486" t="s">
        <v>1330</v>
      </c>
      <c r="C347" s="475" t="s">
        <v>83</v>
      </c>
      <c r="D347" s="475" t="s">
        <v>368</v>
      </c>
      <c r="E347" s="475" t="s">
        <v>1091</v>
      </c>
      <c r="F347" s="475" t="s">
        <v>824</v>
      </c>
      <c r="G347" s="487" t="s">
        <v>80</v>
      </c>
      <c r="H347" s="478"/>
      <c r="I347" s="478"/>
      <c r="J347" s="52">
        <v>29</v>
      </c>
      <c r="K347" s="51" t="s">
        <v>747</v>
      </c>
      <c r="L347" s="438"/>
      <c r="M347" s="451"/>
      <c r="N347" s="438"/>
      <c r="O347" s="439"/>
      <c r="P347" s="438"/>
      <c r="Q347" s="439"/>
      <c r="R347" s="438"/>
      <c r="S347" s="439"/>
      <c r="T347" s="9"/>
    </row>
    <row r="348" spans="1:20" ht="168" hidden="1" x14ac:dyDescent="0.25">
      <c r="A348" s="451" t="s">
        <v>1331</v>
      </c>
      <c r="B348" s="486" t="s">
        <v>1332</v>
      </c>
      <c r="C348" s="475" t="s">
        <v>83</v>
      </c>
      <c r="D348" s="475" t="s">
        <v>368</v>
      </c>
      <c r="E348" s="475" t="s">
        <v>1091</v>
      </c>
      <c r="F348" s="475" t="s">
        <v>824</v>
      </c>
      <c r="G348" s="487" t="s">
        <v>80</v>
      </c>
      <c r="H348" s="478"/>
      <c r="I348" s="478"/>
      <c r="J348" s="52">
        <v>29</v>
      </c>
      <c r="K348" s="51" t="s">
        <v>747</v>
      </c>
      <c r="L348" s="438"/>
      <c r="M348" s="451"/>
      <c r="N348" s="438"/>
      <c r="O348" s="439"/>
      <c r="P348" s="438"/>
      <c r="Q348" s="439"/>
      <c r="R348" s="438"/>
      <c r="S348" s="439"/>
      <c r="T348" s="9"/>
    </row>
    <row r="349" spans="1:20" ht="168" hidden="1" x14ac:dyDescent="0.25">
      <c r="A349" s="451" t="s">
        <v>1333</v>
      </c>
      <c r="B349" s="486" t="s">
        <v>1334</v>
      </c>
      <c r="C349" s="475" t="s">
        <v>83</v>
      </c>
      <c r="D349" s="475" t="s">
        <v>368</v>
      </c>
      <c r="E349" s="475" t="s">
        <v>1091</v>
      </c>
      <c r="F349" s="475" t="s">
        <v>824</v>
      </c>
      <c r="G349" s="487" t="s">
        <v>80</v>
      </c>
      <c r="H349" s="478"/>
      <c r="I349" s="478"/>
      <c r="J349" s="52">
        <v>29</v>
      </c>
      <c r="K349" s="51" t="s">
        <v>747</v>
      </c>
      <c r="L349" s="438"/>
      <c r="M349" s="451"/>
      <c r="N349" s="438"/>
      <c r="O349" s="439"/>
      <c r="P349" s="438"/>
      <c r="Q349" s="439"/>
      <c r="R349" s="438"/>
      <c r="S349" s="439"/>
      <c r="T349" s="9"/>
    </row>
    <row r="350" spans="1:20" ht="168" hidden="1" x14ac:dyDescent="0.25">
      <c r="A350" s="451" t="s">
        <v>1335</v>
      </c>
      <c r="B350" s="486" t="s">
        <v>1336</v>
      </c>
      <c r="C350" s="475" t="s">
        <v>83</v>
      </c>
      <c r="D350" s="475" t="s">
        <v>368</v>
      </c>
      <c r="E350" s="475" t="s">
        <v>1091</v>
      </c>
      <c r="F350" s="475" t="s">
        <v>824</v>
      </c>
      <c r="G350" s="487" t="s">
        <v>80</v>
      </c>
      <c r="H350" s="478"/>
      <c r="I350" s="478"/>
      <c r="J350" s="52">
        <v>29</v>
      </c>
      <c r="K350" s="51" t="s">
        <v>747</v>
      </c>
      <c r="L350" s="438"/>
      <c r="M350" s="451"/>
      <c r="N350" s="438"/>
      <c r="O350" s="439"/>
      <c r="P350" s="438"/>
      <c r="Q350" s="439"/>
      <c r="R350" s="438"/>
      <c r="S350" s="439"/>
      <c r="T350" s="9"/>
    </row>
    <row r="351" spans="1:20" ht="168" hidden="1" x14ac:dyDescent="0.25">
      <c r="A351" s="451" t="s">
        <v>1337</v>
      </c>
      <c r="B351" s="486" t="s">
        <v>1338</v>
      </c>
      <c r="C351" s="475" t="s">
        <v>83</v>
      </c>
      <c r="D351" s="475" t="s">
        <v>368</v>
      </c>
      <c r="E351" s="475" t="s">
        <v>1091</v>
      </c>
      <c r="F351" s="475" t="s">
        <v>824</v>
      </c>
      <c r="G351" s="487" t="s">
        <v>80</v>
      </c>
      <c r="H351" s="478"/>
      <c r="I351" s="478"/>
      <c r="J351" s="52">
        <v>29</v>
      </c>
      <c r="K351" s="51" t="s">
        <v>747</v>
      </c>
      <c r="L351" s="438"/>
      <c r="M351" s="451"/>
      <c r="N351" s="438"/>
      <c r="O351" s="439"/>
      <c r="P351" s="438"/>
      <c r="Q351" s="439"/>
      <c r="R351" s="438"/>
      <c r="S351" s="439"/>
      <c r="T351" s="9"/>
    </row>
    <row r="352" spans="1:20" ht="168" hidden="1" x14ac:dyDescent="0.25">
      <c r="A352" s="451" t="s">
        <v>1339</v>
      </c>
      <c r="B352" s="486" t="s">
        <v>1340</v>
      </c>
      <c r="C352" s="475" t="s">
        <v>83</v>
      </c>
      <c r="D352" s="475" t="s">
        <v>368</v>
      </c>
      <c r="E352" s="475" t="s">
        <v>1091</v>
      </c>
      <c r="F352" s="475" t="s">
        <v>824</v>
      </c>
      <c r="G352" s="487" t="s">
        <v>80</v>
      </c>
      <c r="H352" s="478"/>
      <c r="I352" s="478"/>
      <c r="J352" s="52">
        <v>29</v>
      </c>
      <c r="K352" s="51" t="s">
        <v>747</v>
      </c>
      <c r="L352" s="438"/>
      <c r="M352" s="451"/>
      <c r="N352" s="438"/>
      <c r="O352" s="439"/>
      <c r="P352" s="438"/>
      <c r="Q352" s="439"/>
      <c r="R352" s="438"/>
      <c r="S352" s="439"/>
      <c r="T352" s="9"/>
    </row>
    <row r="353" spans="1:20" ht="108" hidden="1" x14ac:dyDescent="0.25">
      <c r="A353" s="451" t="s">
        <v>1341</v>
      </c>
      <c r="B353" s="486" t="s">
        <v>1342</v>
      </c>
      <c r="C353" s="475" t="s">
        <v>83</v>
      </c>
      <c r="D353" s="475" t="s">
        <v>368</v>
      </c>
      <c r="E353" s="475" t="s">
        <v>1091</v>
      </c>
      <c r="F353" s="475" t="s">
        <v>824</v>
      </c>
      <c r="G353" s="487" t="s">
        <v>80</v>
      </c>
      <c r="H353" s="478"/>
      <c r="I353" s="478"/>
      <c r="J353" s="52">
        <v>33</v>
      </c>
      <c r="K353" s="51" t="s">
        <v>751</v>
      </c>
      <c r="L353" s="438"/>
      <c r="M353" s="451"/>
      <c r="N353" s="438"/>
      <c r="O353" s="439"/>
      <c r="P353" s="438"/>
      <c r="Q353" s="439"/>
      <c r="R353" s="438"/>
      <c r="S353" s="439"/>
      <c r="T353" s="9"/>
    </row>
    <row r="354" spans="1:20" ht="120" hidden="1" x14ac:dyDescent="0.25">
      <c r="A354" s="451" t="s">
        <v>1344</v>
      </c>
      <c r="B354" s="486" t="s">
        <v>1343</v>
      </c>
      <c r="C354" s="475" t="s">
        <v>83</v>
      </c>
      <c r="D354" s="475" t="s">
        <v>368</v>
      </c>
      <c r="E354" s="475" t="s">
        <v>1091</v>
      </c>
      <c r="F354" s="475" t="s">
        <v>824</v>
      </c>
      <c r="G354" s="487" t="s">
        <v>80</v>
      </c>
      <c r="H354" s="478"/>
      <c r="I354" s="478"/>
      <c r="J354" s="52">
        <v>32</v>
      </c>
      <c r="K354" s="51" t="s">
        <v>750</v>
      </c>
      <c r="L354" s="438"/>
      <c r="M354" s="451"/>
      <c r="N354" s="438"/>
      <c r="O354" s="439"/>
      <c r="P354" s="438"/>
      <c r="Q354" s="439"/>
      <c r="R354" s="438"/>
      <c r="S354" s="439"/>
      <c r="T354" s="9"/>
    </row>
    <row r="355" spans="1:20" ht="108" hidden="1" x14ac:dyDescent="0.25">
      <c r="A355" s="451" t="s">
        <v>1345</v>
      </c>
      <c r="B355" s="486" t="s">
        <v>1346</v>
      </c>
      <c r="C355" s="475" t="s">
        <v>83</v>
      </c>
      <c r="D355" s="475" t="s">
        <v>368</v>
      </c>
      <c r="E355" s="475" t="s">
        <v>1091</v>
      </c>
      <c r="F355" s="475" t="s">
        <v>824</v>
      </c>
      <c r="G355" s="487" t="s">
        <v>80</v>
      </c>
      <c r="H355" s="478"/>
      <c r="I355" s="478"/>
      <c r="J355" s="52">
        <v>33</v>
      </c>
      <c r="K355" s="51" t="s">
        <v>751</v>
      </c>
      <c r="L355" s="438"/>
      <c r="M355" s="451"/>
      <c r="N355" s="438"/>
      <c r="O355" s="439"/>
      <c r="P355" s="438"/>
      <c r="Q355" s="439"/>
      <c r="R355" s="438"/>
      <c r="S355" s="439"/>
      <c r="T355" s="9"/>
    </row>
    <row r="356" spans="1:20" ht="108" hidden="1" x14ac:dyDescent="0.25">
      <c r="A356" s="451" t="s">
        <v>1347</v>
      </c>
      <c r="B356" s="486" t="s">
        <v>1348</v>
      </c>
      <c r="C356" s="475" t="s">
        <v>83</v>
      </c>
      <c r="D356" s="475" t="s">
        <v>368</v>
      </c>
      <c r="E356" s="475" t="s">
        <v>1091</v>
      </c>
      <c r="F356" s="475" t="s">
        <v>824</v>
      </c>
      <c r="G356" s="487" t="s">
        <v>80</v>
      </c>
      <c r="H356" s="478"/>
      <c r="I356" s="478"/>
      <c r="J356" s="52">
        <v>33</v>
      </c>
      <c r="K356" s="51" t="s">
        <v>751</v>
      </c>
      <c r="L356" s="438"/>
      <c r="M356" s="451"/>
      <c r="N356" s="438"/>
      <c r="O356" s="439"/>
      <c r="P356" s="438"/>
      <c r="Q356" s="439"/>
      <c r="R356" s="438"/>
      <c r="S356" s="439"/>
      <c r="T356" s="9"/>
    </row>
    <row r="357" spans="1:20" ht="51" hidden="1" x14ac:dyDescent="0.25">
      <c r="A357" s="451" t="s">
        <v>1349</v>
      </c>
      <c r="B357" s="486" t="s">
        <v>1350</v>
      </c>
      <c r="C357" s="475" t="s">
        <v>1351</v>
      </c>
      <c r="D357" s="475" t="s">
        <v>368</v>
      </c>
      <c r="E357" s="475" t="s">
        <v>1108</v>
      </c>
      <c r="F357" s="475" t="s">
        <v>824</v>
      </c>
      <c r="G357" s="487" t="s">
        <v>80</v>
      </c>
      <c r="H357" s="478"/>
      <c r="I357" s="478"/>
      <c r="J357" s="52">
        <v>50</v>
      </c>
      <c r="K357" s="51" t="s">
        <v>762</v>
      </c>
      <c r="L357" s="438"/>
      <c r="M357" s="451"/>
      <c r="N357" s="438"/>
      <c r="O357" s="439"/>
      <c r="P357" s="438"/>
      <c r="Q357" s="439"/>
      <c r="R357" s="438"/>
      <c r="S357" s="439"/>
      <c r="T357" s="9"/>
    </row>
    <row r="358" spans="1:20" ht="51" hidden="1" x14ac:dyDescent="0.25">
      <c r="A358" s="451" t="s">
        <v>1352</v>
      </c>
      <c r="B358" s="486" t="s">
        <v>1353</v>
      </c>
      <c r="C358" s="475" t="s">
        <v>1351</v>
      </c>
      <c r="D358" s="475" t="s">
        <v>368</v>
      </c>
      <c r="E358" s="475" t="s">
        <v>1108</v>
      </c>
      <c r="F358" s="475" t="s">
        <v>824</v>
      </c>
      <c r="G358" s="487" t="s">
        <v>80</v>
      </c>
      <c r="H358" s="478"/>
      <c r="I358" s="478"/>
      <c r="J358" s="52">
        <v>50</v>
      </c>
      <c r="K358" s="51" t="s">
        <v>762</v>
      </c>
      <c r="L358" s="438"/>
      <c r="M358" s="451"/>
      <c r="N358" s="438"/>
      <c r="O358" s="439"/>
      <c r="P358" s="438"/>
      <c r="Q358" s="439"/>
      <c r="R358" s="438"/>
      <c r="S358" s="439"/>
      <c r="T358" s="9"/>
    </row>
    <row r="359" spans="1:20" ht="51" hidden="1" x14ac:dyDescent="0.25">
      <c r="A359" s="451" t="s">
        <v>1354</v>
      </c>
      <c r="B359" s="486" t="s">
        <v>1355</v>
      </c>
      <c r="C359" s="475" t="s">
        <v>1351</v>
      </c>
      <c r="D359" s="475" t="s">
        <v>368</v>
      </c>
      <c r="E359" s="475" t="s">
        <v>1108</v>
      </c>
      <c r="F359" s="475" t="s">
        <v>824</v>
      </c>
      <c r="G359" s="487" t="s">
        <v>80</v>
      </c>
      <c r="H359" s="478"/>
      <c r="I359" s="478"/>
      <c r="J359" s="52">
        <v>50</v>
      </c>
      <c r="K359" s="51" t="s">
        <v>762</v>
      </c>
      <c r="L359" s="438"/>
      <c r="M359" s="451"/>
      <c r="N359" s="438"/>
      <c r="O359" s="439"/>
      <c r="P359" s="438"/>
      <c r="Q359" s="439"/>
      <c r="R359" s="438"/>
      <c r="S359" s="439"/>
      <c r="T359" s="9"/>
    </row>
    <row r="360" spans="1:20" ht="51" hidden="1" x14ac:dyDescent="0.25">
      <c r="A360" s="451" t="s">
        <v>1356</v>
      </c>
      <c r="B360" s="486" t="s">
        <v>1357</v>
      </c>
      <c r="C360" s="475" t="s">
        <v>1351</v>
      </c>
      <c r="D360" s="475" t="s">
        <v>368</v>
      </c>
      <c r="E360" s="475" t="s">
        <v>1108</v>
      </c>
      <c r="F360" s="475" t="s">
        <v>824</v>
      </c>
      <c r="G360" s="487" t="s">
        <v>80</v>
      </c>
      <c r="H360" s="478"/>
      <c r="I360" s="478"/>
      <c r="J360" s="52">
        <v>50</v>
      </c>
      <c r="K360" s="51" t="s">
        <v>762</v>
      </c>
      <c r="L360" s="438"/>
      <c r="M360" s="451"/>
      <c r="N360" s="438"/>
      <c r="O360" s="439"/>
      <c r="P360" s="438"/>
      <c r="Q360" s="439"/>
      <c r="R360" s="438"/>
      <c r="S360" s="439"/>
      <c r="T360" s="9"/>
    </row>
    <row r="361" spans="1:20" ht="51" hidden="1" x14ac:dyDescent="0.25">
      <c r="A361" s="451" t="s">
        <v>1358</v>
      </c>
      <c r="B361" s="486" t="s">
        <v>1359</v>
      </c>
      <c r="C361" s="475" t="s">
        <v>1351</v>
      </c>
      <c r="D361" s="475" t="s">
        <v>368</v>
      </c>
      <c r="E361" s="475" t="s">
        <v>1108</v>
      </c>
      <c r="F361" s="475" t="s">
        <v>824</v>
      </c>
      <c r="G361" s="487" t="s">
        <v>80</v>
      </c>
      <c r="H361" s="478"/>
      <c r="I361" s="478"/>
      <c r="J361" s="52">
        <v>50</v>
      </c>
      <c r="K361" s="51" t="s">
        <v>762</v>
      </c>
      <c r="L361" s="438"/>
      <c r="M361" s="451"/>
      <c r="N361" s="438"/>
      <c r="O361" s="439"/>
      <c r="P361" s="438"/>
      <c r="Q361" s="439"/>
      <c r="R361" s="438"/>
      <c r="S361" s="439"/>
      <c r="T361" s="9"/>
    </row>
    <row r="362" spans="1:20" ht="51" hidden="1" x14ac:dyDescent="0.25">
      <c r="A362" s="451" t="s">
        <v>1360</v>
      </c>
      <c r="B362" s="486" t="s">
        <v>1361</v>
      </c>
      <c r="C362" s="475" t="s">
        <v>1351</v>
      </c>
      <c r="D362" s="475" t="s">
        <v>368</v>
      </c>
      <c r="E362" s="475" t="s">
        <v>1108</v>
      </c>
      <c r="F362" s="475" t="s">
        <v>824</v>
      </c>
      <c r="G362" s="487" t="s">
        <v>80</v>
      </c>
      <c r="H362" s="478"/>
      <c r="I362" s="478"/>
      <c r="J362" s="52">
        <v>50</v>
      </c>
      <c r="K362" s="51" t="s">
        <v>762</v>
      </c>
      <c r="L362" s="438"/>
      <c r="M362" s="451"/>
      <c r="N362" s="438"/>
      <c r="O362" s="439"/>
      <c r="P362" s="438"/>
      <c r="Q362" s="439"/>
      <c r="R362" s="438"/>
      <c r="S362" s="439"/>
      <c r="T362" s="9"/>
    </row>
    <row r="363" spans="1:20" ht="63.75" hidden="1" x14ac:dyDescent="0.25">
      <c r="A363" s="451" t="s">
        <v>1362</v>
      </c>
      <c r="B363" s="486" t="s">
        <v>1363</v>
      </c>
      <c r="C363" s="475" t="s">
        <v>1351</v>
      </c>
      <c r="D363" s="475" t="s">
        <v>368</v>
      </c>
      <c r="E363" s="475" t="s">
        <v>1108</v>
      </c>
      <c r="F363" s="475" t="s">
        <v>824</v>
      </c>
      <c r="G363" s="487" t="s">
        <v>80</v>
      </c>
      <c r="H363" s="478"/>
      <c r="I363" s="478"/>
      <c r="J363" s="52">
        <v>50</v>
      </c>
      <c r="K363" s="51" t="s">
        <v>762</v>
      </c>
      <c r="L363" s="438"/>
      <c r="M363" s="451"/>
      <c r="N363" s="438"/>
      <c r="O363" s="439"/>
      <c r="P363" s="438"/>
      <c r="Q363" s="439"/>
      <c r="R363" s="438"/>
      <c r="S363" s="439"/>
      <c r="T363" s="9"/>
    </row>
    <row r="364" spans="1:20" ht="48" hidden="1" x14ac:dyDescent="0.25">
      <c r="A364" s="451" t="s">
        <v>1364</v>
      </c>
      <c r="B364" s="486" t="s">
        <v>1365</v>
      </c>
      <c r="C364" s="475" t="s">
        <v>74</v>
      </c>
      <c r="D364" s="475" t="s">
        <v>368</v>
      </c>
      <c r="E364" s="475" t="s">
        <v>1108</v>
      </c>
      <c r="F364" s="475" t="s">
        <v>824</v>
      </c>
      <c r="G364" s="487" t="s">
        <v>80</v>
      </c>
      <c r="H364" s="478"/>
      <c r="I364" s="478"/>
      <c r="J364" s="52">
        <v>50</v>
      </c>
      <c r="K364" s="51" t="s">
        <v>762</v>
      </c>
      <c r="L364" s="438"/>
      <c r="M364" s="451"/>
      <c r="N364" s="438"/>
      <c r="O364" s="439"/>
      <c r="P364" s="438"/>
      <c r="Q364" s="439"/>
      <c r="R364" s="438"/>
      <c r="S364" s="439"/>
      <c r="T364" s="9"/>
    </row>
    <row r="365" spans="1:20" ht="48" hidden="1" x14ac:dyDescent="0.25">
      <c r="A365" s="451" t="s">
        <v>1366</v>
      </c>
      <c r="B365" s="486" t="s">
        <v>1367</v>
      </c>
      <c r="C365" s="475" t="s">
        <v>74</v>
      </c>
      <c r="D365" s="475" t="s">
        <v>368</v>
      </c>
      <c r="E365" s="475" t="s">
        <v>1108</v>
      </c>
      <c r="F365" s="475" t="s">
        <v>824</v>
      </c>
      <c r="G365" s="487" t="s">
        <v>80</v>
      </c>
      <c r="H365" s="478"/>
      <c r="I365" s="478"/>
      <c r="J365" s="52">
        <v>50</v>
      </c>
      <c r="K365" s="51" t="s">
        <v>762</v>
      </c>
      <c r="L365" s="438"/>
      <c r="M365" s="451"/>
      <c r="N365" s="438"/>
      <c r="O365" s="439"/>
      <c r="P365" s="438"/>
      <c r="Q365" s="439"/>
      <c r="R365" s="438"/>
      <c r="S365" s="439"/>
      <c r="T365" s="9"/>
    </row>
    <row r="366" spans="1:20" ht="120" hidden="1" x14ac:dyDescent="0.25">
      <c r="A366" s="451" t="s">
        <v>1371</v>
      </c>
      <c r="B366" s="486" t="s">
        <v>1379</v>
      </c>
      <c r="C366" s="475" t="s">
        <v>84</v>
      </c>
      <c r="D366" s="475" t="s">
        <v>368</v>
      </c>
      <c r="E366" s="475" t="s">
        <v>1387</v>
      </c>
      <c r="F366" s="475" t="s">
        <v>824</v>
      </c>
      <c r="G366" s="487" t="s">
        <v>80</v>
      </c>
      <c r="H366" s="478"/>
      <c r="I366" s="478"/>
      <c r="J366" s="52">
        <v>32</v>
      </c>
      <c r="K366" s="51" t="s">
        <v>750</v>
      </c>
      <c r="L366" s="438"/>
      <c r="M366" s="451"/>
      <c r="N366" s="438"/>
      <c r="O366" s="439"/>
      <c r="P366" s="438"/>
      <c r="Q366" s="439"/>
      <c r="R366" s="438"/>
      <c r="S366" s="439"/>
      <c r="T366" s="9"/>
    </row>
    <row r="367" spans="1:20" ht="48" hidden="1" x14ac:dyDescent="0.25">
      <c r="A367" s="451" t="s">
        <v>1372</v>
      </c>
      <c r="B367" s="486" t="s">
        <v>1380</v>
      </c>
      <c r="C367" s="475" t="s">
        <v>84</v>
      </c>
      <c r="D367" s="475" t="s">
        <v>368</v>
      </c>
      <c r="E367" s="475" t="s">
        <v>1387</v>
      </c>
      <c r="F367" s="475" t="s">
        <v>824</v>
      </c>
      <c r="G367" s="487" t="s">
        <v>80</v>
      </c>
      <c r="H367" s="478"/>
      <c r="I367" s="478"/>
      <c r="J367" s="52">
        <v>41</v>
      </c>
      <c r="K367" s="51" t="s">
        <v>1388</v>
      </c>
      <c r="L367" s="438"/>
      <c r="M367" s="451"/>
      <c r="N367" s="438"/>
      <c r="O367" s="439"/>
      <c r="P367" s="438"/>
      <c r="Q367" s="439"/>
      <c r="R367" s="438"/>
      <c r="S367" s="439"/>
      <c r="T367" s="9"/>
    </row>
    <row r="368" spans="1:20" ht="84" hidden="1" x14ac:dyDescent="0.25">
      <c r="A368" s="451" t="s">
        <v>1373</v>
      </c>
      <c r="B368" s="486" t="s">
        <v>1381</v>
      </c>
      <c r="C368" s="475" t="s">
        <v>84</v>
      </c>
      <c r="D368" s="475" t="s">
        <v>368</v>
      </c>
      <c r="E368" s="475" t="s">
        <v>1387</v>
      </c>
      <c r="F368" s="475" t="s">
        <v>824</v>
      </c>
      <c r="G368" s="487" t="s">
        <v>80</v>
      </c>
      <c r="H368" s="478"/>
      <c r="I368" s="478"/>
      <c r="J368" s="438">
        <v>23</v>
      </c>
      <c r="K368" s="451" t="s">
        <v>741</v>
      </c>
      <c r="L368" s="438">
        <v>22</v>
      </c>
      <c r="M368" s="451" t="s">
        <v>740</v>
      </c>
      <c r="N368" s="438"/>
      <c r="O368" s="439"/>
      <c r="P368" s="438"/>
      <c r="Q368" s="439"/>
      <c r="R368" s="438"/>
      <c r="S368" s="439"/>
      <c r="T368" s="9"/>
    </row>
    <row r="369" spans="1:20" ht="84" hidden="1" x14ac:dyDescent="0.25">
      <c r="A369" s="451" t="s">
        <v>1374</v>
      </c>
      <c r="B369" s="486" t="s">
        <v>1386</v>
      </c>
      <c r="C369" s="475" t="s">
        <v>84</v>
      </c>
      <c r="D369" s="475" t="s">
        <v>368</v>
      </c>
      <c r="E369" s="475" t="s">
        <v>1387</v>
      </c>
      <c r="F369" s="475" t="s">
        <v>824</v>
      </c>
      <c r="G369" s="487" t="s">
        <v>80</v>
      </c>
      <c r="H369" s="478"/>
      <c r="I369" s="478"/>
      <c r="J369" s="438">
        <v>23</v>
      </c>
      <c r="K369" s="451" t="s">
        <v>741</v>
      </c>
      <c r="L369" s="438"/>
      <c r="M369" s="451"/>
      <c r="N369" s="438"/>
      <c r="O369" s="439"/>
      <c r="P369" s="438"/>
      <c r="Q369" s="439"/>
      <c r="R369" s="438"/>
      <c r="S369" s="439"/>
      <c r="T369" s="9"/>
    </row>
    <row r="370" spans="1:20" ht="60" hidden="1" x14ac:dyDescent="0.25">
      <c r="A370" s="451" t="s">
        <v>1375</v>
      </c>
      <c r="B370" s="486" t="s">
        <v>1382</v>
      </c>
      <c r="C370" s="475" t="s">
        <v>84</v>
      </c>
      <c r="D370" s="475" t="s">
        <v>368</v>
      </c>
      <c r="E370" s="475" t="s">
        <v>1387</v>
      </c>
      <c r="F370" s="475" t="s">
        <v>824</v>
      </c>
      <c r="G370" s="487" t="s">
        <v>80</v>
      </c>
      <c r="H370" s="478"/>
      <c r="I370" s="478"/>
      <c r="J370" s="438">
        <v>22</v>
      </c>
      <c r="K370" s="451" t="s">
        <v>740</v>
      </c>
      <c r="L370" s="438"/>
      <c r="M370" s="451"/>
      <c r="N370" s="438"/>
      <c r="O370" s="439"/>
      <c r="P370" s="438"/>
      <c r="Q370" s="439"/>
      <c r="R370" s="438"/>
      <c r="S370" s="439"/>
      <c r="T370" s="9"/>
    </row>
    <row r="371" spans="1:20" ht="72" hidden="1" x14ac:dyDescent="0.25">
      <c r="A371" s="451" t="s">
        <v>1376</v>
      </c>
      <c r="B371" s="486" t="s">
        <v>1383</v>
      </c>
      <c r="C371" s="475" t="s">
        <v>84</v>
      </c>
      <c r="D371" s="475" t="s">
        <v>368</v>
      </c>
      <c r="E371" s="475" t="s">
        <v>1387</v>
      </c>
      <c r="F371" s="475" t="s">
        <v>824</v>
      </c>
      <c r="G371" s="487" t="s">
        <v>80</v>
      </c>
      <c r="H371" s="478"/>
      <c r="I371" s="478"/>
      <c r="J371" s="438">
        <v>44</v>
      </c>
      <c r="K371" s="451" t="s">
        <v>758</v>
      </c>
      <c r="L371" s="438"/>
      <c r="M371" s="451"/>
      <c r="N371" s="438"/>
      <c r="O371" s="439"/>
      <c r="P371" s="438"/>
      <c r="Q371" s="439"/>
      <c r="R371" s="438"/>
      <c r="S371" s="439"/>
      <c r="T371" s="9"/>
    </row>
    <row r="372" spans="1:20" ht="72" hidden="1" x14ac:dyDescent="0.25">
      <c r="A372" s="451" t="s">
        <v>1377</v>
      </c>
      <c r="B372" s="486" t="s">
        <v>1384</v>
      </c>
      <c r="C372" s="475" t="s">
        <v>84</v>
      </c>
      <c r="D372" s="475" t="s">
        <v>368</v>
      </c>
      <c r="E372" s="475" t="s">
        <v>1387</v>
      </c>
      <c r="F372" s="475" t="s">
        <v>824</v>
      </c>
      <c r="G372" s="487" t="s">
        <v>80</v>
      </c>
      <c r="H372" s="478"/>
      <c r="I372" s="478"/>
      <c r="J372" s="438">
        <v>44</v>
      </c>
      <c r="K372" s="451" t="s">
        <v>758</v>
      </c>
      <c r="L372" s="438"/>
      <c r="M372" s="451"/>
      <c r="N372" s="438"/>
      <c r="O372" s="439"/>
      <c r="P372" s="438"/>
      <c r="Q372" s="439"/>
      <c r="R372" s="438"/>
      <c r="S372" s="439"/>
      <c r="T372" s="9"/>
    </row>
    <row r="373" spans="1:20" ht="120" hidden="1" x14ac:dyDescent="0.25">
      <c r="A373" s="451" t="s">
        <v>1378</v>
      </c>
      <c r="B373" s="486" t="s">
        <v>1385</v>
      </c>
      <c r="C373" s="475" t="s">
        <v>84</v>
      </c>
      <c r="D373" s="475" t="s">
        <v>368</v>
      </c>
      <c r="E373" s="475" t="s">
        <v>1387</v>
      </c>
      <c r="F373" s="475" t="s">
        <v>824</v>
      </c>
      <c r="G373" s="487" t="s">
        <v>80</v>
      </c>
      <c r="H373" s="478"/>
      <c r="I373" s="478"/>
      <c r="J373" s="52">
        <v>32</v>
      </c>
      <c r="K373" s="51" t="s">
        <v>750</v>
      </c>
      <c r="L373" s="438"/>
      <c r="M373" s="451"/>
      <c r="N373" s="438"/>
      <c r="O373" s="439"/>
      <c r="P373" s="438"/>
      <c r="Q373" s="439"/>
      <c r="R373" s="438"/>
      <c r="S373" s="439"/>
      <c r="T373" s="9"/>
    </row>
    <row r="374" spans="1:20" ht="36" hidden="1" x14ac:dyDescent="0.25">
      <c r="A374" s="114" t="s">
        <v>301</v>
      </c>
      <c r="B374" s="114" t="s">
        <v>308</v>
      </c>
      <c r="C374" s="380"/>
      <c r="D374" s="380"/>
      <c r="E374" s="380"/>
      <c r="F374" s="380"/>
      <c r="G374" s="381"/>
      <c r="H374" s="363"/>
      <c r="I374" s="363"/>
      <c r="J374" s="360"/>
      <c r="K374" s="359"/>
      <c r="L374" s="360"/>
      <c r="M374" s="359"/>
      <c r="N374" s="360"/>
      <c r="O374" s="361"/>
      <c r="P374" s="360"/>
      <c r="Q374" s="361"/>
      <c r="R374" s="360"/>
      <c r="S374" s="361"/>
      <c r="T374" s="9"/>
    </row>
    <row r="375" spans="1:20" ht="24" hidden="1" x14ac:dyDescent="0.25">
      <c r="A375" s="114" t="s">
        <v>302</v>
      </c>
      <c r="B375" s="114" t="s">
        <v>309</v>
      </c>
      <c r="C375" s="363"/>
      <c r="D375" s="363"/>
      <c r="E375" s="363"/>
      <c r="F375" s="363"/>
      <c r="G375" s="363"/>
      <c r="H375" s="363"/>
      <c r="I375" s="363"/>
      <c r="J375" s="360"/>
      <c r="K375" s="361"/>
      <c r="L375" s="360"/>
      <c r="M375" s="361"/>
      <c r="N375" s="360"/>
      <c r="O375" s="361"/>
      <c r="P375" s="360"/>
      <c r="Q375" s="361"/>
      <c r="R375" s="360"/>
      <c r="S375" s="361"/>
      <c r="T375" s="9"/>
    </row>
    <row r="376" spans="1:20" ht="72" hidden="1" x14ac:dyDescent="0.25">
      <c r="A376" s="113" t="s">
        <v>150</v>
      </c>
      <c r="B376" s="113" t="s">
        <v>298</v>
      </c>
      <c r="C376" s="367"/>
      <c r="D376" s="367"/>
      <c r="E376" s="367"/>
      <c r="F376" s="367"/>
      <c r="G376" s="367"/>
      <c r="H376" s="367"/>
      <c r="I376" s="367"/>
      <c r="J376" s="368"/>
      <c r="K376" s="369"/>
      <c r="L376" s="368"/>
      <c r="M376" s="369"/>
      <c r="N376" s="368"/>
      <c r="O376" s="369"/>
      <c r="P376" s="368"/>
      <c r="Q376" s="369"/>
      <c r="R376" s="368"/>
      <c r="S376" s="369"/>
      <c r="T376" s="9"/>
    </row>
    <row r="377" spans="1:20" ht="48" hidden="1" x14ac:dyDescent="0.25">
      <c r="A377" s="114" t="s">
        <v>303</v>
      </c>
      <c r="B377" s="114" t="s">
        <v>310</v>
      </c>
      <c r="C377" s="363"/>
      <c r="D377" s="363"/>
      <c r="E377" s="363"/>
      <c r="F377" s="363"/>
      <c r="G377" s="363"/>
      <c r="H377" s="363"/>
      <c r="I377" s="363"/>
      <c r="J377" s="360"/>
      <c r="K377" s="361"/>
      <c r="L377" s="360"/>
      <c r="M377" s="361"/>
      <c r="N377" s="360"/>
      <c r="O377" s="361"/>
      <c r="P377" s="360"/>
      <c r="Q377" s="361"/>
      <c r="R377" s="360"/>
      <c r="S377" s="361"/>
      <c r="T377" s="9"/>
    </row>
    <row r="378" spans="1:20" ht="36" hidden="1" x14ac:dyDescent="0.25">
      <c r="A378" s="114" t="s">
        <v>304</v>
      </c>
      <c r="B378" s="114" t="s">
        <v>311</v>
      </c>
      <c r="C378" s="363"/>
      <c r="D378" s="363"/>
      <c r="E378" s="363"/>
      <c r="F378" s="363"/>
      <c r="G378" s="363"/>
      <c r="H378" s="363"/>
      <c r="I378" s="363"/>
      <c r="J378" s="360"/>
      <c r="K378" s="361"/>
      <c r="L378" s="360"/>
      <c r="M378" s="361"/>
      <c r="N378" s="360"/>
      <c r="O378" s="361"/>
      <c r="P378" s="360"/>
      <c r="Q378" s="361"/>
      <c r="R378" s="360"/>
      <c r="S378" s="361"/>
      <c r="T378" s="9"/>
    </row>
    <row r="379" spans="1:20" ht="60" hidden="1" x14ac:dyDescent="0.25">
      <c r="A379" s="114" t="s">
        <v>305</v>
      </c>
      <c r="B379" s="114" t="s">
        <v>312</v>
      </c>
      <c r="C379" s="363"/>
      <c r="D379" s="363"/>
      <c r="E379" s="363"/>
      <c r="F379" s="363"/>
      <c r="G379" s="363"/>
      <c r="H379" s="363"/>
      <c r="I379" s="363"/>
      <c r="J379" s="360"/>
      <c r="K379" s="361"/>
      <c r="L379" s="360"/>
      <c r="M379" s="361"/>
      <c r="N379" s="360"/>
      <c r="O379" s="361"/>
      <c r="P379" s="360"/>
      <c r="Q379" s="361"/>
      <c r="R379" s="360"/>
      <c r="S379" s="361"/>
      <c r="T379" s="9"/>
    </row>
    <row r="380" spans="1:20" ht="24" hidden="1" x14ac:dyDescent="0.25">
      <c r="A380" s="347" t="s">
        <v>151</v>
      </c>
      <c r="B380" s="347" t="s">
        <v>152</v>
      </c>
      <c r="C380" s="377"/>
      <c r="D380" s="377"/>
      <c r="E380" s="377"/>
      <c r="F380" s="377"/>
      <c r="G380" s="377"/>
      <c r="H380" s="377"/>
      <c r="I380" s="377"/>
      <c r="J380" s="378"/>
      <c r="K380" s="379"/>
      <c r="L380" s="378"/>
      <c r="M380" s="379"/>
      <c r="N380" s="378"/>
      <c r="O380" s="379"/>
      <c r="P380" s="378"/>
      <c r="Q380" s="379"/>
      <c r="R380" s="378"/>
      <c r="S380" s="379"/>
      <c r="T380" s="9"/>
    </row>
    <row r="381" spans="1:20" ht="36" hidden="1" x14ac:dyDescent="0.25">
      <c r="A381" s="112" t="s">
        <v>153</v>
      </c>
      <c r="B381" s="112" t="s">
        <v>154</v>
      </c>
      <c r="C381" s="351"/>
      <c r="D381" s="351"/>
      <c r="E381" s="351"/>
      <c r="F381" s="351"/>
      <c r="G381" s="351"/>
      <c r="H381" s="351"/>
      <c r="I381" s="351"/>
      <c r="J381" s="365"/>
      <c r="K381" s="366"/>
      <c r="L381" s="365"/>
      <c r="M381" s="366"/>
      <c r="N381" s="365"/>
      <c r="O381" s="366"/>
      <c r="P381" s="365"/>
      <c r="Q381" s="366"/>
      <c r="R381" s="365"/>
      <c r="S381" s="366"/>
      <c r="T381" s="9"/>
    </row>
    <row r="382" spans="1:20" ht="60" hidden="1" x14ac:dyDescent="0.25">
      <c r="A382" s="148" t="s">
        <v>156</v>
      </c>
      <c r="B382" s="148" t="s">
        <v>159</v>
      </c>
      <c r="C382" s="354"/>
      <c r="D382" s="354"/>
      <c r="E382" s="354"/>
      <c r="F382" s="354"/>
      <c r="G382" s="354"/>
      <c r="H382" s="354"/>
      <c r="I382" s="354"/>
      <c r="J382" s="368"/>
      <c r="K382" s="369"/>
      <c r="L382" s="368"/>
      <c r="M382" s="369"/>
      <c r="N382" s="368"/>
      <c r="O382" s="369"/>
      <c r="P382" s="368"/>
      <c r="Q382" s="369"/>
      <c r="R382" s="368"/>
      <c r="S382" s="369"/>
      <c r="T382" s="9"/>
    </row>
    <row r="383" spans="1:20" ht="36" hidden="1" x14ac:dyDescent="0.25">
      <c r="A383" s="114" t="s">
        <v>314</v>
      </c>
      <c r="B383" s="114" t="s">
        <v>320</v>
      </c>
      <c r="C383" s="357"/>
      <c r="D383" s="357"/>
      <c r="E383" s="357"/>
      <c r="F383" s="357"/>
      <c r="G383" s="357"/>
      <c r="H383" s="357"/>
      <c r="I383" s="357"/>
      <c r="J383" s="360"/>
      <c r="K383" s="361"/>
      <c r="L383" s="360"/>
      <c r="M383" s="361"/>
      <c r="N383" s="360"/>
      <c r="O383" s="361"/>
      <c r="P383" s="360"/>
      <c r="Q383" s="361"/>
      <c r="R383" s="360"/>
      <c r="S383" s="361"/>
      <c r="T383" s="9"/>
    </row>
    <row r="384" spans="1:20" ht="84" hidden="1" x14ac:dyDescent="0.25">
      <c r="A384" s="51" t="s">
        <v>554</v>
      </c>
      <c r="B384" s="51" t="s">
        <v>427</v>
      </c>
      <c r="C384" s="31" t="s">
        <v>81</v>
      </c>
      <c r="D384" s="31" t="s">
        <v>389</v>
      </c>
      <c r="E384" s="31" t="s">
        <v>1106</v>
      </c>
      <c r="F384" s="28" t="s">
        <v>1034</v>
      </c>
      <c r="G384" s="31" t="s">
        <v>80</v>
      </c>
      <c r="H384" s="31"/>
      <c r="I384" s="31"/>
      <c r="J384" s="52">
        <v>5</v>
      </c>
      <c r="K384" s="51" t="s">
        <v>731</v>
      </c>
      <c r="L384" s="52"/>
      <c r="M384" s="53"/>
      <c r="N384" s="52"/>
      <c r="O384" s="53"/>
      <c r="P384" s="52"/>
      <c r="Q384" s="53"/>
      <c r="R384" s="52"/>
      <c r="S384" s="53"/>
      <c r="T384" s="9"/>
    </row>
    <row r="385" spans="1:20" ht="84" hidden="1" x14ac:dyDescent="0.25">
      <c r="A385" s="51" t="s">
        <v>555</v>
      </c>
      <c r="B385" s="41" t="s">
        <v>1041</v>
      </c>
      <c r="C385" s="34" t="s">
        <v>1093</v>
      </c>
      <c r="D385" s="37" t="s">
        <v>389</v>
      </c>
      <c r="E385" s="37" t="s">
        <v>1107</v>
      </c>
      <c r="F385" s="31" t="s">
        <v>1034</v>
      </c>
      <c r="G385" s="34" t="s">
        <v>80</v>
      </c>
      <c r="H385" s="34"/>
      <c r="I385" s="34"/>
      <c r="J385" s="52">
        <v>5</v>
      </c>
      <c r="K385" s="51" t="s">
        <v>731</v>
      </c>
      <c r="L385" s="52"/>
      <c r="M385" s="53"/>
      <c r="N385" s="52"/>
      <c r="O385" s="53"/>
      <c r="P385" s="52"/>
      <c r="Q385" s="53"/>
      <c r="R385" s="52"/>
      <c r="S385" s="53"/>
      <c r="T385" s="9"/>
    </row>
    <row r="386" spans="1:20" ht="84" hidden="1" x14ac:dyDescent="0.25">
      <c r="A386" s="51" t="s">
        <v>556</v>
      </c>
      <c r="B386" s="51" t="s">
        <v>1065</v>
      </c>
      <c r="C386" s="31" t="s">
        <v>469</v>
      </c>
      <c r="D386" s="31" t="s">
        <v>389</v>
      </c>
      <c r="E386" s="31" t="s">
        <v>1050</v>
      </c>
      <c r="F386" s="31" t="s">
        <v>1034</v>
      </c>
      <c r="G386" s="52" t="s">
        <v>80</v>
      </c>
      <c r="H386" s="31" t="s">
        <v>478</v>
      </c>
      <c r="I386" s="31"/>
      <c r="J386" s="52">
        <v>5</v>
      </c>
      <c r="K386" s="51" t="s">
        <v>731</v>
      </c>
      <c r="L386" s="52"/>
      <c r="M386" s="53"/>
      <c r="N386" s="52"/>
      <c r="O386" s="53"/>
      <c r="P386" s="52"/>
      <c r="Q386" s="53"/>
      <c r="R386" s="52"/>
      <c r="S386" s="53"/>
      <c r="T386" s="9"/>
    </row>
    <row r="387" spans="1:20" ht="84" hidden="1" x14ac:dyDescent="0.25">
      <c r="A387" s="294" t="s">
        <v>1103</v>
      </c>
      <c r="B387" s="95" t="s">
        <v>982</v>
      </c>
      <c r="C387" s="96" t="s">
        <v>84</v>
      </c>
      <c r="D387" s="96" t="s">
        <v>389</v>
      </c>
      <c r="E387" s="69" t="s">
        <v>1098</v>
      </c>
      <c r="F387" s="28" t="s">
        <v>1034</v>
      </c>
      <c r="G387" s="96" t="s">
        <v>80</v>
      </c>
      <c r="H387" s="31"/>
      <c r="I387" s="61"/>
      <c r="J387" s="52">
        <v>5</v>
      </c>
      <c r="K387" s="51" t="s">
        <v>731</v>
      </c>
      <c r="L387" s="52"/>
      <c r="M387" s="53"/>
      <c r="N387" s="52"/>
      <c r="O387" s="53"/>
      <c r="P387" s="52"/>
      <c r="Q387" s="53"/>
      <c r="R387" s="52"/>
      <c r="S387" s="53"/>
      <c r="T387" s="9"/>
    </row>
    <row r="388" spans="1:20" ht="84" hidden="1" x14ac:dyDescent="0.25">
      <c r="A388" s="294" t="s">
        <v>1102</v>
      </c>
      <c r="B388" s="95" t="s">
        <v>1104</v>
      </c>
      <c r="C388" s="96" t="s">
        <v>1105</v>
      </c>
      <c r="D388" s="96" t="s">
        <v>389</v>
      </c>
      <c r="E388" s="69" t="s">
        <v>1212</v>
      </c>
      <c r="F388" s="69" t="s">
        <v>1034</v>
      </c>
      <c r="G388" s="96" t="s">
        <v>80</v>
      </c>
      <c r="H388" s="31"/>
      <c r="I388" s="61"/>
      <c r="J388" s="52">
        <v>5</v>
      </c>
      <c r="K388" s="51" t="s">
        <v>731</v>
      </c>
      <c r="L388" s="52"/>
      <c r="M388" s="53"/>
      <c r="N388" s="52"/>
      <c r="O388" s="53"/>
      <c r="P388" s="52"/>
      <c r="Q388" s="53"/>
      <c r="R388" s="52"/>
      <c r="S388" s="53"/>
      <c r="T388" s="9"/>
    </row>
    <row r="389" spans="1:20" ht="84" hidden="1" x14ac:dyDescent="0.25">
      <c r="A389" s="294" t="s">
        <v>1066</v>
      </c>
      <c r="B389" s="252" t="s">
        <v>1088</v>
      </c>
      <c r="C389" s="55" t="s">
        <v>74</v>
      </c>
      <c r="D389" s="55" t="s">
        <v>389</v>
      </c>
      <c r="E389" s="31" t="s">
        <v>1108</v>
      </c>
      <c r="F389" s="28" t="s">
        <v>1034</v>
      </c>
      <c r="G389" s="55" t="s">
        <v>80</v>
      </c>
      <c r="H389" s="31"/>
      <c r="I389" s="61"/>
      <c r="J389" s="52">
        <v>5</v>
      </c>
      <c r="K389" s="51" t="s">
        <v>731</v>
      </c>
      <c r="L389" s="52"/>
      <c r="M389" s="53"/>
      <c r="N389" s="52"/>
      <c r="O389" s="53"/>
      <c r="P389" s="52"/>
      <c r="Q389" s="53"/>
      <c r="R389" s="52"/>
      <c r="S389" s="53"/>
      <c r="T389" s="9"/>
    </row>
    <row r="390" spans="1:20" ht="84" hidden="1" x14ac:dyDescent="0.25">
      <c r="A390" s="294" t="s">
        <v>1087</v>
      </c>
      <c r="B390" s="256" t="s">
        <v>1134</v>
      </c>
      <c r="C390" s="29" t="s">
        <v>83</v>
      </c>
      <c r="D390" s="29" t="s">
        <v>389</v>
      </c>
      <c r="E390" s="28" t="s">
        <v>1091</v>
      </c>
      <c r="F390" s="28" t="s">
        <v>1034</v>
      </c>
      <c r="G390" s="29" t="s">
        <v>80</v>
      </c>
      <c r="H390" s="31"/>
      <c r="I390" s="61"/>
      <c r="J390" s="52">
        <v>5</v>
      </c>
      <c r="K390" s="51" t="s">
        <v>731</v>
      </c>
      <c r="L390" s="52"/>
      <c r="M390" s="53"/>
      <c r="N390" s="52"/>
      <c r="O390" s="53"/>
      <c r="P390" s="52"/>
      <c r="Q390" s="53"/>
      <c r="R390" s="52"/>
      <c r="S390" s="53"/>
      <c r="T390" s="9"/>
    </row>
    <row r="391" spans="1:20" ht="60" hidden="1" x14ac:dyDescent="0.25">
      <c r="A391" s="114" t="s">
        <v>315</v>
      </c>
      <c r="B391" s="114" t="s">
        <v>321</v>
      </c>
      <c r="C391" s="357"/>
      <c r="D391" s="357"/>
      <c r="E391" s="357"/>
      <c r="F391" s="357"/>
      <c r="G391" s="357"/>
      <c r="H391" s="357"/>
      <c r="I391" s="357"/>
      <c r="J391" s="360"/>
      <c r="K391" s="361"/>
      <c r="L391" s="360"/>
      <c r="M391" s="361"/>
      <c r="N391" s="360"/>
      <c r="O391" s="361"/>
      <c r="P391" s="360"/>
      <c r="Q391" s="361"/>
      <c r="R391" s="360"/>
      <c r="S391" s="361"/>
      <c r="T391" s="9"/>
    </row>
    <row r="392" spans="1:20" ht="24" hidden="1" x14ac:dyDescent="0.25">
      <c r="A392" s="114" t="s">
        <v>316</v>
      </c>
      <c r="B392" s="114" t="s">
        <v>322</v>
      </c>
      <c r="C392" s="357"/>
      <c r="D392" s="357"/>
      <c r="E392" s="357"/>
      <c r="F392" s="357"/>
      <c r="G392" s="357"/>
      <c r="H392" s="357"/>
      <c r="I392" s="357"/>
      <c r="J392" s="360"/>
      <c r="K392" s="361"/>
      <c r="L392" s="360"/>
      <c r="M392" s="361"/>
      <c r="N392" s="360"/>
      <c r="O392" s="361"/>
      <c r="P392" s="360"/>
      <c r="Q392" s="361"/>
      <c r="R392" s="360"/>
      <c r="S392" s="361"/>
      <c r="T392" s="9"/>
    </row>
    <row r="393" spans="1:20" ht="96" hidden="1" x14ac:dyDescent="0.25">
      <c r="A393" s="184" t="s">
        <v>557</v>
      </c>
      <c r="B393" s="51" t="s">
        <v>1067</v>
      </c>
      <c r="C393" s="31" t="s">
        <v>469</v>
      </c>
      <c r="D393" s="31" t="s">
        <v>389</v>
      </c>
      <c r="E393" s="31" t="s">
        <v>1050</v>
      </c>
      <c r="F393" s="27" t="s">
        <v>1068</v>
      </c>
      <c r="G393" s="31" t="s">
        <v>86</v>
      </c>
      <c r="H393" s="31" t="s">
        <v>478</v>
      </c>
      <c r="I393" s="31"/>
      <c r="J393" s="52">
        <v>37</v>
      </c>
      <c r="K393" s="51" t="s">
        <v>754</v>
      </c>
      <c r="L393" s="52"/>
      <c r="M393" s="53"/>
      <c r="N393" s="52"/>
      <c r="O393" s="53"/>
      <c r="P393" s="52"/>
      <c r="Q393" s="53"/>
      <c r="R393" s="52"/>
      <c r="S393" s="53"/>
      <c r="T393" s="9"/>
    </row>
    <row r="394" spans="1:20" ht="96" hidden="1" x14ac:dyDescent="0.25">
      <c r="A394" s="114" t="s">
        <v>317</v>
      </c>
      <c r="B394" s="114" t="s">
        <v>323</v>
      </c>
      <c r="C394" s="357"/>
      <c r="D394" s="357"/>
      <c r="E394" s="357"/>
      <c r="F394" s="357"/>
      <c r="G394" s="357"/>
      <c r="H394" s="357"/>
      <c r="I394" s="357"/>
      <c r="J394" s="360"/>
      <c r="K394" s="361"/>
      <c r="L394" s="360"/>
      <c r="M394" s="361"/>
      <c r="N394" s="360"/>
      <c r="O394" s="361"/>
      <c r="P394" s="360"/>
      <c r="Q394" s="361"/>
      <c r="R394" s="360"/>
      <c r="S394" s="361"/>
      <c r="T394" s="9"/>
    </row>
    <row r="395" spans="1:20" ht="60" hidden="1" x14ac:dyDescent="0.25">
      <c r="A395" s="114" t="s">
        <v>318</v>
      </c>
      <c r="B395" s="114" t="s">
        <v>324</v>
      </c>
      <c r="C395" s="357"/>
      <c r="D395" s="357"/>
      <c r="E395" s="357"/>
      <c r="F395" s="357"/>
      <c r="G395" s="357"/>
      <c r="H395" s="357"/>
      <c r="I395" s="357"/>
      <c r="J395" s="360"/>
      <c r="K395" s="361"/>
      <c r="L395" s="360"/>
      <c r="M395" s="361"/>
      <c r="N395" s="360"/>
      <c r="O395" s="361"/>
      <c r="P395" s="360"/>
      <c r="Q395" s="361"/>
      <c r="R395" s="360"/>
      <c r="S395" s="361"/>
      <c r="T395" s="9"/>
    </row>
    <row r="396" spans="1:20" ht="48" hidden="1" x14ac:dyDescent="0.25">
      <c r="A396" s="114" t="s">
        <v>319</v>
      </c>
      <c r="B396" s="114" t="s">
        <v>325</v>
      </c>
      <c r="C396" s="357"/>
      <c r="D396" s="357"/>
      <c r="E396" s="357"/>
      <c r="F396" s="357"/>
      <c r="G396" s="357"/>
      <c r="H396" s="357"/>
      <c r="I396" s="357"/>
      <c r="J396" s="360"/>
      <c r="K396" s="361"/>
      <c r="L396" s="360"/>
      <c r="M396" s="361"/>
      <c r="N396" s="360"/>
      <c r="O396" s="361"/>
      <c r="P396" s="360"/>
      <c r="Q396" s="361"/>
      <c r="R396" s="360"/>
      <c r="S396" s="361"/>
      <c r="T396" s="9"/>
    </row>
    <row r="397" spans="1:20" ht="36" hidden="1" x14ac:dyDescent="0.25">
      <c r="A397" s="148" t="s">
        <v>155</v>
      </c>
      <c r="B397" s="148" t="s">
        <v>313</v>
      </c>
      <c r="C397" s="354"/>
      <c r="D397" s="354"/>
      <c r="E397" s="354"/>
      <c r="F397" s="354"/>
      <c r="G397" s="354"/>
      <c r="H397" s="354"/>
      <c r="I397" s="354"/>
      <c r="J397" s="368"/>
      <c r="K397" s="369"/>
      <c r="L397" s="368"/>
      <c r="M397" s="369"/>
      <c r="N397" s="368"/>
      <c r="O397" s="369"/>
      <c r="P397" s="368"/>
      <c r="Q397" s="369"/>
      <c r="R397" s="368"/>
      <c r="S397" s="369"/>
      <c r="T397" s="9"/>
    </row>
    <row r="398" spans="1:20" ht="24" hidden="1" x14ac:dyDescent="0.25">
      <c r="A398" s="114" t="s">
        <v>326</v>
      </c>
      <c r="B398" s="114" t="s">
        <v>329</v>
      </c>
      <c r="C398" s="357"/>
      <c r="D398" s="357"/>
      <c r="E398" s="357"/>
      <c r="F398" s="357"/>
      <c r="G398" s="357"/>
      <c r="H398" s="357"/>
      <c r="I398" s="357"/>
      <c r="J398" s="360"/>
      <c r="K398" s="361"/>
      <c r="L398" s="360"/>
      <c r="M398" s="361"/>
      <c r="N398" s="360"/>
      <c r="O398" s="361"/>
      <c r="P398" s="360"/>
      <c r="Q398" s="361"/>
      <c r="R398" s="360"/>
      <c r="S398" s="361"/>
      <c r="T398" s="9"/>
    </row>
    <row r="399" spans="1:20" ht="96" hidden="1" x14ac:dyDescent="0.25">
      <c r="A399" s="51" t="s">
        <v>917</v>
      </c>
      <c r="B399" s="93" t="s">
        <v>909</v>
      </c>
      <c r="C399" s="34" t="s">
        <v>449</v>
      </c>
      <c r="D399" s="34" t="s">
        <v>389</v>
      </c>
      <c r="E399" s="34" t="s">
        <v>1107</v>
      </c>
      <c r="F399" s="46" t="s">
        <v>883</v>
      </c>
      <c r="G399" s="39" t="s">
        <v>80</v>
      </c>
      <c r="H399" s="34"/>
      <c r="I399" s="34"/>
      <c r="J399" s="52">
        <v>7</v>
      </c>
      <c r="K399" s="51" t="s">
        <v>733</v>
      </c>
      <c r="L399" s="55">
        <v>6</v>
      </c>
      <c r="M399" s="31" t="s">
        <v>950</v>
      </c>
      <c r="N399" s="52"/>
      <c r="O399" s="53"/>
      <c r="P399" s="52"/>
      <c r="Q399" s="53"/>
      <c r="R399" s="52"/>
      <c r="S399" s="53"/>
    </row>
    <row r="400" spans="1:20" ht="96" hidden="1" x14ac:dyDescent="0.25">
      <c r="A400" s="51" t="s">
        <v>1203</v>
      </c>
      <c r="B400" s="41" t="s">
        <v>1204</v>
      </c>
      <c r="C400" s="157" t="s">
        <v>856</v>
      </c>
      <c r="D400" s="34" t="s">
        <v>389</v>
      </c>
      <c r="E400" s="37" t="s">
        <v>1108</v>
      </c>
      <c r="F400" s="46" t="s">
        <v>883</v>
      </c>
      <c r="G400" s="155" t="s">
        <v>80</v>
      </c>
      <c r="H400" s="34"/>
      <c r="I400" s="34" t="s">
        <v>410</v>
      </c>
      <c r="J400" s="55">
        <v>6</v>
      </c>
      <c r="K400" s="31" t="s">
        <v>950</v>
      </c>
      <c r="L400" s="55"/>
      <c r="M400" s="31"/>
      <c r="N400" s="52"/>
      <c r="O400" s="53"/>
      <c r="P400" s="52"/>
      <c r="Q400" s="53"/>
      <c r="R400" s="52"/>
      <c r="S400" s="53"/>
    </row>
    <row r="401" spans="1:21" ht="48" hidden="1" x14ac:dyDescent="0.25">
      <c r="A401" s="114" t="s">
        <v>327</v>
      </c>
      <c r="B401" s="114" t="s">
        <v>330</v>
      </c>
      <c r="C401" s="357"/>
      <c r="D401" s="357"/>
      <c r="E401" s="357"/>
      <c r="F401" s="357"/>
      <c r="G401" s="357"/>
      <c r="H401" s="357"/>
      <c r="I401" s="357"/>
      <c r="J401" s="360"/>
      <c r="K401" s="361"/>
      <c r="L401" s="360"/>
      <c r="M401" s="361"/>
      <c r="N401" s="360"/>
      <c r="O401" s="361"/>
      <c r="P401" s="360"/>
      <c r="Q401" s="361"/>
      <c r="R401" s="360"/>
      <c r="S401" s="361"/>
      <c r="T401" s="23"/>
      <c r="U401" s="24"/>
    </row>
    <row r="402" spans="1:21" ht="96" hidden="1" x14ac:dyDescent="0.25">
      <c r="A402" s="51" t="s">
        <v>387</v>
      </c>
      <c r="B402" s="51" t="s">
        <v>939</v>
      </c>
      <c r="C402" s="31" t="s">
        <v>388</v>
      </c>
      <c r="D402" s="31" t="s">
        <v>389</v>
      </c>
      <c r="E402" s="31" t="s">
        <v>1098</v>
      </c>
      <c r="F402" s="46" t="s">
        <v>883</v>
      </c>
      <c r="G402" s="55" t="s">
        <v>80</v>
      </c>
      <c r="H402" s="61"/>
      <c r="I402" s="55"/>
      <c r="J402" s="55">
        <v>7</v>
      </c>
      <c r="K402" s="31" t="s">
        <v>733</v>
      </c>
      <c r="L402" s="55">
        <v>6</v>
      </c>
      <c r="M402" s="31" t="s">
        <v>950</v>
      </c>
      <c r="N402" s="52">
        <v>50</v>
      </c>
      <c r="O402" s="51" t="s">
        <v>762</v>
      </c>
      <c r="P402" s="52"/>
      <c r="Q402" s="53"/>
      <c r="R402" s="52"/>
      <c r="S402" s="53"/>
      <c r="T402" s="20"/>
    </row>
    <row r="403" spans="1:21" ht="36" hidden="1" x14ac:dyDescent="0.25">
      <c r="A403" s="51" t="s">
        <v>390</v>
      </c>
      <c r="B403" s="51" t="s">
        <v>396</v>
      </c>
      <c r="C403" s="97" t="s">
        <v>940</v>
      </c>
      <c r="D403" s="98" t="s">
        <v>389</v>
      </c>
      <c r="E403" s="31" t="s">
        <v>1098</v>
      </c>
      <c r="F403" s="46" t="s">
        <v>883</v>
      </c>
      <c r="G403" s="98" t="s">
        <v>80</v>
      </c>
      <c r="H403" s="31"/>
      <c r="I403" s="98" t="s">
        <v>941</v>
      </c>
      <c r="J403" s="55">
        <v>7</v>
      </c>
      <c r="K403" s="31" t="s">
        <v>733</v>
      </c>
      <c r="L403" s="99"/>
      <c r="M403" s="98"/>
      <c r="N403" s="98"/>
      <c r="O403" s="53"/>
      <c r="P403" s="52"/>
      <c r="Q403" s="53"/>
      <c r="R403" s="52"/>
      <c r="S403" s="53"/>
      <c r="T403" s="23"/>
      <c r="U403" s="24"/>
    </row>
    <row r="404" spans="1:21" ht="36" hidden="1" x14ac:dyDescent="0.25">
      <c r="A404" s="51" t="s">
        <v>391</v>
      </c>
      <c r="B404" s="51" t="s">
        <v>942</v>
      </c>
      <c r="C404" s="97" t="s">
        <v>940</v>
      </c>
      <c r="D404" s="98" t="s">
        <v>389</v>
      </c>
      <c r="E404" s="31" t="s">
        <v>1098</v>
      </c>
      <c r="F404" s="46" t="s">
        <v>883</v>
      </c>
      <c r="G404" s="98" t="s">
        <v>80</v>
      </c>
      <c r="H404" s="31"/>
      <c r="I404" s="98" t="s">
        <v>941</v>
      </c>
      <c r="J404" s="55">
        <v>7</v>
      </c>
      <c r="K404" s="31" t="s">
        <v>733</v>
      </c>
      <c r="L404" s="99"/>
      <c r="M404" s="98"/>
      <c r="N404" s="98"/>
      <c r="O404" s="53"/>
      <c r="P404" s="52"/>
      <c r="Q404" s="53"/>
      <c r="R404" s="52"/>
      <c r="S404" s="53"/>
      <c r="T404" s="23"/>
      <c r="U404" s="24"/>
    </row>
    <row r="405" spans="1:21" ht="36" hidden="1" x14ac:dyDescent="0.25">
      <c r="A405" s="51" t="s">
        <v>392</v>
      </c>
      <c r="B405" s="51" t="s">
        <v>943</v>
      </c>
      <c r="C405" s="97" t="s">
        <v>940</v>
      </c>
      <c r="D405" s="98" t="s">
        <v>389</v>
      </c>
      <c r="E405" s="31" t="s">
        <v>1098</v>
      </c>
      <c r="F405" s="46" t="s">
        <v>883</v>
      </c>
      <c r="G405" s="98" t="s">
        <v>80</v>
      </c>
      <c r="H405" s="31"/>
      <c r="I405" s="98" t="s">
        <v>941</v>
      </c>
      <c r="J405" s="55">
        <v>7</v>
      </c>
      <c r="K405" s="31" t="s">
        <v>733</v>
      </c>
      <c r="L405" s="99"/>
      <c r="M405" s="98"/>
      <c r="N405" s="98"/>
      <c r="O405" s="53"/>
      <c r="P405" s="52"/>
      <c r="Q405" s="53"/>
      <c r="R405" s="52"/>
      <c r="S405" s="53"/>
      <c r="T405" s="23"/>
      <c r="U405" s="24"/>
    </row>
    <row r="406" spans="1:21" ht="36" hidden="1" x14ac:dyDescent="0.25">
      <c r="A406" s="51" t="s">
        <v>393</v>
      </c>
      <c r="B406" s="51" t="s">
        <v>944</v>
      </c>
      <c r="C406" s="97" t="s">
        <v>940</v>
      </c>
      <c r="D406" s="98" t="s">
        <v>389</v>
      </c>
      <c r="E406" s="31" t="s">
        <v>1098</v>
      </c>
      <c r="F406" s="46" t="s">
        <v>883</v>
      </c>
      <c r="G406" s="98" t="s">
        <v>80</v>
      </c>
      <c r="H406" s="31"/>
      <c r="I406" s="98" t="s">
        <v>941</v>
      </c>
      <c r="J406" s="55">
        <v>7</v>
      </c>
      <c r="K406" s="31" t="s">
        <v>733</v>
      </c>
      <c r="L406" s="99"/>
      <c r="M406" s="98"/>
      <c r="N406" s="98"/>
      <c r="O406" s="53"/>
      <c r="P406" s="52"/>
      <c r="Q406" s="53"/>
      <c r="R406" s="52"/>
      <c r="S406" s="53"/>
      <c r="T406" s="23"/>
      <c r="U406" s="24"/>
    </row>
    <row r="407" spans="1:21" ht="36" hidden="1" x14ac:dyDescent="0.25">
      <c r="A407" s="51" t="s">
        <v>394</v>
      </c>
      <c r="B407" s="51" t="s">
        <v>402</v>
      </c>
      <c r="C407" s="97" t="s">
        <v>940</v>
      </c>
      <c r="D407" s="98" t="s">
        <v>389</v>
      </c>
      <c r="E407" s="31" t="s">
        <v>1098</v>
      </c>
      <c r="F407" s="46" t="s">
        <v>883</v>
      </c>
      <c r="G407" s="98" t="s">
        <v>80</v>
      </c>
      <c r="H407" s="31"/>
      <c r="I407" s="98" t="s">
        <v>941</v>
      </c>
      <c r="J407" s="55">
        <v>7</v>
      </c>
      <c r="K407" s="31" t="s">
        <v>733</v>
      </c>
      <c r="L407" s="98"/>
      <c r="M407" s="98"/>
      <c r="N407" s="98"/>
      <c r="O407" s="53"/>
      <c r="P407" s="52"/>
      <c r="Q407" s="53"/>
      <c r="R407" s="52"/>
      <c r="S407" s="53"/>
      <c r="T407" s="23"/>
      <c r="U407" s="24"/>
    </row>
    <row r="408" spans="1:21" ht="36" hidden="1" x14ac:dyDescent="0.25">
      <c r="A408" s="51" t="s">
        <v>395</v>
      </c>
      <c r="B408" s="51" t="s">
        <v>949</v>
      </c>
      <c r="C408" s="97" t="s">
        <v>940</v>
      </c>
      <c r="D408" s="98" t="s">
        <v>389</v>
      </c>
      <c r="E408" s="31" t="s">
        <v>1098</v>
      </c>
      <c r="F408" s="46" t="s">
        <v>883</v>
      </c>
      <c r="G408" s="98" t="s">
        <v>80</v>
      </c>
      <c r="H408" s="31"/>
      <c r="I408" s="98" t="s">
        <v>941</v>
      </c>
      <c r="J408" s="55">
        <v>7</v>
      </c>
      <c r="K408" s="31" t="s">
        <v>733</v>
      </c>
      <c r="L408" s="98"/>
      <c r="M408" s="98"/>
      <c r="N408" s="98"/>
      <c r="O408" s="53"/>
      <c r="P408" s="52"/>
      <c r="Q408" s="53"/>
      <c r="R408" s="52"/>
      <c r="S408" s="53"/>
      <c r="T408" s="23"/>
      <c r="U408" s="24"/>
    </row>
    <row r="409" spans="1:21" ht="96" hidden="1" x14ac:dyDescent="0.25">
      <c r="A409" s="51" t="s">
        <v>397</v>
      </c>
      <c r="B409" s="51" t="s">
        <v>945</v>
      </c>
      <c r="C409" s="97" t="s">
        <v>940</v>
      </c>
      <c r="D409" s="98" t="s">
        <v>389</v>
      </c>
      <c r="E409" s="31" t="s">
        <v>1098</v>
      </c>
      <c r="F409" s="46" t="s">
        <v>883</v>
      </c>
      <c r="G409" s="98" t="s">
        <v>80</v>
      </c>
      <c r="H409" s="31"/>
      <c r="I409" s="98" t="s">
        <v>941</v>
      </c>
      <c r="J409" s="55">
        <v>7</v>
      </c>
      <c r="K409" s="31" t="s">
        <v>733</v>
      </c>
      <c r="L409" s="55">
        <v>6</v>
      </c>
      <c r="M409" s="31" t="s">
        <v>950</v>
      </c>
      <c r="N409" s="98"/>
      <c r="O409" s="53"/>
      <c r="P409" s="52"/>
      <c r="Q409" s="53"/>
      <c r="R409" s="52"/>
      <c r="S409" s="53"/>
      <c r="T409" s="23"/>
      <c r="U409" s="24"/>
    </row>
    <row r="410" spans="1:21" ht="96" hidden="1" x14ac:dyDescent="0.25">
      <c r="A410" s="51" t="s">
        <v>398</v>
      </c>
      <c r="B410" s="51" t="s">
        <v>946</v>
      </c>
      <c r="C410" s="97" t="s">
        <v>940</v>
      </c>
      <c r="D410" s="98" t="s">
        <v>389</v>
      </c>
      <c r="E410" s="31" t="s">
        <v>1098</v>
      </c>
      <c r="F410" s="46" t="s">
        <v>883</v>
      </c>
      <c r="G410" s="98" t="s">
        <v>80</v>
      </c>
      <c r="H410" s="31"/>
      <c r="I410" s="98" t="s">
        <v>941</v>
      </c>
      <c r="J410" s="55">
        <v>6</v>
      </c>
      <c r="K410" s="31" t="s">
        <v>950</v>
      </c>
      <c r="L410" s="98"/>
      <c r="M410" s="98"/>
      <c r="N410" s="98"/>
      <c r="O410" s="198"/>
      <c r="P410" s="199"/>
      <c r="Q410" s="200"/>
      <c r="R410" s="31"/>
      <c r="S410" s="51"/>
      <c r="T410" s="23"/>
      <c r="U410" s="24"/>
    </row>
    <row r="411" spans="1:21" ht="96" hidden="1" x14ac:dyDescent="0.25">
      <c r="A411" s="51" t="s">
        <v>399</v>
      </c>
      <c r="B411" s="51" t="s">
        <v>411</v>
      </c>
      <c r="C411" s="97" t="s">
        <v>940</v>
      </c>
      <c r="D411" s="98" t="s">
        <v>389</v>
      </c>
      <c r="E411" s="31" t="s">
        <v>1098</v>
      </c>
      <c r="F411" s="46" t="s">
        <v>883</v>
      </c>
      <c r="G411" s="98" t="s">
        <v>80</v>
      </c>
      <c r="H411" s="31"/>
      <c r="I411" s="98" t="s">
        <v>941</v>
      </c>
      <c r="J411" s="55">
        <v>6</v>
      </c>
      <c r="K411" s="31" t="s">
        <v>950</v>
      </c>
      <c r="L411" s="98"/>
      <c r="M411" s="98"/>
      <c r="N411" s="98"/>
      <c r="O411" s="53"/>
      <c r="P411" s="52"/>
      <c r="Q411" s="53"/>
      <c r="R411" s="52"/>
      <c r="S411" s="53"/>
      <c r="T411" s="23"/>
      <c r="U411" s="24"/>
    </row>
    <row r="412" spans="1:21" ht="96" hidden="1" x14ac:dyDescent="0.25">
      <c r="A412" s="51" t="s">
        <v>400</v>
      </c>
      <c r="B412" s="51" t="s">
        <v>947</v>
      </c>
      <c r="C412" s="97" t="s">
        <v>940</v>
      </c>
      <c r="D412" s="98" t="s">
        <v>389</v>
      </c>
      <c r="E412" s="31" t="s">
        <v>1098</v>
      </c>
      <c r="F412" s="46" t="s">
        <v>883</v>
      </c>
      <c r="G412" s="98" t="s">
        <v>80</v>
      </c>
      <c r="H412" s="31"/>
      <c r="I412" s="98" t="s">
        <v>941</v>
      </c>
      <c r="J412" s="55">
        <v>6</v>
      </c>
      <c r="K412" s="31" t="s">
        <v>950</v>
      </c>
      <c r="L412" s="98"/>
      <c r="M412" s="98"/>
      <c r="N412" s="98"/>
      <c r="O412" s="53"/>
      <c r="P412" s="52"/>
      <c r="Q412" s="53"/>
      <c r="R412" s="52"/>
      <c r="S412" s="53"/>
      <c r="T412" s="23"/>
      <c r="U412" s="24"/>
    </row>
    <row r="413" spans="1:21" ht="96" hidden="1" x14ac:dyDescent="0.25">
      <c r="A413" s="51" t="s">
        <v>401</v>
      </c>
      <c r="B413" s="51" t="s">
        <v>948</v>
      </c>
      <c r="C413" s="97" t="s">
        <v>940</v>
      </c>
      <c r="D413" s="98" t="s">
        <v>389</v>
      </c>
      <c r="E413" s="31" t="s">
        <v>1098</v>
      </c>
      <c r="F413" s="46" t="s">
        <v>883</v>
      </c>
      <c r="G413" s="98" t="s">
        <v>80</v>
      </c>
      <c r="H413" s="31"/>
      <c r="I413" s="98" t="s">
        <v>941</v>
      </c>
      <c r="J413" s="55">
        <v>6</v>
      </c>
      <c r="K413" s="31" t="s">
        <v>950</v>
      </c>
      <c r="L413" s="98"/>
      <c r="M413" s="98"/>
      <c r="N413" s="98"/>
      <c r="O413" s="53"/>
      <c r="P413" s="52"/>
      <c r="Q413" s="53"/>
      <c r="R413" s="52"/>
      <c r="S413" s="53"/>
      <c r="T413" s="23"/>
      <c r="U413" s="24"/>
    </row>
    <row r="414" spans="1:21" ht="36" hidden="1" x14ac:dyDescent="0.25">
      <c r="A414" s="51" t="s">
        <v>403</v>
      </c>
      <c r="B414" s="41" t="s">
        <v>450</v>
      </c>
      <c r="C414" s="34" t="s">
        <v>449</v>
      </c>
      <c r="D414" s="34" t="s">
        <v>389</v>
      </c>
      <c r="E414" s="34" t="s">
        <v>1107</v>
      </c>
      <c r="F414" s="28" t="s">
        <v>883</v>
      </c>
      <c r="G414" s="39" t="s">
        <v>80</v>
      </c>
      <c r="H414" s="34"/>
      <c r="I414" s="98" t="s">
        <v>941</v>
      </c>
      <c r="J414" s="52">
        <v>7</v>
      </c>
      <c r="K414" s="51" t="s">
        <v>733</v>
      </c>
      <c r="L414" s="52"/>
      <c r="M414" s="53"/>
      <c r="N414" s="52"/>
      <c r="O414" s="53"/>
      <c r="P414" s="52"/>
      <c r="Q414" s="53"/>
      <c r="R414" s="52"/>
      <c r="S414" s="53"/>
      <c r="T414" s="23"/>
      <c r="U414" s="24"/>
    </row>
    <row r="415" spans="1:21" ht="96" hidden="1" x14ac:dyDescent="0.25">
      <c r="A415" s="51" t="s">
        <v>404</v>
      </c>
      <c r="B415" s="74" t="s">
        <v>919</v>
      </c>
      <c r="C415" s="97" t="s">
        <v>955</v>
      </c>
      <c r="D415" s="31" t="s">
        <v>389</v>
      </c>
      <c r="E415" s="31" t="s">
        <v>1050</v>
      </c>
      <c r="F415" s="28" t="s">
        <v>883</v>
      </c>
      <c r="G415" s="52" t="s">
        <v>80</v>
      </c>
      <c r="H415" s="31" t="s">
        <v>478</v>
      </c>
      <c r="I415" s="31"/>
      <c r="J415" s="52">
        <v>6</v>
      </c>
      <c r="K415" s="51" t="s">
        <v>732</v>
      </c>
      <c r="L415" s="52">
        <v>7</v>
      </c>
      <c r="M415" s="51" t="s">
        <v>733</v>
      </c>
      <c r="N415" s="52">
        <v>50</v>
      </c>
      <c r="O415" s="51" t="s">
        <v>762</v>
      </c>
      <c r="P415" s="52"/>
      <c r="Q415" s="53"/>
      <c r="R415" s="52"/>
      <c r="S415" s="53"/>
      <c r="T415" s="24"/>
      <c r="U415" s="24"/>
    </row>
    <row r="416" spans="1:21" ht="96" hidden="1" x14ac:dyDescent="0.25">
      <c r="A416" s="51" t="s">
        <v>405</v>
      </c>
      <c r="B416" s="51" t="s">
        <v>855</v>
      </c>
      <c r="C416" s="31" t="s">
        <v>856</v>
      </c>
      <c r="D416" s="31" t="s">
        <v>389</v>
      </c>
      <c r="E416" s="31" t="s">
        <v>1108</v>
      </c>
      <c r="F416" s="28" t="s">
        <v>883</v>
      </c>
      <c r="G416" s="52" t="s">
        <v>80</v>
      </c>
      <c r="H416" s="31"/>
      <c r="I416" s="31"/>
      <c r="J416" s="52">
        <v>7</v>
      </c>
      <c r="K416" s="51" t="s">
        <v>733</v>
      </c>
      <c r="L416" s="55">
        <v>6</v>
      </c>
      <c r="M416" s="32" t="s">
        <v>950</v>
      </c>
      <c r="N416" s="52"/>
      <c r="O416" s="53"/>
      <c r="P416" s="52"/>
      <c r="Q416" s="53"/>
      <c r="R416" s="52"/>
      <c r="S416" s="53"/>
      <c r="T416" s="20"/>
    </row>
    <row r="417" spans="1:21" ht="96" hidden="1" x14ac:dyDescent="0.25">
      <c r="A417" s="51" t="s">
        <v>406</v>
      </c>
      <c r="B417" s="51" t="s">
        <v>1205</v>
      </c>
      <c r="C417" s="31" t="s">
        <v>850</v>
      </c>
      <c r="D417" s="31" t="s">
        <v>389</v>
      </c>
      <c r="E417" s="31" t="s">
        <v>780</v>
      </c>
      <c r="F417" s="28" t="s">
        <v>883</v>
      </c>
      <c r="G417" s="52" t="s">
        <v>80</v>
      </c>
      <c r="H417" s="31"/>
      <c r="I417" s="31"/>
      <c r="J417" s="52">
        <v>7</v>
      </c>
      <c r="K417" s="51" t="s">
        <v>733</v>
      </c>
      <c r="L417" s="52">
        <v>6</v>
      </c>
      <c r="M417" s="51" t="s">
        <v>732</v>
      </c>
      <c r="N417" s="52"/>
      <c r="O417" s="53"/>
      <c r="P417" s="52"/>
      <c r="Q417" s="53"/>
      <c r="R417" s="52"/>
      <c r="S417" s="53"/>
      <c r="T417" s="23"/>
      <c r="U417" s="24"/>
    </row>
    <row r="418" spans="1:21" ht="69" hidden="1" customHeight="1" x14ac:dyDescent="0.25">
      <c r="A418" s="51" t="s">
        <v>407</v>
      </c>
      <c r="B418" s="74" t="s">
        <v>1221</v>
      </c>
      <c r="C418" s="32" t="s">
        <v>449</v>
      </c>
      <c r="D418" s="32" t="s">
        <v>389</v>
      </c>
      <c r="E418" s="32" t="s">
        <v>1107</v>
      </c>
      <c r="F418" s="277" t="s">
        <v>1254</v>
      </c>
      <c r="G418" s="50" t="s">
        <v>86</v>
      </c>
      <c r="H418" s="31"/>
      <c r="I418" s="31"/>
      <c r="J418" s="52">
        <v>7</v>
      </c>
      <c r="K418" s="51" t="s">
        <v>733</v>
      </c>
      <c r="L418" s="52">
        <v>6</v>
      </c>
      <c r="M418" s="51" t="s">
        <v>732</v>
      </c>
      <c r="N418" s="52"/>
      <c r="O418" s="53"/>
      <c r="P418" s="52"/>
      <c r="Q418" s="53"/>
      <c r="R418" s="52"/>
      <c r="S418" s="53"/>
      <c r="T418" s="23"/>
      <c r="U418" s="24"/>
    </row>
    <row r="419" spans="1:21" ht="102" hidden="1" x14ac:dyDescent="0.25">
      <c r="A419" s="51" t="s">
        <v>408</v>
      </c>
      <c r="B419" s="45" t="s">
        <v>913</v>
      </c>
      <c r="C419" s="31" t="s">
        <v>914</v>
      </c>
      <c r="D419" s="31" t="s">
        <v>389</v>
      </c>
      <c r="E419" s="31" t="s">
        <v>1091</v>
      </c>
      <c r="F419" s="28" t="s">
        <v>883</v>
      </c>
      <c r="G419" s="52" t="s">
        <v>80</v>
      </c>
      <c r="H419" s="31"/>
      <c r="I419" s="31"/>
      <c r="J419" s="52">
        <v>6</v>
      </c>
      <c r="K419" s="51" t="str">
        <f>+M417</f>
        <v>Vandentvarka (esamų geriamo vandens ir nuotekų tinklų modernizavimas)</v>
      </c>
      <c r="L419" s="52">
        <v>7</v>
      </c>
      <c r="M419" s="51" t="s">
        <v>733</v>
      </c>
      <c r="N419" s="52">
        <v>50</v>
      </c>
      <c r="O419" s="51" t="s">
        <v>762</v>
      </c>
      <c r="P419" s="52"/>
      <c r="Q419" s="53"/>
      <c r="R419" s="52"/>
      <c r="S419" s="53"/>
      <c r="T419" s="20"/>
    </row>
    <row r="420" spans="1:21" ht="96" hidden="1" x14ac:dyDescent="0.25">
      <c r="A420" s="51" t="s">
        <v>409</v>
      </c>
      <c r="B420" s="88" t="s">
        <v>918</v>
      </c>
      <c r="C420" s="31" t="s">
        <v>428</v>
      </c>
      <c r="D420" s="31" t="s">
        <v>389</v>
      </c>
      <c r="E420" s="31" t="s">
        <v>1106</v>
      </c>
      <c r="F420" s="28" t="s">
        <v>883</v>
      </c>
      <c r="G420" s="52" t="s">
        <v>80</v>
      </c>
      <c r="H420" s="31"/>
      <c r="I420" s="31"/>
      <c r="J420" s="52">
        <v>6</v>
      </c>
      <c r="K420" s="31" t="s">
        <v>950</v>
      </c>
      <c r="L420" s="52">
        <v>7</v>
      </c>
      <c r="M420" s="51" t="s">
        <v>733</v>
      </c>
      <c r="N420" s="52"/>
      <c r="O420" s="53"/>
      <c r="P420" s="52"/>
      <c r="Q420" s="53"/>
      <c r="R420" s="52"/>
      <c r="S420" s="53"/>
      <c r="T420" s="23"/>
      <c r="U420" s="24"/>
    </row>
    <row r="421" spans="1:21" ht="96" hidden="1" x14ac:dyDescent="0.25">
      <c r="A421" s="51" t="s">
        <v>956</v>
      </c>
      <c r="B421" s="51" t="s">
        <v>958</v>
      </c>
      <c r="C421" s="31" t="s">
        <v>957</v>
      </c>
      <c r="D421" s="31" t="s">
        <v>389</v>
      </c>
      <c r="E421" s="31" t="s">
        <v>1086</v>
      </c>
      <c r="F421" s="30" t="s">
        <v>883</v>
      </c>
      <c r="G421" s="52" t="s">
        <v>80</v>
      </c>
      <c r="H421" s="31"/>
      <c r="I421" s="31"/>
      <c r="J421" s="52">
        <v>6</v>
      </c>
      <c r="K421" s="51" t="s">
        <v>732</v>
      </c>
      <c r="L421" s="52">
        <v>7</v>
      </c>
      <c r="M421" s="51" t="s">
        <v>733</v>
      </c>
      <c r="N421" s="52">
        <v>50</v>
      </c>
      <c r="O421" s="51" t="s">
        <v>762</v>
      </c>
      <c r="P421" s="52"/>
      <c r="Q421" s="53"/>
      <c r="R421" s="52"/>
      <c r="S421" s="53"/>
      <c r="T421" s="23"/>
      <c r="U421" s="24"/>
    </row>
    <row r="422" spans="1:21" ht="96" hidden="1" x14ac:dyDescent="0.25">
      <c r="A422" s="51" t="s">
        <v>1206</v>
      </c>
      <c r="B422" s="51" t="s">
        <v>1207</v>
      </c>
      <c r="C422" s="31" t="s">
        <v>856</v>
      </c>
      <c r="D422" s="31" t="s">
        <v>389</v>
      </c>
      <c r="E422" s="31" t="s">
        <v>1108</v>
      </c>
      <c r="F422" s="30" t="s">
        <v>883</v>
      </c>
      <c r="G422" s="52" t="s">
        <v>80</v>
      </c>
      <c r="H422" s="31"/>
      <c r="I422" s="31" t="s">
        <v>410</v>
      </c>
      <c r="J422" s="52">
        <v>6</v>
      </c>
      <c r="K422" s="51" t="s">
        <v>732</v>
      </c>
      <c r="L422" s="52"/>
      <c r="M422" s="51"/>
      <c r="N422" s="52"/>
      <c r="O422" s="51"/>
      <c r="P422" s="52"/>
      <c r="Q422" s="53"/>
      <c r="R422" s="52"/>
      <c r="S422" s="53"/>
      <c r="T422" s="23"/>
      <c r="U422" s="24"/>
    </row>
    <row r="423" spans="1:21" ht="36" hidden="1" x14ac:dyDescent="0.25">
      <c r="A423" s="51" t="s">
        <v>1208</v>
      </c>
      <c r="B423" s="51" t="s">
        <v>1209</v>
      </c>
      <c r="C423" s="31" t="s">
        <v>856</v>
      </c>
      <c r="D423" s="31" t="s">
        <v>389</v>
      </c>
      <c r="E423" s="31" t="s">
        <v>1108</v>
      </c>
      <c r="F423" s="30" t="s">
        <v>883</v>
      </c>
      <c r="G423" s="52" t="s">
        <v>80</v>
      </c>
      <c r="H423" s="31"/>
      <c r="I423" s="31" t="s">
        <v>410</v>
      </c>
      <c r="J423" s="52">
        <v>7</v>
      </c>
      <c r="K423" s="51" t="s">
        <v>733</v>
      </c>
      <c r="L423" s="52"/>
      <c r="M423" s="51"/>
      <c r="N423" s="52"/>
      <c r="O423" s="51"/>
      <c r="P423" s="52"/>
      <c r="Q423" s="53"/>
      <c r="R423" s="52"/>
      <c r="S423" s="53"/>
      <c r="T423" s="23"/>
      <c r="U423" s="24"/>
    </row>
    <row r="424" spans="1:21" ht="96" hidden="1" x14ac:dyDescent="0.25">
      <c r="A424" s="51" t="s">
        <v>1210</v>
      </c>
      <c r="B424" s="51" t="s">
        <v>1211</v>
      </c>
      <c r="C424" s="31" t="s">
        <v>856</v>
      </c>
      <c r="D424" s="31" t="s">
        <v>389</v>
      </c>
      <c r="E424" s="31" t="s">
        <v>1108</v>
      </c>
      <c r="F424" s="30" t="s">
        <v>883</v>
      </c>
      <c r="G424" s="52" t="s">
        <v>80</v>
      </c>
      <c r="H424" s="31"/>
      <c r="I424" s="31" t="s">
        <v>410</v>
      </c>
      <c r="J424" s="52">
        <v>6</v>
      </c>
      <c r="K424" s="51" t="s">
        <v>732</v>
      </c>
      <c r="L424" s="52"/>
      <c r="M424" s="51"/>
      <c r="N424" s="52"/>
      <c r="O424" s="51"/>
      <c r="P424" s="52"/>
      <c r="Q424" s="53"/>
      <c r="R424" s="52"/>
      <c r="S424" s="53"/>
      <c r="T424" s="23"/>
      <c r="U424" s="24"/>
    </row>
    <row r="425" spans="1:21" ht="96" hidden="1" x14ac:dyDescent="0.25">
      <c r="A425" s="51" t="s">
        <v>1222</v>
      </c>
      <c r="B425" s="74" t="s">
        <v>1223</v>
      </c>
      <c r="C425" s="32" t="s">
        <v>449</v>
      </c>
      <c r="D425" s="32" t="s">
        <v>389</v>
      </c>
      <c r="E425" s="32" t="s">
        <v>1107</v>
      </c>
      <c r="F425" s="277" t="s">
        <v>1254</v>
      </c>
      <c r="G425" s="50" t="s">
        <v>86</v>
      </c>
      <c r="H425" s="31"/>
      <c r="I425" s="31"/>
      <c r="J425" s="52">
        <v>7</v>
      </c>
      <c r="K425" s="51" t="s">
        <v>733</v>
      </c>
      <c r="L425" s="52">
        <v>6</v>
      </c>
      <c r="M425" s="51" t="s">
        <v>732</v>
      </c>
      <c r="N425" s="52"/>
      <c r="O425" s="51"/>
      <c r="P425" s="52"/>
      <c r="Q425" s="53"/>
      <c r="R425" s="52"/>
      <c r="S425" s="53"/>
      <c r="T425" s="23"/>
      <c r="U425" s="24"/>
    </row>
    <row r="426" spans="1:21" ht="36" hidden="1" x14ac:dyDescent="0.25">
      <c r="A426" s="114" t="s">
        <v>328</v>
      </c>
      <c r="B426" s="114" t="s">
        <v>331</v>
      </c>
      <c r="C426" s="357"/>
      <c r="D426" s="357"/>
      <c r="E426" s="357"/>
      <c r="F426" s="357"/>
      <c r="G426" s="357"/>
      <c r="H426" s="357"/>
      <c r="I426" s="357"/>
      <c r="J426" s="360"/>
      <c r="K426" s="361"/>
      <c r="L426" s="360"/>
      <c r="M426" s="361"/>
      <c r="N426" s="360"/>
      <c r="O426" s="361"/>
      <c r="P426" s="360"/>
      <c r="Q426" s="361"/>
      <c r="R426" s="360"/>
      <c r="S426" s="361"/>
      <c r="T426" s="9"/>
    </row>
    <row r="427" spans="1:21" ht="36" hidden="1" x14ac:dyDescent="0.25">
      <c r="A427" s="148" t="s">
        <v>157</v>
      </c>
      <c r="B427" s="148" t="s">
        <v>160</v>
      </c>
      <c r="C427" s="354"/>
      <c r="D427" s="354"/>
      <c r="E427" s="354"/>
      <c r="F427" s="354"/>
      <c r="G427" s="354"/>
      <c r="H427" s="354"/>
      <c r="I427" s="354"/>
      <c r="J427" s="368"/>
      <c r="K427" s="369"/>
      <c r="L427" s="368"/>
      <c r="M427" s="369"/>
      <c r="N427" s="368"/>
      <c r="O427" s="369"/>
      <c r="P427" s="368"/>
      <c r="Q427" s="369"/>
      <c r="R427" s="368"/>
      <c r="S427" s="369"/>
      <c r="T427" s="9"/>
    </row>
    <row r="428" spans="1:21" ht="24" hidden="1" x14ac:dyDescent="0.25">
      <c r="A428" s="114" t="s">
        <v>332</v>
      </c>
      <c r="B428" s="114" t="s">
        <v>337</v>
      </c>
      <c r="C428" s="357"/>
      <c r="D428" s="357"/>
      <c r="E428" s="357"/>
      <c r="F428" s="357"/>
      <c r="G428" s="357"/>
      <c r="H428" s="357"/>
      <c r="I428" s="357"/>
      <c r="J428" s="360"/>
      <c r="K428" s="361"/>
      <c r="L428" s="360"/>
      <c r="M428" s="361"/>
      <c r="N428" s="360"/>
      <c r="O428" s="361"/>
      <c r="P428" s="360"/>
      <c r="Q428" s="361"/>
      <c r="R428" s="360"/>
      <c r="S428" s="361"/>
      <c r="T428" s="9"/>
    </row>
    <row r="429" spans="1:21" ht="72" hidden="1" x14ac:dyDescent="0.25">
      <c r="A429" s="114" t="s">
        <v>333</v>
      </c>
      <c r="B429" s="114" t="s">
        <v>338</v>
      </c>
      <c r="C429" s="357"/>
      <c r="D429" s="357"/>
      <c r="E429" s="357"/>
      <c r="F429" s="357"/>
      <c r="G429" s="357"/>
      <c r="H429" s="357"/>
      <c r="I429" s="357"/>
      <c r="J429" s="360"/>
      <c r="K429" s="361"/>
      <c r="L429" s="360"/>
      <c r="M429" s="361"/>
      <c r="N429" s="360"/>
      <c r="O429" s="361"/>
      <c r="P429" s="360"/>
      <c r="Q429" s="361"/>
      <c r="R429" s="360"/>
      <c r="S429" s="361"/>
      <c r="T429" s="9"/>
    </row>
    <row r="430" spans="1:21" ht="48" hidden="1" x14ac:dyDescent="0.25">
      <c r="A430" s="196" t="s">
        <v>453</v>
      </c>
      <c r="B430" s="41" t="s">
        <v>454</v>
      </c>
      <c r="C430" s="34" t="s">
        <v>455</v>
      </c>
      <c r="D430" s="34" t="s">
        <v>456</v>
      </c>
      <c r="E430" s="34" t="s">
        <v>1107</v>
      </c>
      <c r="F430" s="178" t="s">
        <v>1230</v>
      </c>
      <c r="G430" s="39"/>
      <c r="H430" s="34"/>
      <c r="I430" s="34"/>
      <c r="J430" s="52">
        <v>50</v>
      </c>
      <c r="K430" s="51" t="s">
        <v>762</v>
      </c>
      <c r="L430" s="52"/>
      <c r="M430" s="53"/>
      <c r="N430" s="52"/>
      <c r="O430" s="53"/>
      <c r="P430" s="52"/>
      <c r="Q430" s="53"/>
      <c r="R430" s="52"/>
      <c r="S430" s="53"/>
      <c r="T430" s="9"/>
    </row>
    <row r="431" spans="1:21" ht="48" hidden="1" x14ac:dyDescent="0.25">
      <c r="A431" s="196" t="s">
        <v>558</v>
      </c>
      <c r="B431" s="41" t="s">
        <v>868</v>
      </c>
      <c r="C431" s="34" t="s">
        <v>455</v>
      </c>
      <c r="D431" s="34" t="s">
        <v>456</v>
      </c>
      <c r="E431" s="34" t="s">
        <v>1107</v>
      </c>
      <c r="F431" s="178" t="s">
        <v>1230</v>
      </c>
      <c r="G431" s="39"/>
      <c r="H431" s="34"/>
      <c r="I431" s="34"/>
      <c r="J431" s="52">
        <v>50</v>
      </c>
      <c r="K431" s="51" t="s">
        <v>762</v>
      </c>
      <c r="L431" s="52"/>
      <c r="M431" s="53"/>
      <c r="N431" s="52"/>
      <c r="O431" s="53"/>
      <c r="P431" s="52"/>
      <c r="Q431" s="53"/>
      <c r="R431" s="52"/>
      <c r="S431" s="53"/>
      <c r="T431" s="9"/>
    </row>
    <row r="432" spans="1:21" ht="48" hidden="1" x14ac:dyDescent="0.25">
      <c r="A432" s="196" t="s">
        <v>457</v>
      </c>
      <c r="B432" s="107" t="s">
        <v>460</v>
      </c>
      <c r="C432" s="34" t="s">
        <v>461</v>
      </c>
      <c r="D432" s="34" t="s">
        <v>389</v>
      </c>
      <c r="E432" s="34" t="s">
        <v>1107</v>
      </c>
      <c r="F432" s="39" t="s">
        <v>462</v>
      </c>
      <c r="G432" s="39"/>
      <c r="H432" s="34"/>
      <c r="I432" s="34"/>
      <c r="J432" s="52">
        <v>50</v>
      </c>
      <c r="K432" s="51" t="s">
        <v>762</v>
      </c>
      <c r="L432" s="52"/>
      <c r="M432" s="53"/>
      <c r="N432" s="52"/>
      <c r="O432" s="53"/>
      <c r="P432" s="52"/>
      <c r="Q432" s="53"/>
      <c r="R432" s="52"/>
      <c r="S432" s="53"/>
      <c r="T432" s="9"/>
    </row>
    <row r="433" spans="1:20" ht="48" hidden="1" x14ac:dyDescent="0.25">
      <c r="A433" s="196" t="s">
        <v>459</v>
      </c>
      <c r="B433" s="107" t="s">
        <v>869</v>
      </c>
      <c r="C433" s="34" t="s">
        <v>871</v>
      </c>
      <c r="D433" s="34" t="s">
        <v>389</v>
      </c>
      <c r="E433" s="34" t="s">
        <v>1107</v>
      </c>
      <c r="F433" s="39" t="s">
        <v>462</v>
      </c>
      <c r="G433" s="39"/>
      <c r="H433" s="34"/>
      <c r="I433" s="34"/>
      <c r="J433" s="52">
        <v>50</v>
      </c>
      <c r="K433" s="51" t="s">
        <v>762</v>
      </c>
      <c r="L433" s="52"/>
      <c r="M433" s="53"/>
      <c r="N433" s="52"/>
      <c r="O433" s="53"/>
      <c r="P433" s="52"/>
      <c r="Q433" s="53"/>
      <c r="R433" s="52"/>
      <c r="S433" s="53"/>
      <c r="T433" s="9"/>
    </row>
    <row r="434" spans="1:20" ht="48" hidden="1" x14ac:dyDescent="0.25">
      <c r="A434" s="196" t="s">
        <v>559</v>
      </c>
      <c r="B434" s="107" t="s">
        <v>870</v>
      </c>
      <c r="C434" s="34" t="s">
        <v>872</v>
      </c>
      <c r="D434" s="34" t="s">
        <v>389</v>
      </c>
      <c r="E434" s="34" t="s">
        <v>1107</v>
      </c>
      <c r="F434" s="39" t="s">
        <v>462</v>
      </c>
      <c r="G434" s="39"/>
      <c r="H434" s="34"/>
      <c r="I434" s="34"/>
      <c r="J434" s="52">
        <v>50</v>
      </c>
      <c r="K434" s="51" t="s">
        <v>762</v>
      </c>
      <c r="L434" s="52"/>
      <c r="M434" s="53"/>
      <c r="N434" s="52"/>
      <c r="O434" s="53"/>
      <c r="P434" s="52"/>
      <c r="Q434" s="53"/>
      <c r="R434" s="52"/>
      <c r="S434" s="53"/>
      <c r="T434" s="9"/>
    </row>
    <row r="435" spans="1:20" ht="48" hidden="1" x14ac:dyDescent="0.25">
      <c r="A435" s="196" t="s">
        <v>1116</v>
      </c>
      <c r="B435" s="74" t="s">
        <v>874</v>
      </c>
      <c r="C435" s="31" t="s">
        <v>455</v>
      </c>
      <c r="D435" s="31" t="s">
        <v>389</v>
      </c>
      <c r="E435" s="31" t="s">
        <v>1107</v>
      </c>
      <c r="F435" s="39" t="s">
        <v>462</v>
      </c>
      <c r="G435" s="39"/>
      <c r="H435" s="61"/>
      <c r="I435" s="61"/>
      <c r="J435" s="52">
        <v>50</v>
      </c>
      <c r="K435" s="51" t="s">
        <v>762</v>
      </c>
      <c r="L435" s="52"/>
      <c r="M435" s="53"/>
      <c r="N435" s="52"/>
      <c r="O435" s="53"/>
      <c r="P435" s="52"/>
      <c r="Q435" s="53"/>
      <c r="R435" s="52"/>
      <c r="S435" s="53"/>
      <c r="T435" s="9"/>
    </row>
    <row r="436" spans="1:20" ht="60" hidden="1" customHeight="1" x14ac:dyDescent="0.25">
      <c r="A436" s="114" t="s">
        <v>334</v>
      </c>
      <c r="B436" s="114" t="s">
        <v>339</v>
      </c>
      <c r="C436" s="358"/>
      <c r="D436" s="358"/>
      <c r="E436" s="358"/>
      <c r="F436" s="363"/>
      <c r="G436" s="358"/>
      <c r="H436" s="357"/>
      <c r="I436" s="357"/>
      <c r="J436" s="360"/>
      <c r="K436" s="361"/>
      <c r="L436" s="360"/>
      <c r="M436" s="361"/>
      <c r="N436" s="360"/>
      <c r="O436" s="361"/>
      <c r="P436" s="360"/>
      <c r="Q436" s="361"/>
      <c r="R436" s="360"/>
      <c r="S436" s="361"/>
      <c r="T436" s="9"/>
    </row>
    <row r="437" spans="1:20" ht="62.25" hidden="1" customHeight="1" x14ac:dyDescent="0.25">
      <c r="A437" s="184" t="s">
        <v>560</v>
      </c>
      <c r="B437" s="51" t="s">
        <v>490</v>
      </c>
      <c r="C437" s="31" t="s">
        <v>469</v>
      </c>
      <c r="D437" s="31" t="s">
        <v>85</v>
      </c>
      <c r="E437" s="31" t="s">
        <v>1050</v>
      </c>
      <c r="F437" s="30" t="s">
        <v>1072</v>
      </c>
      <c r="G437" s="31" t="s">
        <v>86</v>
      </c>
      <c r="H437" s="31" t="s">
        <v>478</v>
      </c>
      <c r="I437" s="31"/>
      <c r="J437" s="52">
        <v>10</v>
      </c>
      <c r="K437" s="51" t="s">
        <v>736</v>
      </c>
      <c r="L437" s="52"/>
      <c r="M437" s="53"/>
      <c r="N437" s="52"/>
      <c r="O437" s="53"/>
      <c r="P437" s="52"/>
      <c r="Q437" s="53"/>
      <c r="R437" s="52"/>
      <c r="S437" s="53"/>
      <c r="T437" s="9"/>
    </row>
    <row r="438" spans="1:20" ht="72" hidden="1" x14ac:dyDescent="0.25">
      <c r="A438" s="114" t="s">
        <v>335</v>
      </c>
      <c r="B438" s="114" t="s">
        <v>340</v>
      </c>
      <c r="C438" s="357"/>
      <c r="D438" s="357"/>
      <c r="E438" s="357"/>
      <c r="F438" s="357"/>
      <c r="G438" s="357"/>
      <c r="H438" s="357"/>
      <c r="I438" s="357"/>
      <c r="J438" s="360"/>
      <c r="K438" s="361"/>
      <c r="L438" s="360"/>
      <c r="M438" s="361"/>
      <c r="N438" s="360"/>
      <c r="O438" s="361"/>
      <c r="P438" s="360"/>
      <c r="Q438" s="361"/>
      <c r="R438" s="360"/>
      <c r="S438" s="361"/>
      <c r="T438" s="9"/>
    </row>
    <row r="439" spans="1:20" ht="36" hidden="1" x14ac:dyDescent="0.25">
      <c r="A439" s="114" t="s">
        <v>336</v>
      </c>
      <c r="B439" s="114" t="s">
        <v>341</v>
      </c>
      <c r="C439" s="357"/>
      <c r="D439" s="357"/>
      <c r="E439" s="357"/>
      <c r="F439" s="357"/>
      <c r="G439" s="357"/>
      <c r="H439" s="357"/>
      <c r="I439" s="357"/>
      <c r="J439" s="360"/>
      <c r="K439" s="361"/>
      <c r="L439" s="360"/>
      <c r="M439" s="361"/>
      <c r="N439" s="360"/>
      <c r="O439" s="361"/>
      <c r="P439" s="360"/>
      <c r="Q439" s="361"/>
      <c r="R439" s="360"/>
      <c r="S439" s="361"/>
      <c r="T439" s="9"/>
    </row>
    <row r="440" spans="1:20" ht="36" hidden="1" x14ac:dyDescent="0.25">
      <c r="A440" s="148" t="s">
        <v>158</v>
      </c>
      <c r="B440" s="148" t="s">
        <v>161</v>
      </c>
      <c r="C440" s="354"/>
      <c r="D440" s="354"/>
      <c r="E440" s="354"/>
      <c r="F440" s="354"/>
      <c r="G440" s="354"/>
      <c r="H440" s="354"/>
      <c r="I440" s="354"/>
      <c r="J440" s="368"/>
      <c r="K440" s="369"/>
      <c r="L440" s="368"/>
      <c r="M440" s="369"/>
      <c r="N440" s="368"/>
      <c r="O440" s="369"/>
      <c r="P440" s="368"/>
      <c r="Q440" s="369"/>
      <c r="R440" s="368"/>
      <c r="S440" s="369"/>
      <c r="T440" s="9"/>
    </row>
    <row r="441" spans="1:20" ht="60" hidden="1" x14ac:dyDescent="0.25">
      <c r="A441" s="114" t="s">
        <v>342</v>
      </c>
      <c r="B441" s="114" t="s">
        <v>350</v>
      </c>
      <c r="C441" s="357"/>
      <c r="D441" s="357"/>
      <c r="E441" s="357"/>
      <c r="F441" s="357"/>
      <c r="G441" s="357"/>
      <c r="H441" s="357"/>
      <c r="I441" s="357"/>
      <c r="J441" s="360"/>
      <c r="K441" s="361"/>
      <c r="L441" s="360"/>
      <c r="M441" s="361"/>
      <c r="N441" s="360"/>
      <c r="O441" s="361"/>
      <c r="P441" s="360"/>
      <c r="Q441" s="361"/>
      <c r="R441" s="360"/>
      <c r="S441" s="361"/>
      <c r="T441" s="9"/>
    </row>
    <row r="442" spans="1:20" ht="48" hidden="1" x14ac:dyDescent="0.25">
      <c r="A442" s="114" t="s">
        <v>343</v>
      </c>
      <c r="B442" s="114" t="s">
        <v>351</v>
      </c>
      <c r="C442" s="357"/>
      <c r="D442" s="357"/>
      <c r="E442" s="357"/>
      <c r="F442" s="357"/>
      <c r="G442" s="357"/>
      <c r="H442" s="357"/>
      <c r="I442" s="357"/>
      <c r="J442" s="360"/>
      <c r="K442" s="361"/>
      <c r="L442" s="360"/>
      <c r="M442" s="361"/>
      <c r="N442" s="360"/>
      <c r="O442" s="361"/>
      <c r="P442" s="360"/>
      <c r="Q442" s="361"/>
      <c r="R442" s="360"/>
      <c r="S442" s="361"/>
      <c r="T442" s="9"/>
    </row>
    <row r="443" spans="1:20" ht="84" hidden="1" x14ac:dyDescent="0.25">
      <c r="A443" s="51" t="s">
        <v>412</v>
      </c>
      <c r="B443" s="41" t="s">
        <v>463</v>
      </c>
      <c r="C443" s="34" t="s">
        <v>1093</v>
      </c>
      <c r="D443" s="37" t="s">
        <v>464</v>
      </c>
      <c r="E443" s="37" t="s">
        <v>1107</v>
      </c>
      <c r="F443" s="258" t="s">
        <v>1036</v>
      </c>
      <c r="G443" s="39" t="s">
        <v>80</v>
      </c>
      <c r="H443" s="34"/>
      <c r="I443" s="34"/>
      <c r="J443" s="52">
        <v>38</v>
      </c>
      <c r="K443" s="51" t="s">
        <v>755</v>
      </c>
      <c r="L443" s="52"/>
      <c r="M443" s="53"/>
      <c r="N443" s="52"/>
      <c r="O443" s="53"/>
      <c r="P443" s="52"/>
      <c r="Q443" s="53"/>
      <c r="R443" s="52"/>
      <c r="S443" s="53"/>
      <c r="T443" s="9"/>
    </row>
    <row r="444" spans="1:20" ht="38.25" hidden="1" x14ac:dyDescent="0.25">
      <c r="A444" s="51" t="s">
        <v>413</v>
      </c>
      <c r="B444" s="259" t="s">
        <v>1135</v>
      </c>
      <c r="C444" s="34" t="s">
        <v>1093</v>
      </c>
      <c r="D444" s="37" t="s">
        <v>464</v>
      </c>
      <c r="E444" s="37" t="s">
        <v>1107</v>
      </c>
      <c r="F444" s="89" t="s">
        <v>986</v>
      </c>
      <c r="G444" s="39" t="s">
        <v>86</v>
      </c>
      <c r="H444" s="34"/>
      <c r="I444" s="34"/>
      <c r="J444" s="52">
        <v>40</v>
      </c>
      <c r="K444" s="51" t="s">
        <v>756</v>
      </c>
      <c r="L444" s="52"/>
      <c r="M444" s="53"/>
      <c r="N444" s="52"/>
      <c r="O444" s="53"/>
      <c r="P444" s="52"/>
      <c r="Q444" s="53"/>
      <c r="R444" s="52"/>
      <c r="S444" s="53"/>
      <c r="T444" s="9"/>
    </row>
    <row r="445" spans="1:20" ht="60" hidden="1" x14ac:dyDescent="0.25">
      <c r="A445" s="51" t="s">
        <v>561</v>
      </c>
      <c r="B445" s="93" t="s">
        <v>1117</v>
      </c>
      <c r="C445" s="34" t="s">
        <v>74</v>
      </c>
      <c r="D445" s="37" t="s">
        <v>389</v>
      </c>
      <c r="E445" s="37" t="s">
        <v>1108</v>
      </c>
      <c r="F445" s="89" t="s">
        <v>986</v>
      </c>
      <c r="G445" s="155" t="s">
        <v>86</v>
      </c>
      <c r="H445" s="157"/>
      <c r="I445" s="34"/>
      <c r="J445" s="52">
        <v>40</v>
      </c>
      <c r="K445" s="51" t="s">
        <v>756</v>
      </c>
      <c r="L445" s="52"/>
      <c r="M445" s="53"/>
      <c r="N445" s="52"/>
      <c r="O445" s="53"/>
      <c r="P445" s="52"/>
      <c r="Q445" s="53"/>
      <c r="R445" s="52"/>
      <c r="S445" s="53"/>
      <c r="T445" s="9"/>
    </row>
    <row r="446" spans="1:20" ht="36" hidden="1" x14ac:dyDescent="0.25">
      <c r="A446" s="51" t="s">
        <v>562</v>
      </c>
      <c r="B446" s="93" t="s">
        <v>1092</v>
      </c>
      <c r="C446" s="34" t="s">
        <v>84</v>
      </c>
      <c r="D446" s="37" t="s">
        <v>389</v>
      </c>
      <c r="E446" s="37" t="s">
        <v>1098</v>
      </c>
      <c r="F446" s="89" t="s">
        <v>986</v>
      </c>
      <c r="G446" s="155" t="s">
        <v>86</v>
      </c>
      <c r="H446" s="157"/>
      <c r="I446" s="34"/>
      <c r="J446" s="52">
        <v>40</v>
      </c>
      <c r="K446" s="51" t="s">
        <v>756</v>
      </c>
      <c r="L446" s="52"/>
      <c r="M446" s="53"/>
      <c r="N446" s="52"/>
      <c r="O446" s="53"/>
      <c r="P446" s="52"/>
      <c r="Q446" s="53"/>
      <c r="R446" s="52"/>
      <c r="S446" s="53"/>
      <c r="T446" s="9"/>
    </row>
    <row r="447" spans="1:20" ht="84" hidden="1" x14ac:dyDescent="0.25">
      <c r="A447" s="51" t="s">
        <v>1090</v>
      </c>
      <c r="B447" s="51" t="s">
        <v>1133</v>
      </c>
      <c r="C447" s="35" t="s">
        <v>83</v>
      </c>
      <c r="D447" s="34" t="s">
        <v>389</v>
      </c>
      <c r="E447" s="34" t="s">
        <v>1091</v>
      </c>
      <c r="F447" s="35" t="s">
        <v>1036</v>
      </c>
      <c r="G447" s="63" t="s">
        <v>80</v>
      </c>
      <c r="H447" s="34"/>
      <c r="I447" s="34"/>
      <c r="J447" s="52">
        <v>38</v>
      </c>
      <c r="K447" s="51" t="s">
        <v>755</v>
      </c>
      <c r="L447" s="52"/>
      <c r="M447" s="53"/>
      <c r="N447" s="52"/>
      <c r="O447" s="53"/>
      <c r="P447" s="52"/>
      <c r="Q447" s="53"/>
      <c r="R447" s="52"/>
      <c r="S447" s="53"/>
      <c r="T447" s="9"/>
    </row>
    <row r="448" spans="1:20" ht="84" hidden="1" x14ac:dyDescent="0.25">
      <c r="A448" s="74" t="s">
        <v>1192</v>
      </c>
      <c r="B448" s="41" t="s">
        <v>1193</v>
      </c>
      <c r="C448" s="178" t="s">
        <v>83</v>
      </c>
      <c r="D448" s="33" t="s">
        <v>389</v>
      </c>
      <c r="E448" s="33" t="s">
        <v>1091</v>
      </c>
      <c r="F448" s="35" t="s">
        <v>1036</v>
      </c>
      <c r="G448" s="171" t="s">
        <v>80</v>
      </c>
      <c r="H448" s="34"/>
      <c r="I448" s="34"/>
      <c r="J448" s="52">
        <v>38</v>
      </c>
      <c r="K448" s="51" t="s">
        <v>755</v>
      </c>
      <c r="L448" s="52"/>
      <c r="M448" s="53"/>
      <c r="N448" s="52"/>
      <c r="O448" s="53"/>
      <c r="P448" s="52"/>
      <c r="Q448" s="53"/>
      <c r="R448" s="52"/>
      <c r="S448" s="53"/>
      <c r="T448" s="9"/>
    </row>
    <row r="449" spans="1:20" ht="48" hidden="1" x14ac:dyDescent="0.25">
      <c r="A449" s="114" t="s">
        <v>344</v>
      </c>
      <c r="B449" s="114" t="s">
        <v>352</v>
      </c>
      <c r="C449" s="357"/>
      <c r="D449" s="357"/>
      <c r="E449" s="357"/>
      <c r="F449" s="357"/>
      <c r="G449" s="357"/>
      <c r="H449" s="357"/>
      <c r="I449" s="357"/>
      <c r="J449" s="360"/>
      <c r="K449" s="361"/>
      <c r="L449" s="360"/>
      <c r="M449" s="361"/>
      <c r="N449" s="360"/>
      <c r="O449" s="361"/>
      <c r="P449" s="360"/>
      <c r="Q449" s="361"/>
      <c r="R449" s="360"/>
      <c r="S449" s="361"/>
      <c r="T449" s="9"/>
    </row>
    <row r="450" spans="1:20" ht="36" hidden="1" x14ac:dyDescent="0.25">
      <c r="A450" s="114" t="s">
        <v>345</v>
      </c>
      <c r="B450" s="114" t="s">
        <v>353</v>
      </c>
      <c r="C450" s="357"/>
      <c r="D450" s="357"/>
      <c r="E450" s="357"/>
      <c r="F450" s="357"/>
      <c r="G450" s="357"/>
      <c r="H450" s="357"/>
      <c r="I450" s="357"/>
      <c r="J450" s="360"/>
      <c r="K450" s="361"/>
      <c r="L450" s="360"/>
      <c r="M450" s="361"/>
      <c r="N450" s="360"/>
      <c r="O450" s="361"/>
      <c r="P450" s="360"/>
      <c r="Q450" s="361"/>
      <c r="R450" s="360"/>
      <c r="S450" s="361"/>
      <c r="T450" s="9"/>
    </row>
    <row r="451" spans="1:20" ht="36" hidden="1" x14ac:dyDescent="0.25">
      <c r="A451" s="114" t="s">
        <v>983</v>
      </c>
      <c r="B451" s="114" t="s">
        <v>984</v>
      </c>
      <c r="C451" s="357"/>
      <c r="D451" s="357"/>
      <c r="E451" s="357"/>
      <c r="F451" s="357"/>
      <c r="G451" s="357"/>
      <c r="H451" s="357"/>
      <c r="I451" s="357"/>
      <c r="J451" s="360"/>
      <c r="K451" s="361"/>
      <c r="L451" s="360"/>
      <c r="M451" s="361"/>
      <c r="N451" s="360"/>
      <c r="O451" s="361"/>
      <c r="P451" s="360"/>
      <c r="Q451" s="361"/>
      <c r="R451" s="360"/>
      <c r="S451" s="361"/>
      <c r="T451" s="9"/>
    </row>
    <row r="452" spans="1:20" ht="93.75" hidden="1" customHeight="1" x14ac:dyDescent="0.25">
      <c r="A452" s="51" t="s">
        <v>985</v>
      </c>
      <c r="B452" s="51" t="s">
        <v>1030</v>
      </c>
      <c r="C452" s="28" t="s">
        <v>84</v>
      </c>
      <c r="D452" s="28" t="s">
        <v>389</v>
      </c>
      <c r="E452" s="28" t="s">
        <v>1098</v>
      </c>
      <c r="F452" s="28" t="s">
        <v>1036</v>
      </c>
      <c r="G452" s="28" t="s">
        <v>80</v>
      </c>
      <c r="H452" s="61"/>
      <c r="I452" s="61"/>
      <c r="J452" s="52">
        <v>38</v>
      </c>
      <c r="K452" s="51" t="s">
        <v>755</v>
      </c>
      <c r="L452" s="52"/>
      <c r="M452" s="53"/>
      <c r="N452" s="52"/>
      <c r="O452" s="53"/>
      <c r="P452" s="52"/>
      <c r="Q452" s="53"/>
      <c r="R452" s="52"/>
      <c r="S452" s="53"/>
      <c r="T452" s="9"/>
    </row>
    <row r="453" spans="1:20" ht="93.75" hidden="1" customHeight="1" x14ac:dyDescent="0.25">
      <c r="A453" s="51" t="s">
        <v>1073</v>
      </c>
      <c r="B453" s="51" t="s">
        <v>1074</v>
      </c>
      <c r="C453" s="28" t="s">
        <v>469</v>
      </c>
      <c r="D453" s="28" t="s">
        <v>389</v>
      </c>
      <c r="E453" s="28" t="s">
        <v>1050</v>
      </c>
      <c r="F453" s="28" t="s">
        <v>1036</v>
      </c>
      <c r="G453" s="28" t="s">
        <v>80</v>
      </c>
      <c r="H453" s="61"/>
      <c r="I453" s="61"/>
      <c r="J453" s="52">
        <v>38</v>
      </c>
      <c r="K453" s="51" t="s">
        <v>755</v>
      </c>
      <c r="L453" s="52"/>
      <c r="M453" s="53"/>
      <c r="N453" s="52"/>
      <c r="O453" s="53"/>
      <c r="P453" s="52"/>
      <c r="Q453" s="53"/>
      <c r="R453" s="52"/>
      <c r="S453" s="53"/>
      <c r="T453" s="9"/>
    </row>
    <row r="454" spans="1:20" ht="93.75" hidden="1" customHeight="1" x14ac:dyDescent="0.25">
      <c r="A454" s="51" t="s">
        <v>1143</v>
      </c>
      <c r="B454" s="51" t="s">
        <v>1142</v>
      </c>
      <c r="C454" s="32" t="s">
        <v>78</v>
      </c>
      <c r="D454" s="32" t="s">
        <v>389</v>
      </c>
      <c r="E454" s="32" t="s">
        <v>1086</v>
      </c>
      <c r="F454" s="89" t="s">
        <v>1036</v>
      </c>
      <c r="G454" s="50" t="s">
        <v>80</v>
      </c>
      <c r="H454" s="31"/>
      <c r="I454" s="31"/>
      <c r="J454" s="52">
        <v>50</v>
      </c>
      <c r="K454" s="51" t="s">
        <v>762</v>
      </c>
      <c r="L454" s="52"/>
      <c r="M454" s="53"/>
      <c r="N454" s="52"/>
      <c r="O454" s="53"/>
      <c r="P454" s="52"/>
      <c r="Q454" s="53"/>
      <c r="R454" s="52"/>
      <c r="S454" s="53"/>
      <c r="T454" s="9"/>
    </row>
    <row r="455" spans="1:20" ht="93.75" hidden="1" customHeight="1" x14ac:dyDescent="0.25">
      <c r="A455" s="51" t="s">
        <v>1196</v>
      </c>
      <c r="B455" s="88" t="s">
        <v>1084</v>
      </c>
      <c r="C455" s="58" t="s">
        <v>81</v>
      </c>
      <c r="D455" s="58" t="s">
        <v>389</v>
      </c>
      <c r="E455" s="89" t="s">
        <v>1106</v>
      </c>
      <c r="F455" s="28" t="s">
        <v>1036</v>
      </c>
      <c r="G455" s="89" t="s">
        <v>80</v>
      </c>
      <c r="H455" s="31"/>
      <c r="I455" s="31"/>
      <c r="J455" s="52">
        <v>29</v>
      </c>
      <c r="K455" s="51" t="s">
        <v>747</v>
      </c>
      <c r="L455" s="52"/>
      <c r="M455" s="53"/>
      <c r="N455" s="52"/>
      <c r="O455" s="53"/>
      <c r="P455" s="52"/>
      <c r="Q455" s="53"/>
      <c r="R455" s="52"/>
      <c r="S455" s="53"/>
      <c r="T455" s="9"/>
    </row>
    <row r="456" spans="1:20" ht="93.75" hidden="1" customHeight="1" x14ac:dyDescent="0.25">
      <c r="A456" s="51" t="s">
        <v>1262</v>
      </c>
      <c r="B456" s="461" t="s">
        <v>1311</v>
      </c>
      <c r="C456" s="446" t="s">
        <v>469</v>
      </c>
      <c r="D456" s="446" t="s">
        <v>389</v>
      </c>
      <c r="E456" s="447" t="s">
        <v>1050</v>
      </c>
      <c r="F456" s="277" t="s">
        <v>1036</v>
      </c>
      <c r="G456" s="447" t="s">
        <v>80</v>
      </c>
      <c r="H456" s="437"/>
      <c r="I456" s="437"/>
      <c r="J456" s="438">
        <v>38</v>
      </c>
      <c r="K456" s="451" t="s">
        <v>755</v>
      </c>
      <c r="L456" s="438"/>
      <c r="M456" s="439"/>
      <c r="N456" s="438"/>
      <c r="O456" s="439"/>
      <c r="P456" s="438"/>
      <c r="Q456" s="439"/>
      <c r="R456" s="438"/>
      <c r="S456" s="439"/>
      <c r="T456" s="9"/>
    </row>
    <row r="457" spans="1:20" ht="60" hidden="1" x14ac:dyDescent="0.25">
      <c r="A457" s="296" t="s">
        <v>162</v>
      </c>
      <c r="B457" s="112" t="s">
        <v>362</v>
      </c>
      <c r="C457" s="364"/>
      <c r="D457" s="364"/>
      <c r="E457" s="364"/>
      <c r="F457" s="364"/>
      <c r="G457" s="364"/>
      <c r="H457" s="364"/>
      <c r="I457" s="364"/>
      <c r="J457" s="365"/>
      <c r="K457" s="366"/>
      <c r="L457" s="365"/>
      <c r="M457" s="366"/>
      <c r="N457" s="365"/>
      <c r="O457" s="366"/>
      <c r="P457" s="365"/>
      <c r="Q457" s="366"/>
      <c r="R457" s="365"/>
      <c r="S457" s="366"/>
      <c r="T457" s="9"/>
    </row>
    <row r="458" spans="1:20" ht="96" hidden="1" x14ac:dyDescent="0.25">
      <c r="A458" s="148" t="s">
        <v>163</v>
      </c>
      <c r="B458" s="148" t="s">
        <v>165</v>
      </c>
      <c r="C458" s="367"/>
      <c r="D458" s="367"/>
      <c r="E458" s="367"/>
      <c r="F458" s="367"/>
      <c r="G458" s="367"/>
      <c r="H458" s="367"/>
      <c r="I458" s="367"/>
      <c r="J458" s="368"/>
      <c r="K458" s="369"/>
      <c r="L458" s="368"/>
      <c r="M458" s="369"/>
      <c r="N458" s="368"/>
      <c r="O458" s="369"/>
      <c r="P458" s="368"/>
      <c r="Q458" s="369"/>
      <c r="R458" s="368"/>
      <c r="S458" s="369"/>
      <c r="T458" s="9"/>
    </row>
    <row r="459" spans="1:20" ht="48" hidden="1" x14ac:dyDescent="0.25">
      <c r="A459" s="114" t="s">
        <v>346</v>
      </c>
      <c r="B459" s="114" t="s">
        <v>354</v>
      </c>
      <c r="C459" s="363"/>
      <c r="D459" s="363"/>
      <c r="E459" s="363"/>
      <c r="F459" s="363"/>
      <c r="G459" s="363"/>
      <c r="H459" s="363"/>
      <c r="I459" s="363"/>
      <c r="J459" s="360"/>
      <c r="K459" s="361"/>
      <c r="L459" s="360"/>
      <c r="M459" s="361"/>
      <c r="N459" s="360"/>
      <c r="O459" s="361"/>
      <c r="P459" s="360"/>
      <c r="Q459" s="361"/>
      <c r="R459" s="360"/>
      <c r="S459" s="361"/>
      <c r="T459" s="9"/>
    </row>
    <row r="460" spans="1:20" ht="48" hidden="1" x14ac:dyDescent="0.25">
      <c r="A460" s="51" t="s">
        <v>563</v>
      </c>
      <c r="B460" s="51" t="s">
        <v>1082</v>
      </c>
      <c r="C460" s="31" t="s">
        <v>778</v>
      </c>
      <c r="D460" s="31" t="s">
        <v>389</v>
      </c>
      <c r="E460" s="31" t="s">
        <v>780</v>
      </c>
      <c r="F460" s="46" t="s">
        <v>1036</v>
      </c>
      <c r="G460" s="52" t="s">
        <v>80</v>
      </c>
      <c r="H460" s="31"/>
      <c r="I460" s="31"/>
      <c r="J460" s="52">
        <v>50</v>
      </c>
      <c r="K460" s="51" t="s">
        <v>762</v>
      </c>
      <c r="L460" s="52"/>
      <c r="M460" s="53"/>
      <c r="N460" s="52"/>
      <c r="O460" s="53"/>
      <c r="P460" s="52"/>
      <c r="Q460" s="53"/>
      <c r="R460" s="52"/>
      <c r="S460" s="53"/>
      <c r="T460" s="9"/>
    </row>
    <row r="461" spans="1:20" ht="48" hidden="1" x14ac:dyDescent="0.25">
      <c r="A461" s="51" t="s">
        <v>795</v>
      </c>
      <c r="B461" s="51" t="s">
        <v>1138</v>
      </c>
      <c r="C461" s="31" t="s">
        <v>78</v>
      </c>
      <c r="D461" s="31" t="s">
        <v>389</v>
      </c>
      <c r="E461" s="31" t="s">
        <v>1086</v>
      </c>
      <c r="F461" s="89" t="s">
        <v>1036</v>
      </c>
      <c r="G461" s="52" t="s">
        <v>80</v>
      </c>
      <c r="H461" s="31"/>
      <c r="I461" s="31"/>
      <c r="J461" s="52">
        <v>50</v>
      </c>
      <c r="K461" s="51" t="s">
        <v>762</v>
      </c>
      <c r="L461" s="52"/>
      <c r="M461" s="53"/>
      <c r="N461" s="52"/>
      <c r="O461" s="53"/>
      <c r="P461" s="52"/>
      <c r="Q461" s="53"/>
      <c r="R461" s="52"/>
      <c r="S461" s="53"/>
      <c r="T461" s="9"/>
    </row>
    <row r="462" spans="1:20" ht="48" hidden="1" x14ac:dyDescent="0.25">
      <c r="A462" s="51" t="s">
        <v>1035</v>
      </c>
      <c r="B462" s="51" t="s">
        <v>1089</v>
      </c>
      <c r="C462" s="31" t="s">
        <v>74</v>
      </c>
      <c r="D462" s="31" t="s">
        <v>389</v>
      </c>
      <c r="E462" s="31" t="s">
        <v>1108</v>
      </c>
      <c r="F462" s="89" t="s">
        <v>1036</v>
      </c>
      <c r="G462" s="52" t="s">
        <v>80</v>
      </c>
      <c r="H462" s="31"/>
      <c r="I462" s="31"/>
      <c r="J462" s="52">
        <v>50</v>
      </c>
      <c r="K462" s="51" t="s">
        <v>762</v>
      </c>
      <c r="L462" s="52"/>
      <c r="M462" s="53"/>
      <c r="N462" s="52"/>
      <c r="O462" s="53"/>
      <c r="P462" s="52"/>
      <c r="Q462" s="53"/>
      <c r="R462" s="52"/>
      <c r="S462" s="53"/>
      <c r="T462" s="9"/>
    </row>
    <row r="463" spans="1:20" ht="48" hidden="1" x14ac:dyDescent="0.25">
      <c r="A463" s="114" t="s">
        <v>347</v>
      </c>
      <c r="B463" s="114" t="s">
        <v>355</v>
      </c>
      <c r="C463" s="363"/>
      <c r="D463" s="363"/>
      <c r="E463" s="363"/>
      <c r="F463" s="363"/>
      <c r="G463" s="363"/>
      <c r="H463" s="363"/>
      <c r="I463" s="363"/>
      <c r="J463" s="360"/>
      <c r="K463" s="361"/>
      <c r="L463" s="360"/>
      <c r="M463" s="361"/>
      <c r="N463" s="360"/>
      <c r="O463" s="361"/>
      <c r="P463" s="360"/>
      <c r="Q463" s="361"/>
      <c r="R463" s="360"/>
      <c r="S463" s="361"/>
      <c r="T463" s="9"/>
    </row>
    <row r="464" spans="1:20" ht="24" hidden="1" x14ac:dyDescent="0.25">
      <c r="A464" s="114" t="s">
        <v>348</v>
      </c>
      <c r="B464" s="114" t="s">
        <v>356</v>
      </c>
      <c r="C464" s="363"/>
      <c r="D464" s="363"/>
      <c r="E464" s="363"/>
      <c r="F464" s="363"/>
      <c r="G464" s="363"/>
      <c r="H464" s="363"/>
      <c r="I464" s="363"/>
      <c r="J464" s="360"/>
      <c r="K464" s="361"/>
      <c r="L464" s="360"/>
      <c r="M464" s="361"/>
      <c r="N464" s="360"/>
      <c r="O464" s="361"/>
      <c r="P464" s="360"/>
      <c r="Q464" s="361"/>
      <c r="R464" s="360"/>
      <c r="S464" s="361"/>
      <c r="T464" s="9"/>
    </row>
    <row r="465" spans="1:20" ht="48" hidden="1" x14ac:dyDescent="0.25">
      <c r="A465" s="114" t="s">
        <v>349</v>
      </c>
      <c r="B465" s="114" t="s">
        <v>357</v>
      </c>
      <c r="C465" s="363"/>
      <c r="D465" s="363"/>
      <c r="E465" s="363"/>
      <c r="F465" s="363"/>
      <c r="G465" s="363"/>
      <c r="H465" s="363"/>
      <c r="I465" s="363"/>
      <c r="J465" s="360"/>
      <c r="K465" s="361"/>
      <c r="L465" s="360"/>
      <c r="M465" s="361"/>
      <c r="N465" s="360"/>
      <c r="O465" s="361"/>
      <c r="P465" s="360"/>
      <c r="Q465" s="361"/>
      <c r="R465" s="360"/>
      <c r="S465" s="361"/>
      <c r="T465" s="9"/>
    </row>
    <row r="466" spans="1:20" ht="36" hidden="1" x14ac:dyDescent="0.25">
      <c r="A466" s="148" t="s">
        <v>164</v>
      </c>
      <c r="B466" s="148" t="s">
        <v>166</v>
      </c>
      <c r="C466" s="367"/>
      <c r="D466" s="367"/>
      <c r="E466" s="367"/>
      <c r="F466" s="367"/>
      <c r="G466" s="367"/>
      <c r="H466" s="367"/>
      <c r="I466" s="367"/>
      <c r="J466" s="368"/>
      <c r="K466" s="369"/>
      <c r="L466" s="368"/>
      <c r="M466" s="369"/>
      <c r="N466" s="368"/>
      <c r="O466" s="369"/>
      <c r="P466" s="368"/>
      <c r="Q466" s="369"/>
      <c r="R466" s="368"/>
      <c r="S466" s="369"/>
      <c r="T466" s="9"/>
    </row>
    <row r="467" spans="1:20" ht="60" hidden="1" x14ac:dyDescent="0.25">
      <c r="A467" s="114" t="s">
        <v>358</v>
      </c>
      <c r="B467" s="114" t="s">
        <v>360</v>
      </c>
      <c r="C467" s="363"/>
      <c r="D467" s="363"/>
      <c r="E467" s="363"/>
      <c r="F467" s="363"/>
      <c r="G467" s="363"/>
      <c r="H467" s="363"/>
      <c r="I467" s="363"/>
      <c r="J467" s="360"/>
      <c r="K467" s="361"/>
      <c r="L467" s="360"/>
      <c r="M467" s="361"/>
      <c r="N467" s="360"/>
      <c r="O467" s="361"/>
      <c r="P467" s="360"/>
      <c r="Q467" s="361"/>
      <c r="R467" s="360"/>
      <c r="S467" s="361"/>
      <c r="T467" s="9"/>
    </row>
    <row r="468" spans="1:20" ht="24" hidden="1" x14ac:dyDescent="0.25">
      <c r="A468" s="114" t="s">
        <v>359</v>
      </c>
      <c r="B468" s="114" t="s">
        <v>361</v>
      </c>
      <c r="C468" s="363"/>
      <c r="D468" s="363"/>
      <c r="E468" s="363"/>
      <c r="F468" s="363"/>
      <c r="G468" s="363"/>
      <c r="H468" s="363"/>
      <c r="I468" s="363"/>
      <c r="J468" s="360"/>
      <c r="K468" s="361"/>
      <c r="L468" s="360"/>
      <c r="M468" s="361"/>
      <c r="N468" s="360"/>
      <c r="O468" s="361"/>
      <c r="P468" s="360"/>
      <c r="Q468" s="361"/>
      <c r="R468" s="360"/>
      <c r="S468" s="361"/>
      <c r="T468" s="9"/>
    </row>
    <row r="469" spans="1:20" x14ac:dyDescent="0.25">
      <c r="A469" s="10"/>
      <c r="B469" s="10"/>
      <c r="C469" s="11"/>
      <c r="D469" s="11"/>
      <c r="E469" s="11"/>
      <c r="F469" s="11"/>
      <c r="G469" s="11"/>
      <c r="H469" s="11"/>
      <c r="I469" s="11"/>
      <c r="J469" s="12"/>
      <c r="K469" s="13"/>
      <c r="L469" s="12"/>
      <c r="M469" s="13"/>
      <c r="N469" s="12"/>
      <c r="O469" s="13"/>
      <c r="P469" s="12"/>
      <c r="Q469" s="13"/>
      <c r="R469" s="12"/>
      <c r="S469" s="13"/>
    </row>
    <row r="470" spans="1:20" x14ac:dyDescent="0.25">
      <c r="J470" s="237"/>
      <c r="K470" s="18"/>
      <c r="L470" s="17"/>
      <c r="M470" s="18"/>
      <c r="N470" s="17"/>
      <c r="O470" s="18"/>
      <c r="P470" s="17"/>
      <c r="Q470" s="18"/>
      <c r="R470" s="17"/>
    </row>
  </sheetData>
  <autoFilter ref="A3:S468">
    <filterColumn colId="0">
      <filters>
        <filter val="1."/>
        <filter val="1.3"/>
        <filter val="1.3.1"/>
        <filter val="1.3.1.1"/>
        <filter val="1.3.1.1.10"/>
        <filter val="1.3.1.2"/>
        <filter val="1.3.1.2.3"/>
        <filter val="1.3.1.2.6"/>
        <filter val="1.3.1.2.9"/>
        <filter val="1.3.1.3"/>
        <filter val="1.3.1.3.8"/>
        <filter val="1.4"/>
        <filter val="1.4.1"/>
        <filter val="1.4.1.1."/>
        <filter val="1.4.1.1.6"/>
        <filter val="1.4.1.4."/>
        <filter val="1.4.1.4.4"/>
        <filter val="2."/>
        <filter val="2.2"/>
        <filter val="2.2.1"/>
        <filter val="2.2.1.2."/>
        <filter val="2.2.1.2.2"/>
        <filter val="2.3"/>
        <filter val="2.3.1"/>
        <filter val="2.3.1.7."/>
        <filter val="2.3.1.7.3"/>
        <filter val="2.5"/>
        <filter val="2.5.2"/>
        <filter val="2.5.2.1."/>
        <filter val="2.5.2.1.1"/>
        <filter val="2.6"/>
        <filter val="2.6.1"/>
        <filter val="2.6.1.2.14"/>
      </filters>
    </filterColumn>
  </autoFilter>
  <pageMargins left="0.70866141732283472" right="0.70866141732283472" top="0.74803149606299213" bottom="0.74803149606299213" header="0.31496062992125984" footer="0.31496062992125984"/>
  <pageSetup paperSize="9" scale="59" firstPageNumber="50" fitToHeight="0" orientation="landscape" useFirstPageNumber="1" r:id="rId1"/>
  <headerFooter>
    <oddHeader>&amp;L&amp;G&amp;RKauno regiono plėtros planas iki 2020 metų</oddHeader>
    <oddFooter>&amp;R&amp;P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P470"/>
  <sheetViews>
    <sheetView zoomScale="85" zoomScaleNormal="85" workbookViewId="0">
      <pane xSplit="1" ySplit="3" topLeftCell="B89" activePane="bottomRight" state="frozen"/>
      <selection pane="topRight" activeCell="B1" sqref="B1"/>
      <selection pane="bottomLeft" activeCell="A6" sqref="A6"/>
      <selection pane="bottomRight" activeCell="B139" sqref="B139"/>
    </sheetView>
  </sheetViews>
  <sheetFormatPr defaultColWidth="9.140625" defaultRowHeight="15" x14ac:dyDescent="0.25"/>
  <cols>
    <col min="1" max="1" width="10.5703125" style="15" customWidth="1"/>
    <col min="2" max="2" width="22.140625" style="19" customWidth="1"/>
    <col min="3" max="3" width="12.85546875" style="243" customWidth="1"/>
    <col min="4" max="4" width="9.140625" style="243"/>
    <col min="5" max="5" width="11.140625" style="243" customWidth="1"/>
    <col min="6" max="8" width="9.140625" style="243"/>
    <col min="9" max="9" width="9.140625" style="244"/>
    <col min="10" max="11" width="9.140625" style="15"/>
    <col min="12" max="12" width="9.7109375" style="246" bestFit="1" customWidth="1"/>
    <col min="13" max="13" width="9.140625" style="16"/>
    <col min="14" max="14" width="9.140625" style="19"/>
    <col min="15" max="15" width="10" style="16" bestFit="1" customWidth="1"/>
    <col min="16" max="17" width="9.140625" style="20"/>
    <col min="18" max="18" width="9" style="236"/>
    <col min="19" max="21" width="9.140625" style="20"/>
    <col min="22" max="22" width="9.140625" style="14"/>
    <col min="23" max="16384" width="9.140625" style="20"/>
  </cols>
  <sheetData>
    <row r="1" spans="1:24" ht="15.75" x14ac:dyDescent="0.25">
      <c r="A1" s="299" t="s">
        <v>906</v>
      </c>
      <c r="H1" s="243" t="s">
        <v>662</v>
      </c>
    </row>
    <row r="2" spans="1:24" ht="9.75" customHeight="1" x14ac:dyDescent="0.25">
      <c r="A2" s="300"/>
    </row>
    <row r="3" spans="1:24" ht="152.25" customHeight="1" x14ac:dyDescent="0.25">
      <c r="A3" s="66" t="s">
        <v>0</v>
      </c>
      <c r="B3" s="66" t="s">
        <v>11</v>
      </c>
      <c r="C3" s="85" t="s">
        <v>12</v>
      </c>
      <c r="D3" s="85" t="s">
        <v>13</v>
      </c>
      <c r="E3" s="85" t="s">
        <v>14</v>
      </c>
      <c r="F3" s="85" t="s">
        <v>15</v>
      </c>
      <c r="G3" s="85" t="s">
        <v>645</v>
      </c>
      <c r="H3" s="85" t="s">
        <v>478</v>
      </c>
      <c r="I3" s="85" t="s">
        <v>410</v>
      </c>
      <c r="J3" s="66" t="s">
        <v>656</v>
      </c>
      <c r="K3" s="66" t="s">
        <v>657</v>
      </c>
      <c r="L3" s="238" t="s">
        <v>658</v>
      </c>
      <c r="M3" s="85" t="s">
        <v>650</v>
      </c>
      <c r="N3" s="66" t="s">
        <v>896</v>
      </c>
      <c r="O3" s="85" t="s">
        <v>659</v>
      </c>
      <c r="P3" s="66" t="s">
        <v>652</v>
      </c>
      <c r="Q3" s="66" t="s">
        <v>898</v>
      </c>
      <c r="R3" s="85" t="s">
        <v>660</v>
      </c>
      <c r="S3" s="66" t="s">
        <v>654</v>
      </c>
      <c r="T3" s="66" t="s">
        <v>899</v>
      </c>
      <c r="U3" s="66" t="s">
        <v>661</v>
      </c>
      <c r="V3" s="66" t="s">
        <v>1231</v>
      </c>
      <c r="W3" s="66" t="s">
        <v>1232</v>
      </c>
      <c r="X3" s="66" t="s">
        <v>1233</v>
      </c>
    </row>
    <row r="4" spans="1:24" ht="25.5" x14ac:dyDescent="0.25">
      <c r="A4" s="383" t="s">
        <v>104</v>
      </c>
      <c r="B4" s="383" t="s">
        <v>119</v>
      </c>
      <c r="C4" s="384"/>
      <c r="D4" s="384"/>
      <c r="E4" s="384"/>
      <c r="F4" s="384"/>
      <c r="G4" s="384"/>
      <c r="H4" s="384"/>
      <c r="I4" s="384"/>
      <c r="J4" s="385"/>
      <c r="K4" s="385"/>
      <c r="L4" s="386"/>
      <c r="M4" s="387"/>
      <c r="N4" s="385"/>
      <c r="O4" s="387"/>
      <c r="P4" s="385"/>
      <c r="Q4" s="385"/>
      <c r="R4" s="387"/>
      <c r="S4" s="385"/>
      <c r="T4" s="385"/>
      <c r="U4" s="385"/>
      <c r="V4" s="9"/>
    </row>
    <row r="5" spans="1:24" ht="63.75" hidden="1" x14ac:dyDescent="0.25">
      <c r="A5" s="133" t="s">
        <v>4</v>
      </c>
      <c r="B5" s="133" t="s">
        <v>108</v>
      </c>
      <c r="C5" s="388"/>
      <c r="D5" s="388"/>
      <c r="E5" s="388"/>
      <c r="F5" s="388"/>
      <c r="G5" s="388"/>
      <c r="H5" s="388"/>
      <c r="I5" s="388"/>
      <c r="J5" s="389" t="s">
        <v>28</v>
      </c>
      <c r="K5" s="389"/>
      <c r="L5" s="390" t="s">
        <v>28</v>
      </c>
      <c r="M5" s="391"/>
      <c r="N5" s="389" t="s">
        <v>28</v>
      </c>
      <c r="O5" s="391"/>
      <c r="P5" s="389" t="s">
        <v>28</v>
      </c>
      <c r="Q5" s="389"/>
      <c r="R5" s="391" t="s">
        <v>28</v>
      </c>
      <c r="S5" s="389"/>
      <c r="T5" s="389"/>
      <c r="U5" s="389"/>
      <c r="V5" s="9"/>
    </row>
    <row r="6" spans="1:24" ht="76.5" hidden="1" x14ac:dyDescent="0.25">
      <c r="A6" s="167" t="s">
        <v>2</v>
      </c>
      <c r="B6" s="392" t="s">
        <v>109</v>
      </c>
      <c r="C6" s="433"/>
      <c r="D6" s="433"/>
      <c r="E6" s="433"/>
      <c r="F6" s="433"/>
      <c r="G6" s="433"/>
      <c r="H6" s="433"/>
      <c r="I6" s="433"/>
      <c r="J6" s="393" t="s">
        <v>28</v>
      </c>
      <c r="K6" s="393"/>
      <c r="L6" s="394" t="s">
        <v>28</v>
      </c>
      <c r="M6" s="395"/>
      <c r="N6" s="393" t="s">
        <v>28</v>
      </c>
      <c r="O6" s="395"/>
      <c r="P6" s="393" t="s">
        <v>28</v>
      </c>
      <c r="Q6" s="393"/>
      <c r="R6" s="395" t="s">
        <v>28</v>
      </c>
      <c r="S6" s="393"/>
      <c r="T6" s="393"/>
      <c r="U6" s="393"/>
      <c r="V6" s="9"/>
    </row>
    <row r="7" spans="1:24" ht="89.25" hidden="1" x14ac:dyDescent="0.25">
      <c r="A7" s="396" t="s">
        <v>167</v>
      </c>
      <c r="B7" s="396" t="s">
        <v>173</v>
      </c>
      <c r="C7" s="397"/>
      <c r="D7" s="397"/>
      <c r="E7" s="397"/>
      <c r="F7" s="397"/>
      <c r="G7" s="397"/>
      <c r="H7" s="397"/>
      <c r="I7" s="397"/>
      <c r="J7" s="398"/>
      <c r="K7" s="398"/>
      <c r="L7" s="399"/>
      <c r="M7" s="400"/>
      <c r="N7" s="398" t="s">
        <v>28</v>
      </c>
      <c r="O7" s="400"/>
      <c r="P7" s="398" t="s">
        <v>28</v>
      </c>
      <c r="Q7" s="398"/>
      <c r="R7" s="400" t="s">
        <v>28</v>
      </c>
      <c r="S7" s="398"/>
      <c r="T7" s="398"/>
      <c r="U7" s="398"/>
      <c r="V7" s="9"/>
    </row>
    <row r="8" spans="1:24" ht="63.75" hidden="1" x14ac:dyDescent="0.25">
      <c r="A8" s="396" t="s">
        <v>5</v>
      </c>
      <c r="B8" s="396" t="s">
        <v>174</v>
      </c>
      <c r="C8" s="397"/>
      <c r="D8" s="397"/>
      <c r="E8" s="397"/>
      <c r="F8" s="397"/>
      <c r="G8" s="397"/>
      <c r="H8" s="397"/>
      <c r="I8" s="397"/>
      <c r="J8" s="398"/>
      <c r="K8" s="398"/>
      <c r="L8" s="399"/>
      <c r="M8" s="400"/>
      <c r="N8" s="398"/>
      <c r="O8" s="400"/>
      <c r="P8" s="398"/>
      <c r="Q8" s="398"/>
      <c r="R8" s="400"/>
      <c r="S8" s="398"/>
      <c r="T8" s="398"/>
      <c r="U8" s="398"/>
      <c r="V8" s="9"/>
    </row>
    <row r="9" spans="1:24" ht="63.75" hidden="1" x14ac:dyDescent="0.25">
      <c r="A9" s="396" t="s">
        <v>6</v>
      </c>
      <c r="B9" s="396" t="s">
        <v>175</v>
      </c>
      <c r="C9" s="397"/>
      <c r="D9" s="397"/>
      <c r="E9" s="397"/>
      <c r="F9" s="397"/>
      <c r="G9" s="397"/>
      <c r="H9" s="397"/>
      <c r="I9" s="397"/>
      <c r="J9" s="398"/>
      <c r="K9" s="398"/>
      <c r="L9" s="399"/>
      <c r="M9" s="400"/>
      <c r="N9" s="398"/>
      <c r="O9" s="400"/>
      <c r="P9" s="398"/>
      <c r="Q9" s="398"/>
      <c r="R9" s="400"/>
      <c r="S9" s="398"/>
      <c r="T9" s="398"/>
      <c r="U9" s="398"/>
      <c r="V9" s="9"/>
    </row>
    <row r="10" spans="1:24" ht="127.5" hidden="1" x14ac:dyDescent="0.25">
      <c r="A10" s="167" t="s">
        <v>3</v>
      </c>
      <c r="B10" s="392" t="s">
        <v>110</v>
      </c>
      <c r="C10" s="401"/>
      <c r="D10" s="401"/>
      <c r="E10" s="401"/>
      <c r="F10" s="401"/>
      <c r="G10" s="401"/>
      <c r="H10" s="401"/>
      <c r="I10" s="401"/>
      <c r="J10" s="393"/>
      <c r="K10" s="393"/>
      <c r="L10" s="394"/>
      <c r="M10" s="395"/>
      <c r="N10" s="393"/>
      <c r="O10" s="395"/>
      <c r="P10" s="393"/>
      <c r="Q10" s="393"/>
      <c r="R10" s="395"/>
      <c r="S10" s="393"/>
      <c r="T10" s="393"/>
      <c r="U10" s="393"/>
      <c r="V10" s="9"/>
    </row>
    <row r="11" spans="1:24" ht="51" hidden="1" x14ac:dyDescent="0.25">
      <c r="A11" s="396" t="s">
        <v>168</v>
      </c>
      <c r="B11" s="396" t="s">
        <v>176</v>
      </c>
      <c r="C11" s="397"/>
      <c r="D11" s="397"/>
      <c r="E11" s="397"/>
      <c r="F11" s="397"/>
      <c r="G11" s="397"/>
      <c r="H11" s="397"/>
      <c r="I11" s="397"/>
      <c r="J11" s="398"/>
      <c r="K11" s="398"/>
      <c r="L11" s="399"/>
      <c r="M11" s="400"/>
      <c r="N11" s="398" t="s">
        <v>28</v>
      </c>
      <c r="O11" s="400"/>
      <c r="P11" s="398" t="s">
        <v>28</v>
      </c>
      <c r="Q11" s="398"/>
      <c r="R11" s="400" t="s">
        <v>28</v>
      </c>
      <c r="S11" s="398"/>
      <c r="T11" s="398"/>
      <c r="U11" s="398"/>
      <c r="V11" s="9"/>
    </row>
    <row r="12" spans="1:24" ht="102" hidden="1" x14ac:dyDescent="0.25">
      <c r="A12" s="44" t="s">
        <v>34</v>
      </c>
      <c r="B12" s="51" t="s">
        <v>829</v>
      </c>
      <c r="C12" s="46" t="s">
        <v>469</v>
      </c>
      <c r="D12" s="46" t="s">
        <v>79</v>
      </c>
      <c r="E12" s="46" t="s">
        <v>1050</v>
      </c>
      <c r="F12" s="69" t="s">
        <v>1051</v>
      </c>
      <c r="G12" s="46" t="s">
        <v>80</v>
      </c>
      <c r="H12" s="46" t="s">
        <v>76</v>
      </c>
      <c r="I12" s="46"/>
      <c r="J12" s="45" t="s">
        <v>670</v>
      </c>
      <c r="K12" s="45" t="s">
        <v>900</v>
      </c>
      <c r="L12" s="239">
        <v>350000</v>
      </c>
      <c r="M12" s="46"/>
      <c r="N12" s="45"/>
      <c r="O12" s="46"/>
      <c r="P12" s="45"/>
      <c r="Q12" s="45"/>
      <c r="R12" s="46"/>
      <c r="S12" s="45"/>
      <c r="T12" s="45"/>
      <c r="U12" s="45"/>
      <c r="V12" s="9"/>
    </row>
    <row r="13" spans="1:24" ht="102" hidden="1" x14ac:dyDescent="0.25">
      <c r="A13" s="44" t="s">
        <v>35</v>
      </c>
      <c r="B13" s="51" t="s">
        <v>830</v>
      </c>
      <c r="C13" s="46" t="s">
        <v>469</v>
      </c>
      <c r="D13" s="46" t="s">
        <v>79</v>
      </c>
      <c r="E13" s="46" t="s">
        <v>1050</v>
      </c>
      <c r="F13" s="69" t="s">
        <v>1051</v>
      </c>
      <c r="G13" s="46" t="s">
        <v>80</v>
      </c>
      <c r="H13" s="46" t="s">
        <v>76</v>
      </c>
      <c r="I13" s="46"/>
      <c r="J13" s="45" t="s">
        <v>670</v>
      </c>
      <c r="K13" s="45" t="s">
        <v>900</v>
      </c>
      <c r="L13" s="239">
        <v>30000</v>
      </c>
      <c r="M13" s="46"/>
      <c r="N13" s="45"/>
      <c r="O13" s="46"/>
      <c r="P13" s="45"/>
      <c r="Q13" s="45"/>
      <c r="R13" s="46"/>
      <c r="S13" s="45"/>
      <c r="T13" s="45"/>
      <c r="U13" s="45"/>
      <c r="V13" s="9"/>
    </row>
    <row r="14" spans="1:24" ht="127.5" hidden="1" x14ac:dyDescent="0.25">
      <c r="A14" s="44" t="s">
        <v>36</v>
      </c>
      <c r="B14" s="51" t="s">
        <v>1314</v>
      </c>
      <c r="C14" s="46" t="s">
        <v>469</v>
      </c>
      <c r="D14" s="46" t="s">
        <v>79</v>
      </c>
      <c r="E14" s="46" t="s">
        <v>1050</v>
      </c>
      <c r="F14" s="69" t="s">
        <v>1051</v>
      </c>
      <c r="G14" s="46" t="s">
        <v>80</v>
      </c>
      <c r="H14" s="46" t="s">
        <v>76</v>
      </c>
      <c r="I14" s="46"/>
      <c r="J14" s="56" t="s">
        <v>672</v>
      </c>
      <c r="K14" s="45" t="s">
        <v>901</v>
      </c>
      <c r="L14" s="239">
        <v>6480</v>
      </c>
      <c r="M14" s="55"/>
      <c r="N14" s="56"/>
      <c r="O14" s="55"/>
      <c r="P14" s="56"/>
      <c r="Q14" s="56"/>
      <c r="R14" s="55"/>
      <c r="S14" s="56"/>
      <c r="T14" s="56"/>
      <c r="U14" s="56"/>
      <c r="V14" s="9"/>
    </row>
    <row r="15" spans="1:24" ht="102" hidden="1" x14ac:dyDescent="0.25">
      <c r="A15" s="396" t="s">
        <v>169</v>
      </c>
      <c r="B15" s="396" t="s">
        <v>177</v>
      </c>
      <c r="C15" s="397"/>
      <c r="D15" s="397"/>
      <c r="E15" s="397"/>
      <c r="F15" s="397"/>
      <c r="G15" s="397"/>
      <c r="H15" s="397"/>
      <c r="I15" s="397"/>
      <c r="J15" s="402"/>
      <c r="K15" s="402"/>
      <c r="L15" s="403"/>
      <c r="M15" s="404"/>
      <c r="N15" s="402"/>
      <c r="O15" s="404"/>
      <c r="P15" s="402"/>
      <c r="Q15" s="402"/>
      <c r="R15" s="404"/>
      <c r="S15" s="402"/>
      <c r="T15" s="402"/>
      <c r="U15" s="402"/>
      <c r="V15" s="9"/>
    </row>
    <row r="16" spans="1:24" ht="63.75" hidden="1" x14ac:dyDescent="0.25">
      <c r="A16" s="396" t="s">
        <v>170</v>
      </c>
      <c r="B16" s="396" t="s">
        <v>178</v>
      </c>
      <c r="C16" s="397"/>
      <c r="D16" s="397"/>
      <c r="E16" s="397"/>
      <c r="F16" s="397"/>
      <c r="G16" s="397"/>
      <c r="H16" s="397"/>
      <c r="I16" s="397"/>
      <c r="J16" s="402"/>
      <c r="K16" s="402"/>
      <c r="L16" s="403"/>
      <c r="M16" s="404"/>
      <c r="N16" s="402"/>
      <c r="O16" s="404"/>
      <c r="P16" s="402"/>
      <c r="Q16" s="402"/>
      <c r="R16" s="404"/>
      <c r="S16" s="402"/>
      <c r="T16" s="402"/>
      <c r="U16" s="402"/>
      <c r="V16" s="9"/>
    </row>
    <row r="17" spans="1:22" ht="63.75" hidden="1" x14ac:dyDescent="0.25">
      <c r="A17" s="396" t="s">
        <v>171</v>
      </c>
      <c r="B17" s="396" t="s">
        <v>179</v>
      </c>
      <c r="C17" s="397"/>
      <c r="D17" s="397"/>
      <c r="E17" s="397"/>
      <c r="F17" s="397"/>
      <c r="G17" s="397"/>
      <c r="H17" s="397"/>
      <c r="I17" s="397"/>
      <c r="J17" s="402"/>
      <c r="K17" s="402"/>
      <c r="L17" s="403"/>
      <c r="M17" s="404"/>
      <c r="N17" s="402"/>
      <c r="O17" s="404"/>
      <c r="P17" s="402"/>
      <c r="Q17" s="402"/>
      <c r="R17" s="404"/>
      <c r="S17" s="402"/>
      <c r="T17" s="402"/>
      <c r="U17" s="402"/>
      <c r="V17" s="9"/>
    </row>
    <row r="18" spans="1:22" ht="25.5" hidden="1" x14ac:dyDescent="0.25">
      <c r="A18" s="396" t="s">
        <v>172</v>
      </c>
      <c r="B18" s="396" t="s">
        <v>180</v>
      </c>
      <c r="C18" s="397"/>
      <c r="D18" s="397"/>
      <c r="E18" s="397"/>
      <c r="F18" s="397"/>
      <c r="G18" s="397"/>
      <c r="H18" s="397"/>
      <c r="I18" s="397"/>
      <c r="J18" s="402"/>
      <c r="K18" s="402"/>
      <c r="L18" s="403"/>
      <c r="M18" s="404"/>
      <c r="N18" s="402"/>
      <c r="O18" s="404"/>
      <c r="P18" s="402"/>
      <c r="Q18" s="402"/>
      <c r="R18" s="404"/>
      <c r="S18" s="402"/>
      <c r="T18" s="402"/>
      <c r="U18" s="402"/>
      <c r="V18" s="9"/>
    </row>
    <row r="19" spans="1:22" ht="76.5" x14ac:dyDescent="0.25">
      <c r="A19" s="133" t="s">
        <v>105</v>
      </c>
      <c r="B19" s="133" t="s">
        <v>32</v>
      </c>
      <c r="C19" s="370" t="s">
        <v>28</v>
      </c>
      <c r="D19" s="370" t="s">
        <v>28</v>
      </c>
      <c r="E19" s="370" t="s">
        <v>28</v>
      </c>
      <c r="F19" s="370"/>
      <c r="G19" s="370" t="s">
        <v>28</v>
      </c>
      <c r="H19" s="370" t="s">
        <v>28</v>
      </c>
      <c r="I19" s="370" t="s">
        <v>28</v>
      </c>
      <c r="J19" s="405"/>
      <c r="K19" s="405"/>
      <c r="L19" s="406"/>
      <c r="M19" s="407"/>
      <c r="N19" s="405"/>
      <c r="O19" s="407"/>
      <c r="P19" s="405"/>
      <c r="Q19" s="405"/>
      <c r="R19" s="407"/>
      <c r="S19" s="405"/>
      <c r="T19" s="405"/>
      <c r="U19" s="405"/>
      <c r="V19" s="9"/>
    </row>
    <row r="20" spans="1:22" ht="76.5" hidden="1" x14ac:dyDescent="0.25">
      <c r="A20" s="167" t="s">
        <v>565</v>
      </c>
      <c r="B20" s="167" t="s">
        <v>33</v>
      </c>
      <c r="C20" s="408" t="s">
        <v>28</v>
      </c>
      <c r="D20" s="408" t="s">
        <v>28</v>
      </c>
      <c r="E20" s="408" t="s">
        <v>28</v>
      </c>
      <c r="F20" s="408"/>
      <c r="G20" s="408" t="s">
        <v>28</v>
      </c>
      <c r="H20" s="408" t="s">
        <v>28</v>
      </c>
      <c r="I20" s="408" t="s">
        <v>28</v>
      </c>
      <c r="J20" s="409"/>
      <c r="K20" s="409"/>
      <c r="L20" s="410"/>
      <c r="M20" s="411"/>
      <c r="N20" s="409"/>
      <c r="O20" s="411"/>
      <c r="P20" s="409"/>
      <c r="Q20" s="409"/>
      <c r="R20" s="411"/>
      <c r="S20" s="409"/>
      <c r="T20" s="409"/>
      <c r="U20" s="409"/>
      <c r="V20" s="9"/>
    </row>
    <row r="21" spans="1:22" ht="51" hidden="1" x14ac:dyDescent="0.25">
      <c r="A21" s="412" t="s">
        <v>566</v>
      </c>
      <c r="B21" s="412" t="s">
        <v>87</v>
      </c>
      <c r="C21" s="371" t="s">
        <v>28</v>
      </c>
      <c r="D21" s="371" t="s">
        <v>28</v>
      </c>
      <c r="E21" s="371" t="s">
        <v>28</v>
      </c>
      <c r="F21" s="371"/>
      <c r="G21" s="371" t="s">
        <v>28</v>
      </c>
      <c r="H21" s="371" t="s">
        <v>28</v>
      </c>
      <c r="I21" s="371" t="s">
        <v>28</v>
      </c>
      <c r="J21" s="402"/>
      <c r="K21" s="402"/>
      <c r="L21" s="403"/>
      <c r="M21" s="404"/>
      <c r="N21" s="402"/>
      <c r="O21" s="404"/>
      <c r="P21" s="402"/>
      <c r="Q21" s="402"/>
      <c r="R21" s="404"/>
      <c r="S21" s="402"/>
      <c r="T21" s="402"/>
      <c r="U21" s="402"/>
      <c r="V21" s="9"/>
    </row>
    <row r="22" spans="1:22" ht="127.5" hidden="1" x14ac:dyDescent="0.25">
      <c r="A22" s="44" t="s">
        <v>567</v>
      </c>
      <c r="B22" s="44" t="s">
        <v>37</v>
      </c>
      <c r="C22" s="28" t="s">
        <v>74</v>
      </c>
      <c r="D22" s="28" t="s">
        <v>75</v>
      </c>
      <c r="E22" s="28" t="s">
        <v>1108</v>
      </c>
      <c r="F22" s="28" t="s">
        <v>432</v>
      </c>
      <c r="G22" s="28" t="s">
        <v>86</v>
      </c>
      <c r="H22" s="28"/>
      <c r="I22" s="28"/>
      <c r="J22" s="54" t="s">
        <v>672</v>
      </c>
      <c r="K22" s="54" t="s">
        <v>673</v>
      </c>
      <c r="L22" s="240">
        <v>3073</v>
      </c>
      <c r="M22" s="55"/>
      <c r="N22" s="56"/>
      <c r="O22" s="55"/>
      <c r="P22" s="56"/>
      <c r="Q22" s="56"/>
      <c r="R22" s="55"/>
      <c r="S22" s="56"/>
      <c r="T22" s="56"/>
      <c r="U22" s="56"/>
      <c r="V22" s="9"/>
    </row>
    <row r="23" spans="1:22" ht="89.25" hidden="1" x14ac:dyDescent="0.25">
      <c r="A23" s="44" t="s">
        <v>568</v>
      </c>
      <c r="B23" s="44" t="s">
        <v>1240</v>
      </c>
      <c r="C23" s="28" t="s">
        <v>78</v>
      </c>
      <c r="D23" s="28" t="s">
        <v>79</v>
      </c>
      <c r="E23" s="28" t="s">
        <v>1086</v>
      </c>
      <c r="F23" s="28" t="s">
        <v>851</v>
      </c>
      <c r="G23" s="29" t="s">
        <v>80</v>
      </c>
      <c r="H23" s="28" t="s">
        <v>76</v>
      </c>
      <c r="I23" s="28"/>
      <c r="J23" s="566" t="s">
        <v>670</v>
      </c>
      <c r="K23" s="67" t="s">
        <v>671</v>
      </c>
      <c r="L23" s="240">
        <v>29000</v>
      </c>
      <c r="M23" s="55"/>
      <c r="N23" s="56"/>
      <c r="O23" s="55"/>
      <c r="P23" s="56"/>
      <c r="Q23" s="56"/>
      <c r="R23" s="55"/>
      <c r="S23" s="56"/>
      <c r="T23" s="56"/>
      <c r="U23" s="56"/>
      <c r="V23" s="9"/>
    </row>
    <row r="24" spans="1:22" ht="89.25" hidden="1" x14ac:dyDescent="0.25">
      <c r="A24" s="44" t="s">
        <v>569</v>
      </c>
      <c r="B24" s="70" t="s">
        <v>1178</v>
      </c>
      <c r="C24" s="28" t="s">
        <v>81</v>
      </c>
      <c r="D24" s="28" t="s">
        <v>82</v>
      </c>
      <c r="E24" s="28" t="s">
        <v>1106</v>
      </c>
      <c r="F24" s="30" t="s">
        <v>1055</v>
      </c>
      <c r="G24" s="29" t="s">
        <v>80</v>
      </c>
      <c r="H24" s="28" t="s">
        <v>76</v>
      </c>
      <c r="I24" s="28"/>
      <c r="J24" s="44" t="s">
        <v>686</v>
      </c>
      <c r="K24" s="44" t="s">
        <v>687</v>
      </c>
      <c r="L24" s="239">
        <v>1</v>
      </c>
      <c r="M24" s="55"/>
      <c r="N24" s="56"/>
      <c r="O24" s="55"/>
      <c r="P24" s="56"/>
      <c r="Q24" s="56"/>
      <c r="R24" s="55"/>
      <c r="S24" s="56"/>
      <c r="T24" s="56"/>
      <c r="U24" s="56"/>
      <c r="V24" s="9"/>
    </row>
    <row r="25" spans="1:22" ht="127.5" hidden="1" x14ac:dyDescent="0.25">
      <c r="A25" s="44" t="s">
        <v>570</v>
      </c>
      <c r="B25" s="44" t="s">
        <v>38</v>
      </c>
      <c r="C25" s="28" t="s">
        <v>74</v>
      </c>
      <c r="D25" s="28" t="s">
        <v>79</v>
      </c>
      <c r="E25" s="28" t="s">
        <v>1108</v>
      </c>
      <c r="F25" s="28" t="s">
        <v>851</v>
      </c>
      <c r="G25" s="29" t="s">
        <v>80</v>
      </c>
      <c r="H25" s="28" t="s">
        <v>76</v>
      </c>
      <c r="I25" s="28"/>
      <c r="J25" s="54" t="s">
        <v>672</v>
      </c>
      <c r="K25" s="54" t="s">
        <v>673</v>
      </c>
      <c r="L25" s="240">
        <v>646</v>
      </c>
      <c r="M25" s="55"/>
      <c r="N25" s="56"/>
      <c r="O25" s="55"/>
      <c r="P25" s="56"/>
      <c r="Q25" s="56"/>
      <c r="R25" s="55"/>
      <c r="S25" s="56"/>
      <c r="T25" s="56"/>
      <c r="U25" s="56"/>
      <c r="V25" s="9"/>
    </row>
    <row r="26" spans="1:22" ht="89.25" hidden="1" x14ac:dyDescent="0.25">
      <c r="A26" s="44" t="s">
        <v>571</v>
      </c>
      <c r="B26" s="44" t="s">
        <v>39</v>
      </c>
      <c r="C26" s="28" t="s">
        <v>74</v>
      </c>
      <c r="D26" s="28" t="s">
        <v>82</v>
      </c>
      <c r="E26" s="28" t="s">
        <v>1108</v>
      </c>
      <c r="F26" s="73" t="s">
        <v>1055</v>
      </c>
      <c r="G26" s="29" t="s">
        <v>80</v>
      </c>
      <c r="H26" s="28" t="s">
        <v>76</v>
      </c>
      <c r="I26" s="28"/>
      <c r="J26" s="54" t="s">
        <v>686</v>
      </c>
      <c r="K26" s="54" t="s">
        <v>687</v>
      </c>
      <c r="L26" s="240">
        <v>1</v>
      </c>
      <c r="M26" s="55"/>
      <c r="N26" s="56"/>
      <c r="O26" s="55"/>
      <c r="P26" s="56"/>
      <c r="Q26" s="56"/>
      <c r="R26" s="55"/>
      <c r="S26" s="56"/>
      <c r="T26" s="56"/>
      <c r="U26" s="56"/>
      <c r="V26" s="9"/>
    </row>
    <row r="27" spans="1:22" ht="127.5" hidden="1" x14ac:dyDescent="0.25">
      <c r="A27" s="44" t="s">
        <v>572</v>
      </c>
      <c r="B27" s="45" t="s">
        <v>40</v>
      </c>
      <c r="C27" s="46" t="s">
        <v>83</v>
      </c>
      <c r="D27" s="46" t="s">
        <v>79</v>
      </c>
      <c r="E27" s="46" t="s">
        <v>1091</v>
      </c>
      <c r="F27" s="46" t="s">
        <v>851</v>
      </c>
      <c r="G27" s="55" t="s">
        <v>80</v>
      </c>
      <c r="H27" s="46" t="s">
        <v>76</v>
      </c>
      <c r="I27" s="46"/>
      <c r="J27" s="56" t="s">
        <v>672</v>
      </c>
      <c r="K27" s="45" t="s">
        <v>673</v>
      </c>
      <c r="L27" s="240">
        <v>1000</v>
      </c>
      <c r="M27" s="55"/>
      <c r="N27" s="56"/>
      <c r="O27" s="55"/>
      <c r="P27" s="56"/>
      <c r="Q27" s="56"/>
      <c r="R27" s="55"/>
      <c r="S27" s="56"/>
      <c r="T27" s="56"/>
      <c r="U27" s="56"/>
      <c r="V27" s="9"/>
    </row>
    <row r="28" spans="1:22" ht="102" hidden="1" x14ac:dyDescent="0.25">
      <c r="A28" s="44" t="s">
        <v>573</v>
      </c>
      <c r="B28" s="88" t="s">
        <v>962</v>
      </c>
      <c r="C28" s="46" t="s">
        <v>83</v>
      </c>
      <c r="D28" s="46" t="s">
        <v>82</v>
      </c>
      <c r="E28" s="46" t="s">
        <v>1091</v>
      </c>
      <c r="F28" s="46" t="s">
        <v>1055</v>
      </c>
      <c r="G28" s="55" t="s">
        <v>80</v>
      </c>
      <c r="H28" s="46" t="s">
        <v>76</v>
      </c>
      <c r="I28" s="46"/>
      <c r="J28" s="56" t="s">
        <v>686</v>
      </c>
      <c r="K28" s="45" t="s">
        <v>687</v>
      </c>
      <c r="L28" s="240">
        <v>1</v>
      </c>
      <c r="M28" s="55"/>
      <c r="N28" s="56"/>
      <c r="O28" s="55"/>
      <c r="P28" s="56"/>
      <c r="Q28" s="56"/>
      <c r="R28" s="55"/>
      <c r="S28" s="56"/>
      <c r="T28" s="56"/>
      <c r="U28" s="56"/>
      <c r="V28" s="9"/>
    </row>
    <row r="29" spans="1:22" ht="127.5" hidden="1" x14ac:dyDescent="0.25">
      <c r="A29" s="44" t="s">
        <v>574</v>
      </c>
      <c r="B29" s="44" t="s">
        <v>41</v>
      </c>
      <c r="C29" s="28" t="s">
        <v>78</v>
      </c>
      <c r="D29" s="28" t="s">
        <v>79</v>
      </c>
      <c r="E29" s="28" t="s">
        <v>1086</v>
      </c>
      <c r="F29" s="28" t="s">
        <v>851</v>
      </c>
      <c r="G29" s="29" t="s">
        <v>80</v>
      </c>
      <c r="H29" s="28" t="s">
        <v>76</v>
      </c>
      <c r="I29" s="28"/>
      <c r="J29" s="67" t="s">
        <v>672</v>
      </c>
      <c r="K29" s="67" t="s">
        <v>673</v>
      </c>
      <c r="L29" s="240">
        <v>494</v>
      </c>
      <c r="M29" s="566" t="s">
        <v>670</v>
      </c>
      <c r="N29" s="67" t="s">
        <v>671</v>
      </c>
      <c r="O29" s="55">
        <v>2970</v>
      </c>
      <c r="P29" s="56"/>
      <c r="Q29" s="56"/>
      <c r="R29" s="55"/>
      <c r="S29" s="56"/>
      <c r="T29" s="56"/>
      <c r="U29" s="56"/>
      <c r="V29" s="9"/>
    </row>
    <row r="30" spans="1:22" ht="89.25" hidden="1" x14ac:dyDescent="0.25">
      <c r="A30" s="44" t="s">
        <v>575</v>
      </c>
      <c r="B30" s="44" t="s">
        <v>42</v>
      </c>
      <c r="C30" s="28" t="s">
        <v>78</v>
      </c>
      <c r="D30" s="28" t="s">
        <v>82</v>
      </c>
      <c r="E30" s="28" t="s">
        <v>1086</v>
      </c>
      <c r="F30" s="73" t="s">
        <v>1055</v>
      </c>
      <c r="G30" s="29" t="s">
        <v>80</v>
      </c>
      <c r="H30" s="28" t="s">
        <v>76</v>
      </c>
      <c r="I30" s="28"/>
      <c r="J30" s="67" t="s">
        <v>686</v>
      </c>
      <c r="K30" s="67" t="s">
        <v>687</v>
      </c>
      <c r="L30" s="240">
        <v>1</v>
      </c>
      <c r="M30" s="55"/>
      <c r="N30" s="56"/>
      <c r="O30" s="55"/>
      <c r="P30" s="56"/>
      <c r="Q30" s="56"/>
      <c r="R30" s="55"/>
      <c r="S30" s="56"/>
      <c r="T30" s="56"/>
      <c r="U30" s="56"/>
      <c r="V30" s="9"/>
    </row>
    <row r="31" spans="1:22" ht="89.25" hidden="1" x14ac:dyDescent="0.25">
      <c r="A31" s="44" t="s">
        <v>576</v>
      </c>
      <c r="B31" s="44" t="s">
        <v>43</v>
      </c>
      <c r="C31" s="28" t="s">
        <v>78</v>
      </c>
      <c r="D31" s="28" t="s">
        <v>82</v>
      </c>
      <c r="E31" s="28" t="s">
        <v>1086</v>
      </c>
      <c r="F31" s="73" t="s">
        <v>1055</v>
      </c>
      <c r="G31" s="29" t="s">
        <v>80</v>
      </c>
      <c r="H31" s="28" t="s">
        <v>76</v>
      </c>
      <c r="I31" s="28"/>
      <c r="J31" s="67" t="s">
        <v>686</v>
      </c>
      <c r="K31" s="67" t="s">
        <v>687</v>
      </c>
      <c r="L31" s="240">
        <v>1</v>
      </c>
      <c r="M31" s="55"/>
      <c r="N31" s="56"/>
      <c r="O31" s="55"/>
      <c r="P31" s="56"/>
      <c r="Q31" s="56"/>
      <c r="R31" s="55"/>
      <c r="S31" s="56"/>
      <c r="T31" s="56"/>
      <c r="U31" s="56"/>
      <c r="V31" s="9"/>
    </row>
    <row r="32" spans="1:22" ht="89.25" hidden="1" x14ac:dyDescent="0.25">
      <c r="A32" s="44" t="s">
        <v>577</v>
      </c>
      <c r="B32" s="44" t="s">
        <v>44</v>
      </c>
      <c r="C32" s="28" t="s">
        <v>1093</v>
      </c>
      <c r="D32" s="28" t="s">
        <v>82</v>
      </c>
      <c r="E32" s="28" t="s">
        <v>1107</v>
      </c>
      <c r="F32" s="277" t="s">
        <v>1055</v>
      </c>
      <c r="G32" s="29" t="s">
        <v>80</v>
      </c>
      <c r="H32" s="28" t="s">
        <v>76</v>
      </c>
      <c r="I32" s="28"/>
      <c r="J32" s="45" t="s">
        <v>686</v>
      </c>
      <c r="K32" s="45" t="s">
        <v>687</v>
      </c>
      <c r="L32" s="240">
        <v>1</v>
      </c>
      <c r="M32" s="55"/>
      <c r="N32" s="56"/>
      <c r="O32" s="55"/>
      <c r="P32" s="56"/>
      <c r="Q32" s="56"/>
      <c r="R32" s="55"/>
      <c r="S32" s="56"/>
      <c r="T32" s="56"/>
      <c r="U32" s="56"/>
      <c r="V32" s="9"/>
    </row>
    <row r="33" spans="1:22" ht="89.25" hidden="1" x14ac:dyDescent="0.25">
      <c r="A33" s="412" t="s">
        <v>580</v>
      </c>
      <c r="B33" s="412" t="s">
        <v>89</v>
      </c>
      <c r="C33" s="371"/>
      <c r="D33" s="371" t="s">
        <v>28</v>
      </c>
      <c r="E33" s="371" t="s">
        <v>28</v>
      </c>
      <c r="F33" s="371"/>
      <c r="G33" s="371" t="s">
        <v>28</v>
      </c>
      <c r="H33" s="371" t="s">
        <v>28</v>
      </c>
      <c r="I33" s="371" t="s">
        <v>28</v>
      </c>
      <c r="J33" s="402"/>
      <c r="K33" s="402"/>
      <c r="L33" s="403"/>
      <c r="M33" s="404"/>
      <c r="N33" s="402"/>
      <c r="O33" s="404"/>
      <c r="P33" s="402"/>
      <c r="Q33" s="402"/>
      <c r="R33" s="404"/>
      <c r="S33" s="402"/>
      <c r="T33" s="402"/>
      <c r="U33" s="402"/>
      <c r="V33" s="9"/>
    </row>
    <row r="34" spans="1:22" ht="76.5" x14ac:dyDescent="0.25">
      <c r="A34" s="167" t="s">
        <v>581</v>
      </c>
      <c r="B34" s="167" t="s">
        <v>7</v>
      </c>
      <c r="C34" s="408" t="s">
        <v>28</v>
      </c>
      <c r="D34" s="408" t="s">
        <v>28</v>
      </c>
      <c r="E34" s="408"/>
      <c r="F34" s="414"/>
      <c r="G34" s="414"/>
      <c r="H34" s="408" t="s">
        <v>28</v>
      </c>
      <c r="I34" s="408" t="s">
        <v>28</v>
      </c>
      <c r="J34" s="409"/>
      <c r="K34" s="409"/>
      <c r="L34" s="410"/>
      <c r="M34" s="411"/>
      <c r="N34" s="409"/>
      <c r="O34" s="411"/>
      <c r="P34" s="409"/>
      <c r="Q34" s="409"/>
      <c r="R34" s="411"/>
      <c r="S34" s="409"/>
      <c r="T34" s="409"/>
      <c r="U34" s="409"/>
      <c r="V34" s="9"/>
    </row>
    <row r="35" spans="1:22" ht="63.75" x14ac:dyDescent="0.25">
      <c r="A35" s="412" t="s">
        <v>582</v>
      </c>
      <c r="B35" s="412" t="s">
        <v>90</v>
      </c>
      <c r="C35" s="371" t="s">
        <v>28</v>
      </c>
      <c r="D35" s="371" t="s">
        <v>28</v>
      </c>
      <c r="E35" s="371"/>
      <c r="F35" s="413"/>
      <c r="G35" s="413"/>
      <c r="H35" s="371" t="s">
        <v>28</v>
      </c>
      <c r="I35" s="371" t="s">
        <v>28</v>
      </c>
      <c r="J35" s="402"/>
      <c r="K35" s="402"/>
      <c r="L35" s="403"/>
      <c r="M35" s="404"/>
      <c r="N35" s="402"/>
      <c r="O35" s="404"/>
      <c r="P35" s="402"/>
      <c r="Q35" s="402"/>
      <c r="R35" s="404"/>
      <c r="S35" s="402"/>
      <c r="T35" s="402"/>
      <c r="U35" s="402"/>
      <c r="V35" s="9"/>
    </row>
    <row r="36" spans="1:22" ht="102" hidden="1" x14ac:dyDescent="0.25">
      <c r="A36" s="44" t="s">
        <v>590</v>
      </c>
      <c r="B36" s="44" t="s">
        <v>45</v>
      </c>
      <c r="C36" s="28" t="s">
        <v>84</v>
      </c>
      <c r="D36" s="28" t="s">
        <v>79</v>
      </c>
      <c r="E36" s="28" t="s">
        <v>1098</v>
      </c>
      <c r="F36" s="73" t="s">
        <v>851</v>
      </c>
      <c r="G36" s="29" t="s">
        <v>80</v>
      </c>
      <c r="H36" s="28" t="s">
        <v>76</v>
      </c>
      <c r="I36" s="28"/>
      <c r="J36" s="54" t="s">
        <v>670</v>
      </c>
      <c r="K36" s="54" t="s">
        <v>771</v>
      </c>
      <c r="L36" s="239">
        <v>45454</v>
      </c>
      <c r="M36" s="46"/>
      <c r="N36" s="45"/>
      <c r="O36" s="46"/>
      <c r="P36" s="45"/>
      <c r="Q36" s="45"/>
      <c r="R36" s="46"/>
      <c r="S36" s="56"/>
      <c r="T36" s="56"/>
      <c r="U36" s="56"/>
      <c r="V36" s="435"/>
    </row>
    <row r="37" spans="1:22" ht="101.25" hidden="1" customHeight="1" x14ac:dyDescent="0.25">
      <c r="A37" s="44" t="s">
        <v>591</v>
      </c>
      <c r="B37" s="44" t="s">
        <v>882</v>
      </c>
      <c r="C37" s="28" t="s">
        <v>84</v>
      </c>
      <c r="D37" s="28" t="s">
        <v>79</v>
      </c>
      <c r="E37" s="28" t="s">
        <v>1098</v>
      </c>
      <c r="F37" s="73" t="s">
        <v>851</v>
      </c>
      <c r="G37" s="29" t="s">
        <v>80</v>
      </c>
      <c r="H37" s="28" t="s">
        <v>76</v>
      </c>
      <c r="I37" s="28"/>
      <c r="J37" s="47" t="s">
        <v>670</v>
      </c>
      <c r="K37" s="54" t="s">
        <v>771</v>
      </c>
      <c r="L37" s="46">
        <v>23700</v>
      </c>
      <c r="M37" s="47"/>
      <c r="N37" s="54"/>
      <c r="O37" s="46"/>
      <c r="P37" s="54"/>
      <c r="Q37" s="54"/>
      <c r="R37" s="46"/>
      <c r="S37" s="56"/>
      <c r="T37" s="56"/>
      <c r="U37" s="56"/>
      <c r="V37" s="9"/>
    </row>
    <row r="38" spans="1:22" ht="102" hidden="1" x14ac:dyDescent="0.25">
      <c r="A38" s="44" t="s">
        <v>592</v>
      </c>
      <c r="B38" s="44" t="s">
        <v>46</v>
      </c>
      <c r="C38" s="28" t="s">
        <v>81</v>
      </c>
      <c r="D38" s="28" t="s">
        <v>79</v>
      </c>
      <c r="E38" s="28" t="s">
        <v>1106</v>
      </c>
      <c r="F38" s="69" t="s">
        <v>916</v>
      </c>
      <c r="G38" s="29" t="s">
        <v>80</v>
      </c>
      <c r="H38" s="28" t="s">
        <v>76</v>
      </c>
      <c r="I38" s="28"/>
      <c r="J38" s="245" t="s">
        <v>670</v>
      </c>
      <c r="K38" s="44" t="s">
        <v>823</v>
      </c>
      <c r="L38" s="239">
        <v>12330</v>
      </c>
      <c r="M38" s="55"/>
      <c r="N38" s="56"/>
      <c r="O38" s="55"/>
      <c r="P38" s="56"/>
      <c r="Q38" s="56"/>
      <c r="R38" s="55"/>
      <c r="S38" s="56"/>
      <c r="T38" s="56"/>
      <c r="U38" s="56"/>
      <c r="V38" s="9"/>
    </row>
    <row r="39" spans="1:22" ht="102" hidden="1" x14ac:dyDescent="0.25">
      <c r="A39" s="44" t="s">
        <v>593</v>
      </c>
      <c r="B39" s="44" t="s">
        <v>47</v>
      </c>
      <c r="C39" s="28" t="s">
        <v>74</v>
      </c>
      <c r="D39" s="28" t="s">
        <v>79</v>
      </c>
      <c r="E39" s="28" t="s">
        <v>1108</v>
      </c>
      <c r="F39" s="277" t="s">
        <v>851</v>
      </c>
      <c r="G39" s="29" t="s">
        <v>80</v>
      </c>
      <c r="H39" s="28" t="s">
        <v>76</v>
      </c>
      <c r="I39" s="28"/>
      <c r="J39" s="54" t="s">
        <v>670</v>
      </c>
      <c r="K39" s="54" t="s">
        <v>823</v>
      </c>
      <c r="L39" s="240">
        <v>28930</v>
      </c>
      <c r="M39" s="55"/>
      <c r="N39" s="56"/>
      <c r="O39" s="55"/>
      <c r="P39" s="56"/>
      <c r="Q39" s="56"/>
      <c r="R39" s="55"/>
      <c r="S39" s="56"/>
      <c r="T39" s="56"/>
      <c r="U39" s="56"/>
      <c r="V39" s="9"/>
    </row>
    <row r="40" spans="1:22" ht="102" hidden="1" x14ac:dyDescent="0.25">
      <c r="A40" s="44" t="s">
        <v>594</v>
      </c>
      <c r="B40" s="44" t="s">
        <v>48</v>
      </c>
      <c r="C40" s="28" t="s">
        <v>74</v>
      </c>
      <c r="D40" s="28" t="s">
        <v>79</v>
      </c>
      <c r="E40" s="28" t="s">
        <v>1108</v>
      </c>
      <c r="F40" s="28" t="s">
        <v>851</v>
      </c>
      <c r="G40" s="29" t="s">
        <v>80</v>
      </c>
      <c r="H40" s="28" t="s">
        <v>76</v>
      </c>
      <c r="I40" s="28"/>
      <c r="J40" s="54" t="s">
        <v>670</v>
      </c>
      <c r="K40" s="54" t="s">
        <v>823</v>
      </c>
      <c r="L40" s="240">
        <v>56000</v>
      </c>
      <c r="M40" s="55"/>
      <c r="N40" s="56"/>
      <c r="O40" s="55"/>
      <c r="P40" s="56"/>
      <c r="Q40" s="56"/>
      <c r="R40" s="55"/>
      <c r="S40" s="56"/>
      <c r="T40" s="56"/>
      <c r="U40" s="56"/>
      <c r="V40" s="9"/>
    </row>
    <row r="41" spans="1:22" ht="127.5" hidden="1" x14ac:dyDescent="0.25">
      <c r="A41" s="44" t="s">
        <v>595</v>
      </c>
      <c r="B41" s="44" t="s">
        <v>49</v>
      </c>
      <c r="C41" s="28" t="s">
        <v>74</v>
      </c>
      <c r="D41" s="28" t="s">
        <v>79</v>
      </c>
      <c r="E41" s="28" t="s">
        <v>1108</v>
      </c>
      <c r="F41" s="28" t="s">
        <v>851</v>
      </c>
      <c r="G41" s="29" t="s">
        <v>80</v>
      </c>
      <c r="H41" s="28" t="s">
        <v>76</v>
      </c>
      <c r="I41" s="28"/>
      <c r="J41" s="54" t="s">
        <v>670</v>
      </c>
      <c r="K41" s="54" t="s">
        <v>671</v>
      </c>
      <c r="L41" s="240">
        <v>8947</v>
      </c>
      <c r="M41" s="566" t="s">
        <v>672</v>
      </c>
      <c r="N41" s="67" t="s">
        <v>673</v>
      </c>
      <c r="O41" s="55">
        <v>16</v>
      </c>
      <c r="P41" s="56"/>
      <c r="Q41" s="56"/>
      <c r="R41" s="55"/>
      <c r="S41" s="56"/>
      <c r="T41" s="56"/>
      <c r="U41" s="56"/>
      <c r="V41" s="9"/>
    </row>
    <row r="42" spans="1:22" ht="102" hidden="1" x14ac:dyDescent="0.25">
      <c r="A42" s="44" t="s">
        <v>596</v>
      </c>
      <c r="B42" s="45" t="s">
        <v>50</v>
      </c>
      <c r="C42" s="46" t="s">
        <v>83</v>
      </c>
      <c r="D42" s="46" t="s">
        <v>79</v>
      </c>
      <c r="E42" s="46" t="s">
        <v>1091</v>
      </c>
      <c r="F42" s="46" t="s">
        <v>851</v>
      </c>
      <c r="G42" s="55" t="s">
        <v>80</v>
      </c>
      <c r="H42" s="46" t="s">
        <v>76</v>
      </c>
      <c r="I42" s="46"/>
      <c r="J42" s="56" t="s">
        <v>670</v>
      </c>
      <c r="K42" s="45" t="s">
        <v>771</v>
      </c>
      <c r="L42" s="240">
        <v>2025</v>
      </c>
      <c r="M42" s="55"/>
      <c r="N42" s="56"/>
      <c r="O42" s="55"/>
      <c r="P42" s="56"/>
      <c r="Q42" s="56"/>
      <c r="R42" s="55"/>
      <c r="S42" s="56"/>
      <c r="T42" s="56"/>
      <c r="U42" s="56"/>
      <c r="V42" s="9"/>
    </row>
    <row r="43" spans="1:22" ht="102" hidden="1" x14ac:dyDescent="0.25">
      <c r="A43" s="44" t="s">
        <v>597</v>
      </c>
      <c r="B43" s="45" t="s">
        <v>51</v>
      </c>
      <c r="C43" s="46" t="s">
        <v>83</v>
      </c>
      <c r="D43" s="46" t="s">
        <v>79</v>
      </c>
      <c r="E43" s="46" t="s">
        <v>1091</v>
      </c>
      <c r="F43" s="46" t="s">
        <v>851</v>
      </c>
      <c r="G43" s="55" t="s">
        <v>80</v>
      </c>
      <c r="H43" s="46" t="s">
        <v>76</v>
      </c>
      <c r="I43" s="46"/>
      <c r="J43" s="56" t="s">
        <v>670</v>
      </c>
      <c r="K43" s="45" t="s">
        <v>771</v>
      </c>
      <c r="L43" s="240">
        <v>7646</v>
      </c>
      <c r="M43" s="55"/>
      <c r="N43" s="56"/>
      <c r="O43" s="55"/>
      <c r="P43" s="56"/>
      <c r="Q43" s="56"/>
      <c r="R43" s="55"/>
      <c r="S43" s="56"/>
      <c r="T43" s="56"/>
      <c r="U43" s="56"/>
      <c r="V43" s="9"/>
    </row>
    <row r="44" spans="1:22" ht="102" hidden="1" x14ac:dyDescent="0.25">
      <c r="A44" s="44" t="s">
        <v>598</v>
      </c>
      <c r="B44" s="45" t="s">
        <v>53</v>
      </c>
      <c r="C44" s="46" t="s">
        <v>83</v>
      </c>
      <c r="D44" s="46" t="s">
        <v>79</v>
      </c>
      <c r="E44" s="46" t="s">
        <v>1091</v>
      </c>
      <c r="F44" s="46" t="s">
        <v>851</v>
      </c>
      <c r="G44" s="55" t="s">
        <v>80</v>
      </c>
      <c r="H44" s="46" t="s">
        <v>76</v>
      </c>
      <c r="I44" s="46"/>
      <c r="J44" s="56" t="s">
        <v>670</v>
      </c>
      <c r="K44" s="45" t="s">
        <v>771</v>
      </c>
      <c r="L44" s="240">
        <v>14813.6</v>
      </c>
      <c r="M44" s="55"/>
      <c r="N44" s="56"/>
      <c r="O44" s="55"/>
      <c r="P44" s="56"/>
      <c r="Q44" s="56"/>
      <c r="R44" s="55"/>
      <c r="S44" s="56"/>
      <c r="T44" s="56"/>
      <c r="U44" s="56"/>
      <c r="V44" s="9"/>
    </row>
    <row r="45" spans="1:22" ht="102" hidden="1" x14ac:dyDescent="0.25">
      <c r="A45" s="44" t="s">
        <v>599</v>
      </c>
      <c r="B45" s="45" t="s">
        <v>52</v>
      </c>
      <c r="C45" s="46" t="s">
        <v>83</v>
      </c>
      <c r="D45" s="46" t="s">
        <v>79</v>
      </c>
      <c r="E45" s="46" t="s">
        <v>1091</v>
      </c>
      <c r="F45" s="46" t="s">
        <v>851</v>
      </c>
      <c r="G45" s="55" t="s">
        <v>80</v>
      </c>
      <c r="H45" s="46" t="s">
        <v>76</v>
      </c>
      <c r="I45" s="46"/>
      <c r="J45" s="56" t="s">
        <v>670</v>
      </c>
      <c r="K45" s="45" t="s">
        <v>771</v>
      </c>
      <c r="L45" s="240">
        <v>35000</v>
      </c>
      <c r="M45" s="55"/>
      <c r="N45" s="56"/>
      <c r="O45" s="55"/>
      <c r="P45" s="56"/>
      <c r="Q45" s="56"/>
      <c r="R45" s="55"/>
      <c r="S45" s="56"/>
      <c r="T45" s="56"/>
      <c r="U45" s="56"/>
      <c r="V45" s="9"/>
    </row>
    <row r="46" spans="1:22" ht="102" hidden="1" x14ac:dyDescent="0.25">
      <c r="A46" s="44" t="s">
        <v>600</v>
      </c>
      <c r="B46" s="45" t="s">
        <v>54</v>
      </c>
      <c r="C46" s="46" t="s">
        <v>83</v>
      </c>
      <c r="D46" s="46" t="s">
        <v>79</v>
      </c>
      <c r="E46" s="46" t="s">
        <v>1091</v>
      </c>
      <c r="F46" s="46" t="s">
        <v>851</v>
      </c>
      <c r="G46" s="55" t="s">
        <v>80</v>
      </c>
      <c r="H46" s="46" t="s">
        <v>76</v>
      </c>
      <c r="I46" s="46"/>
      <c r="J46" s="56" t="s">
        <v>670</v>
      </c>
      <c r="K46" s="45" t="s">
        <v>771</v>
      </c>
      <c r="L46" s="240">
        <v>15200</v>
      </c>
      <c r="M46" s="55"/>
      <c r="N46" s="56"/>
      <c r="O46" s="55"/>
      <c r="P46" s="56"/>
      <c r="Q46" s="56"/>
      <c r="R46" s="55"/>
      <c r="S46" s="56"/>
      <c r="T46" s="56"/>
      <c r="U46" s="56"/>
      <c r="V46" s="9"/>
    </row>
    <row r="47" spans="1:22" ht="102" hidden="1" x14ac:dyDescent="0.25">
      <c r="A47" s="44" t="s">
        <v>601</v>
      </c>
      <c r="B47" s="45" t="s">
        <v>55</v>
      </c>
      <c r="C47" s="46" t="s">
        <v>83</v>
      </c>
      <c r="D47" s="46" t="s">
        <v>79</v>
      </c>
      <c r="E47" s="46" t="s">
        <v>1091</v>
      </c>
      <c r="F47" s="46" t="s">
        <v>851</v>
      </c>
      <c r="G47" s="55" t="s">
        <v>80</v>
      </c>
      <c r="H47" s="46" t="s">
        <v>76</v>
      </c>
      <c r="I47" s="46"/>
      <c r="J47" s="56" t="s">
        <v>670</v>
      </c>
      <c r="K47" s="45" t="s">
        <v>771</v>
      </c>
      <c r="L47" s="240">
        <v>8758</v>
      </c>
      <c r="M47" s="55"/>
      <c r="N47" s="56"/>
      <c r="O47" s="55"/>
      <c r="P47" s="56"/>
      <c r="Q47" s="56"/>
      <c r="R47" s="55"/>
      <c r="S47" s="56"/>
      <c r="T47" s="56"/>
      <c r="U47" s="56"/>
      <c r="V47" s="9"/>
    </row>
    <row r="48" spans="1:22" ht="102" hidden="1" x14ac:dyDescent="0.25">
      <c r="A48" s="44" t="s">
        <v>602</v>
      </c>
      <c r="B48" s="45" t="s">
        <v>56</v>
      </c>
      <c r="C48" s="46" t="s">
        <v>83</v>
      </c>
      <c r="D48" s="46" t="s">
        <v>79</v>
      </c>
      <c r="E48" s="46" t="s">
        <v>1091</v>
      </c>
      <c r="F48" s="46" t="s">
        <v>851</v>
      </c>
      <c r="G48" s="55" t="s">
        <v>80</v>
      </c>
      <c r="H48" s="46" t="s">
        <v>76</v>
      </c>
      <c r="I48" s="46"/>
      <c r="J48" s="56" t="s">
        <v>670</v>
      </c>
      <c r="K48" s="45" t="s">
        <v>771</v>
      </c>
      <c r="L48" s="240">
        <v>1000</v>
      </c>
      <c r="M48" s="55"/>
      <c r="N48" s="56"/>
      <c r="O48" s="55"/>
      <c r="P48" s="56"/>
      <c r="Q48" s="56"/>
      <c r="R48" s="55"/>
      <c r="S48" s="56"/>
      <c r="T48" s="56"/>
      <c r="U48" s="56"/>
      <c r="V48" s="9"/>
    </row>
    <row r="49" spans="1:22" ht="102" hidden="1" x14ac:dyDescent="0.25">
      <c r="A49" s="44" t="s">
        <v>603</v>
      </c>
      <c r="B49" s="45" t="s">
        <v>57</v>
      </c>
      <c r="C49" s="46" t="s">
        <v>83</v>
      </c>
      <c r="D49" s="46" t="s">
        <v>79</v>
      </c>
      <c r="E49" s="46" t="s">
        <v>1091</v>
      </c>
      <c r="F49" s="46" t="s">
        <v>851</v>
      </c>
      <c r="G49" s="55" t="s">
        <v>80</v>
      </c>
      <c r="H49" s="46" t="s">
        <v>76</v>
      </c>
      <c r="I49" s="46"/>
      <c r="J49" s="56" t="s">
        <v>670</v>
      </c>
      <c r="K49" s="45" t="s">
        <v>771</v>
      </c>
      <c r="L49" s="240">
        <v>457</v>
      </c>
      <c r="M49" s="55"/>
      <c r="N49" s="56"/>
      <c r="O49" s="55"/>
      <c r="P49" s="56"/>
      <c r="Q49" s="56"/>
      <c r="R49" s="55"/>
      <c r="S49" s="56"/>
      <c r="T49" s="56"/>
      <c r="U49" s="56"/>
      <c r="V49" s="9"/>
    </row>
    <row r="50" spans="1:22" ht="90" hidden="1" customHeight="1" x14ac:dyDescent="0.25">
      <c r="A50" s="44" t="s">
        <v>604</v>
      </c>
      <c r="B50" s="44" t="s">
        <v>58</v>
      </c>
      <c r="C50" s="28" t="s">
        <v>78</v>
      </c>
      <c r="D50" s="28" t="s">
        <v>79</v>
      </c>
      <c r="E50" s="28" t="s">
        <v>1086</v>
      </c>
      <c r="F50" s="28" t="s">
        <v>851</v>
      </c>
      <c r="G50" s="29" t="s">
        <v>80</v>
      </c>
      <c r="H50" s="28" t="s">
        <v>76</v>
      </c>
      <c r="I50" s="28"/>
      <c r="J50" s="67" t="s">
        <v>670</v>
      </c>
      <c r="K50" s="67" t="s">
        <v>671</v>
      </c>
      <c r="L50" s="240">
        <v>141600</v>
      </c>
      <c r="M50" s="55"/>
      <c r="N50" s="56"/>
      <c r="O50" s="55"/>
      <c r="P50" s="56"/>
      <c r="Q50" s="56"/>
      <c r="R50" s="55"/>
      <c r="S50" s="56"/>
      <c r="T50" s="56"/>
      <c r="U50" s="56"/>
      <c r="V50" s="9"/>
    </row>
    <row r="51" spans="1:22" ht="127.5" hidden="1" x14ac:dyDescent="0.25">
      <c r="A51" s="44" t="s">
        <v>605</v>
      </c>
      <c r="B51" s="44" t="s">
        <v>59</v>
      </c>
      <c r="C51" s="28" t="s">
        <v>78</v>
      </c>
      <c r="D51" s="28" t="s">
        <v>79</v>
      </c>
      <c r="E51" s="28" t="s">
        <v>1086</v>
      </c>
      <c r="F51" s="28" t="s">
        <v>851</v>
      </c>
      <c r="G51" s="29" t="s">
        <v>80</v>
      </c>
      <c r="H51" s="28" t="s">
        <v>76</v>
      </c>
      <c r="I51" s="28"/>
      <c r="J51" s="67" t="s">
        <v>672</v>
      </c>
      <c r="K51" s="67" t="s">
        <v>673</v>
      </c>
      <c r="L51" s="240">
        <v>147</v>
      </c>
      <c r="M51" s="566" t="s">
        <v>670</v>
      </c>
      <c r="N51" s="67" t="s">
        <v>671</v>
      </c>
      <c r="O51" s="55">
        <v>3534</v>
      </c>
      <c r="P51" s="56"/>
      <c r="Q51" s="56"/>
      <c r="R51" s="55"/>
      <c r="S51" s="56"/>
      <c r="T51" s="56"/>
      <c r="U51" s="56"/>
      <c r="V51" s="9"/>
    </row>
    <row r="52" spans="1:22" ht="141.75" customHeight="1" x14ac:dyDescent="0.25">
      <c r="A52" s="44" t="s">
        <v>606</v>
      </c>
      <c r="B52" s="44" t="s">
        <v>1389</v>
      </c>
      <c r="C52" s="28" t="s">
        <v>78</v>
      </c>
      <c r="D52" s="28" t="s">
        <v>79</v>
      </c>
      <c r="E52" s="28" t="s">
        <v>1086</v>
      </c>
      <c r="F52" s="28" t="s">
        <v>851</v>
      </c>
      <c r="G52" s="29" t="s">
        <v>80</v>
      </c>
      <c r="H52" s="28" t="s">
        <v>76</v>
      </c>
      <c r="I52" s="28"/>
      <c r="J52" s="67" t="s">
        <v>670</v>
      </c>
      <c r="K52" s="67" t="s">
        <v>671</v>
      </c>
      <c r="L52" s="577">
        <v>68477</v>
      </c>
      <c r="M52" s="578" t="s">
        <v>672</v>
      </c>
      <c r="N52" s="579" t="s">
        <v>1039</v>
      </c>
      <c r="O52" s="499">
        <v>75</v>
      </c>
      <c r="P52" s="56"/>
      <c r="Q52" s="56"/>
      <c r="R52" s="55"/>
      <c r="S52" s="56"/>
      <c r="T52" s="56"/>
      <c r="U52" s="56"/>
      <c r="V52" s="9"/>
    </row>
    <row r="53" spans="1:22" ht="89.25" hidden="1" x14ac:dyDescent="0.25">
      <c r="A53" s="44" t="s">
        <v>607</v>
      </c>
      <c r="B53" s="70" t="s">
        <v>60</v>
      </c>
      <c r="C53" s="28" t="s">
        <v>1093</v>
      </c>
      <c r="D53" s="28" t="s">
        <v>79</v>
      </c>
      <c r="E53" s="28" t="s">
        <v>1107</v>
      </c>
      <c r="F53" s="28" t="s">
        <v>851</v>
      </c>
      <c r="G53" s="29" t="s">
        <v>80</v>
      </c>
      <c r="H53" s="28" t="s">
        <v>478</v>
      </c>
      <c r="I53" s="28"/>
      <c r="J53" s="45" t="s">
        <v>670</v>
      </c>
      <c r="K53" s="45" t="s">
        <v>671</v>
      </c>
      <c r="L53" s="240">
        <v>18880</v>
      </c>
      <c r="M53" s="55"/>
      <c r="N53" s="56"/>
      <c r="O53" s="55"/>
      <c r="P53" s="56"/>
      <c r="Q53" s="56"/>
      <c r="R53" s="55"/>
      <c r="S53" s="56"/>
      <c r="T53" s="56"/>
      <c r="U53" s="56"/>
      <c r="V53" s="9"/>
    </row>
    <row r="54" spans="1:22" ht="89.25" hidden="1" x14ac:dyDescent="0.25">
      <c r="A54" s="44" t="s">
        <v>608</v>
      </c>
      <c r="B54" s="44" t="s">
        <v>61</v>
      </c>
      <c r="C54" s="28" t="s">
        <v>1093</v>
      </c>
      <c r="D54" s="28" t="s">
        <v>79</v>
      </c>
      <c r="E54" s="28" t="s">
        <v>1107</v>
      </c>
      <c r="F54" s="28" t="s">
        <v>851</v>
      </c>
      <c r="G54" s="28" t="s">
        <v>80</v>
      </c>
      <c r="H54" s="28" t="s">
        <v>76</v>
      </c>
      <c r="I54" s="28"/>
      <c r="J54" s="45" t="s">
        <v>670</v>
      </c>
      <c r="K54" s="45" t="s">
        <v>671</v>
      </c>
      <c r="L54" s="240">
        <v>46887</v>
      </c>
      <c r="M54" s="46"/>
      <c r="N54" s="45"/>
      <c r="O54" s="46"/>
      <c r="P54" s="56"/>
      <c r="Q54" s="56"/>
      <c r="R54" s="55"/>
      <c r="S54" s="56"/>
      <c r="T54" s="56"/>
      <c r="U54" s="56"/>
      <c r="V54" s="9"/>
    </row>
    <row r="55" spans="1:22" ht="89.25" hidden="1" x14ac:dyDescent="0.25">
      <c r="A55" s="44" t="s">
        <v>609</v>
      </c>
      <c r="B55" s="44" t="s">
        <v>62</v>
      </c>
      <c r="C55" s="28" t="s">
        <v>1093</v>
      </c>
      <c r="D55" s="28" t="s">
        <v>79</v>
      </c>
      <c r="E55" s="28" t="s">
        <v>1107</v>
      </c>
      <c r="F55" s="28" t="s">
        <v>851</v>
      </c>
      <c r="G55" s="28" t="s">
        <v>80</v>
      </c>
      <c r="H55" s="28" t="s">
        <v>76</v>
      </c>
      <c r="I55" s="28"/>
      <c r="J55" s="45" t="s">
        <v>670</v>
      </c>
      <c r="K55" s="45" t="s">
        <v>671</v>
      </c>
      <c r="L55" s="240">
        <v>30625.5</v>
      </c>
      <c r="M55" s="46"/>
      <c r="N55" s="45"/>
      <c r="O55" s="71"/>
      <c r="P55" s="45"/>
      <c r="Q55" s="45"/>
      <c r="R55" s="46"/>
      <c r="S55" s="56"/>
      <c r="T55" s="56"/>
      <c r="U55" s="56"/>
      <c r="V55" s="9"/>
    </row>
    <row r="56" spans="1:22" ht="127.5" x14ac:dyDescent="0.25">
      <c r="A56" s="44" t="s">
        <v>610</v>
      </c>
      <c r="B56" s="44" t="s">
        <v>63</v>
      </c>
      <c r="C56" s="28" t="s">
        <v>1093</v>
      </c>
      <c r="D56" s="28" t="s">
        <v>79</v>
      </c>
      <c r="E56" s="28" t="s">
        <v>1107</v>
      </c>
      <c r="F56" s="28" t="s">
        <v>851</v>
      </c>
      <c r="G56" s="28" t="s">
        <v>80</v>
      </c>
      <c r="H56" s="28" t="s">
        <v>76</v>
      </c>
      <c r="I56" s="28"/>
      <c r="J56" s="45" t="s">
        <v>670</v>
      </c>
      <c r="K56" s="45" t="s">
        <v>671</v>
      </c>
      <c r="L56" s="577">
        <v>10015</v>
      </c>
      <c r="M56" s="46" t="s">
        <v>672</v>
      </c>
      <c r="N56" s="45" t="s">
        <v>1039</v>
      </c>
      <c r="O56" s="499">
        <v>794.02</v>
      </c>
      <c r="P56" s="56"/>
      <c r="Q56" s="56"/>
      <c r="R56" s="55"/>
      <c r="S56" s="56"/>
      <c r="T56" s="56"/>
      <c r="U56" s="56"/>
      <c r="V56" s="9"/>
    </row>
    <row r="57" spans="1:22" ht="127.5" hidden="1" x14ac:dyDescent="0.25">
      <c r="A57" s="44" t="s">
        <v>611</v>
      </c>
      <c r="B57" s="44" t="s">
        <v>564</v>
      </c>
      <c r="C57" s="28" t="s">
        <v>1093</v>
      </c>
      <c r="D57" s="69" t="s">
        <v>85</v>
      </c>
      <c r="E57" s="28" t="s">
        <v>1107</v>
      </c>
      <c r="F57" s="28"/>
      <c r="G57" s="28" t="s">
        <v>80</v>
      </c>
      <c r="H57" s="28" t="s">
        <v>478</v>
      </c>
      <c r="I57" s="28"/>
      <c r="J57" s="45" t="s">
        <v>670</v>
      </c>
      <c r="K57" s="45" t="s">
        <v>671</v>
      </c>
      <c r="L57" s="240">
        <v>2796.06</v>
      </c>
      <c r="M57" s="55" t="s">
        <v>672</v>
      </c>
      <c r="N57" s="45" t="s">
        <v>1039</v>
      </c>
      <c r="O57" s="55">
        <v>229.33</v>
      </c>
      <c r="P57" s="56"/>
      <c r="Q57" s="56"/>
      <c r="R57" s="55"/>
      <c r="S57" s="56"/>
      <c r="T57" s="56"/>
      <c r="U57" s="56"/>
      <c r="V57" s="9"/>
    </row>
    <row r="58" spans="1:22" ht="38.25" hidden="1" x14ac:dyDescent="0.25">
      <c r="A58" s="412" t="s">
        <v>583</v>
      </c>
      <c r="B58" s="412" t="s">
        <v>91</v>
      </c>
      <c r="C58" s="371" t="s">
        <v>28</v>
      </c>
      <c r="D58" s="371" t="s">
        <v>28</v>
      </c>
      <c r="E58" s="371" t="s">
        <v>28</v>
      </c>
      <c r="F58" s="371"/>
      <c r="G58" s="371" t="s">
        <v>28</v>
      </c>
      <c r="H58" s="371" t="s">
        <v>28</v>
      </c>
      <c r="I58" s="371" t="s">
        <v>28</v>
      </c>
      <c r="J58" s="402"/>
      <c r="K58" s="402"/>
      <c r="L58" s="403"/>
      <c r="M58" s="404"/>
      <c r="N58" s="402"/>
      <c r="O58" s="404"/>
      <c r="P58" s="402"/>
      <c r="Q58" s="402"/>
      <c r="R58" s="404"/>
      <c r="S58" s="402"/>
      <c r="T58" s="402"/>
      <c r="U58" s="402"/>
      <c r="V58" s="9"/>
    </row>
    <row r="59" spans="1:22" ht="51" hidden="1" x14ac:dyDescent="0.25">
      <c r="A59" s="412" t="s">
        <v>584</v>
      </c>
      <c r="B59" s="412" t="s">
        <v>88</v>
      </c>
      <c r="C59" s="371"/>
      <c r="D59" s="371"/>
      <c r="E59" s="371"/>
      <c r="F59" s="371"/>
      <c r="G59" s="371"/>
      <c r="H59" s="371"/>
      <c r="I59" s="371"/>
      <c r="J59" s="402"/>
      <c r="K59" s="402"/>
      <c r="L59" s="403"/>
      <c r="M59" s="404"/>
      <c r="N59" s="402"/>
      <c r="O59" s="404"/>
      <c r="P59" s="402"/>
      <c r="Q59" s="402"/>
      <c r="R59" s="404"/>
      <c r="S59" s="402"/>
      <c r="T59" s="402"/>
      <c r="U59" s="402"/>
      <c r="V59" s="9"/>
    </row>
    <row r="60" spans="1:22" ht="25.5" x14ac:dyDescent="0.25">
      <c r="A60" s="133" t="s">
        <v>106</v>
      </c>
      <c r="B60" s="133" t="s">
        <v>107</v>
      </c>
      <c r="C60" s="370"/>
      <c r="D60" s="370"/>
      <c r="E60" s="370"/>
      <c r="F60" s="370"/>
      <c r="G60" s="370"/>
      <c r="H60" s="370"/>
      <c r="I60" s="370"/>
      <c r="J60" s="405"/>
      <c r="K60" s="405"/>
      <c r="L60" s="406"/>
      <c r="M60" s="407"/>
      <c r="N60" s="405"/>
      <c r="O60" s="407"/>
      <c r="P60" s="405"/>
      <c r="Q60" s="405"/>
      <c r="R60" s="407"/>
      <c r="S60" s="405"/>
      <c r="T60" s="405"/>
      <c r="U60" s="405"/>
      <c r="V60" s="9"/>
    </row>
    <row r="61" spans="1:22" ht="51" x14ac:dyDescent="0.25">
      <c r="A61" s="167" t="s">
        <v>585</v>
      </c>
      <c r="B61" s="167" t="s">
        <v>8</v>
      </c>
      <c r="C61" s="408" t="s">
        <v>28</v>
      </c>
      <c r="D61" s="408" t="s">
        <v>28</v>
      </c>
      <c r="E61" s="408" t="s">
        <v>28</v>
      </c>
      <c r="F61" s="408"/>
      <c r="G61" s="408" t="s">
        <v>28</v>
      </c>
      <c r="H61" s="408" t="s">
        <v>28</v>
      </c>
      <c r="I61" s="408" t="s">
        <v>28</v>
      </c>
      <c r="J61" s="409"/>
      <c r="K61" s="409"/>
      <c r="L61" s="410"/>
      <c r="M61" s="411"/>
      <c r="N61" s="409"/>
      <c r="O61" s="411"/>
      <c r="P61" s="409"/>
      <c r="Q61" s="409"/>
      <c r="R61" s="411"/>
      <c r="S61" s="409"/>
      <c r="T61" s="409"/>
      <c r="U61" s="409"/>
      <c r="V61" s="9"/>
    </row>
    <row r="62" spans="1:22" ht="38.25" x14ac:dyDescent="0.25">
      <c r="A62" s="412" t="s">
        <v>586</v>
      </c>
      <c r="B62" s="412" t="s">
        <v>92</v>
      </c>
      <c r="C62" s="371" t="s">
        <v>28</v>
      </c>
      <c r="D62" s="371" t="s">
        <v>28</v>
      </c>
      <c r="E62" s="371" t="s">
        <v>28</v>
      </c>
      <c r="F62" s="371"/>
      <c r="G62" s="371" t="s">
        <v>28</v>
      </c>
      <c r="H62" s="371" t="s">
        <v>28</v>
      </c>
      <c r="I62" s="371" t="s">
        <v>28</v>
      </c>
      <c r="J62" s="402"/>
      <c r="K62" s="402"/>
      <c r="L62" s="403"/>
      <c r="M62" s="404"/>
      <c r="N62" s="402"/>
      <c r="O62" s="404"/>
      <c r="P62" s="402"/>
      <c r="Q62" s="402"/>
      <c r="R62" s="404"/>
      <c r="S62" s="402"/>
      <c r="T62" s="402"/>
      <c r="U62" s="402"/>
      <c r="V62" s="9"/>
    </row>
    <row r="63" spans="1:22" ht="114.75" hidden="1" x14ac:dyDescent="0.25">
      <c r="A63" s="44" t="s">
        <v>612</v>
      </c>
      <c r="B63" s="44" t="s">
        <v>66</v>
      </c>
      <c r="C63" s="28" t="s">
        <v>84</v>
      </c>
      <c r="D63" s="28" t="s">
        <v>85</v>
      </c>
      <c r="E63" s="28" t="s">
        <v>1098</v>
      </c>
      <c r="F63" s="69" t="s">
        <v>884</v>
      </c>
      <c r="G63" s="28" t="s">
        <v>80</v>
      </c>
      <c r="H63" s="28" t="s">
        <v>76</v>
      </c>
      <c r="I63" s="28"/>
      <c r="J63" s="54" t="s">
        <v>666</v>
      </c>
      <c r="K63" s="54" t="s">
        <v>667</v>
      </c>
      <c r="L63" s="239">
        <v>0.65</v>
      </c>
      <c r="M63" s="46" t="s">
        <v>1037</v>
      </c>
      <c r="N63" s="46" t="s">
        <v>1113</v>
      </c>
      <c r="O63" s="55">
        <v>1.7041000000000001E-2</v>
      </c>
      <c r="P63" s="56"/>
      <c r="Q63" s="56"/>
      <c r="R63" s="55"/>
      <c r="S63" s="56"/>
      <c r="T63" s="56"/>
      <c r="U63" s="56"/>
      <c r="V63" s="9"/>
    </row>
    <row r="64" spans="1:22" ht="114.75" hidden="1" x14ac:dyDescent="0.25">
      <c r="A64" s="44" t="s">
        <v>613</v>
      </c>
      <c r="B64" s="44" t="s">
        <v>68</v>
      </c>
      <c r="C64" s="28" t="s">
        <v>81</v>
      </c>
      <c r="D64" s="28" t="s">
        <v>85</v>
      </c>
      <c r="E64" s="28" t="s">
        <v>1106</v>
      </c>
      <c r="F64" s="28" t="s">
        <v>884</v>
      </c>
      <c r="G64" s="28" t="s">
        <v>80</v>
      </c>
      <c r="H64" s="28" t="s">
        <v>76</v>
      </c>
      <c r="I64" s="28"/>
      <c r="J64" s="44" t="s">
        <v>666</v>
      </c>
      <c r="K64" s="44" t="s">
        <v>667</v>
      </c>
      <c r="L64" s="239">
        <v>2.903</v>
      </c>
      <c r="M64" s="28" t="s">
        <v>712</v>
      </c>
      <c r="N64" s="44" t="s">
        <v>713</v>
      </c>
      <c r="O64" s="239">
        <v>1</v>
      </c>
      <c r="P64" s="56" t="s">
        <v>1037</v>
      </c>
      <c r="Q64" s="45" t="s">
        <v>1038</v>
      </c>
      <c r="R64" s="55">
        <v>7.9899999999999999E-2</v>
      </c>
      <c r="S64" s="56"/>
      <c r="T64" s="56"/>
      <c r="U64" s="56"/>
      <c r="V64" s="9"/>
    </row>
    <row r="65" spans="1:22" ht="114.75" hidden="1" x14ac:dyDescent="0.25">
      <c r="A65" s="44" t="s">
        <v>614</v>
      </c>
      <c r="B65" s="70" t="s">
        <v>1169</v>
      </c>
      <c r="C65" s="28" t="s">
        <v>74</v>
      </c>
      <c r="D65" s="28" t="s">
        <v>85</v>
      </c>
      <c r="E65" s="28" t="s">
        <v>1108</v>
      </c>
      <c r="F65" s="28" t="s">
        <v>884</v>
      </c>
      <c r="G65" s="28" t="s">
        <v>80</v>
      </c>
      <c r="H65" s="28" t="s">
        <v>76</v>
      </c>
      <c r="I65" s="28"/>
      <c r="J65" s="54" t="s">
        <v>666</v>
      </c>
      <c r="K65" s="54" t="s">
        <v>667</v>
      </c>
      <c r="L65" s="240">
        <v>2</v>
      </c>
      <c r="M65" s="46" t="s">
        <v>1037</v>
      </c>
      <c r="N65" s="46" t="s">
        <v>1113</v>
      </c>
      <c r="O65" s="55">
        <v>1.8509599999999999E-4</v>
      </c>
      <c r="P65" s="567"/>
      <c r="Q65" s="567"/>
      <c r="R65" s="568"/>
      <c r="S65" s="56"/>
      <c r="T65" s="56"/>
      <c r="U65" s="56"/>
      <c r="V65" s="9"/>
    </row>
    <row r="66" spans="1:22" ht="114.75" hidden="1" x14ac:dyDescent="0.25">
      <c r="A66" s="44" t="s">
        <v>615</v>
      </c>
      <c r="B66" s="68" t="s">
        <v>1227</v>
      </c>
      <c r="C66" s="46" t="s">
        <v>83</v>
      </c>
      <c r="D66" s="46" t="s">
        <v>85</v>
      </c>
      <c r="E66" s="46" t="s">
        <v>1091</v>
      </c>
      <c r="F66" s="69" t="s">
        <v>884</v>
      </c>
      <c r="G66" s="46" t="s">
        <v>80</v>
      </c>
      <c r="H66" s="46" t="s">
        <v>76</v>
      </c>
      <c r="I66" s="46"/>
      <c r="J66" s="45" t="s">
        <v>666</v>
      </c>
      <c r="K66" s="45" t="s">
        <v>667</v>
      </c>
      <c r="L66" s="239">
        <v>2.9</v>
      </c>
      <c r="M66" s="46" t="s">
        <v>1037</v>
      </c>
      <c r="N66" s="46" t="s">
        <v>1113</v>
      </c>
      <c r="O66" s="46">
        <v>7.4300000000000005E-2</v>
      </c>
      <c r="P66" s="45" t="s">
        <v>712</v>
      </c>
      <c r="Q66" s="46" t="s">
        <v>1114</v>
      </c>
      <c r="R66" s="46">
        <v>1</v>
      </c>
      <c r="S66" s="56"/>
      <c r="T66" s="56"/>
      <c r="U66" s="56"/>
      <c r="V66" s="9"/>
    </row>
    <row r="67" spans="1:22" ht="76.5" hidden="1" x14ac:dyDescent="0.25">
      <c r="A67" s="44" t="s">
        <v>616</v>
      </c>
      <c r="B67" s="68" t="s">
        <v>1187</v>
      </c>
      <c r="C67" s="46" t="s">
        <v>83</v>
      </c>
      <c r="D67" s="46" t="s">
        <v>85</v>
      </c>
      <c r="E67" s="46" t="s">
        <v>1091</v>
      </c>
      <c r="F67" s="69" t="s">
        <v>885</v>
      </c>
      <c r="G67" s="46" t="s">
        <v>80</v>
      </c>
      <c r="H67" s="46" t="s">
        <v>76</v>
      </c>
      <c r="I67" s="46"/>
      <c r="J67" s="56" t="s">
        <v>666</v>
      </c>
      <c r="K67" s="45" t="s">
        <v>667</v>
      </c>
      <c r="L67" s="240">
        <v>3.69</v>
      </c>
      <c r="M67" s="55"/>
      <c r="N67" s="56"/>
      <c r="O67" s="55"/>
      <c r="P67" s="56"/>
      <c r="Q67" s="56"/>
      <c r="R67" s="55"/>
      <c r="S67" s="56"/>
      <c r="T67" s="56"/>
      <c r="U67" s="56"/>
      <c r="V67" s="9"/>
    </row>
    <row r="68" spans="1:22" ht="114.75" hidden="1" x14ac:dyDescent="0.25">
      <c r="A68" s="44" t="s">
        <v>617</v>
      </c>
      <c r="B68" s="44" t="s">
        <v>73</v>
      </c>
      <c r="C68" s="28" t="s">
        <v>1093</v>
      </c>
      <c r="D68" s="28" t="s">
        <v>85</v>
      </c>
      <c r="E68" s="28" t="s">
        <v>1107</v>
      </c>
      <c r="F68" s="28" t="s">
        <v>884</v>
      </c>
      <c r="G68" s="28" t="s">
        <v>80</v>
      </c>
      <c r="H68" s="28" t="s">
        <v>76</v>
      </c>
      <c r="I68" s="28"/>
      <c r="J68" s="45" t="s">
        <v>666</v>
      </c>
      <c r="K68" s="45" t="s">
        <v>667</v>
      </c>
      <c r="L68" s="240">
        <v>0.60599999999999998</v>
      </c>
      <c r="M68" s="55" t="s">
        <v>712</v>
      </c>
      <c r="N68" s="45" t="s">
        <v>1114</v>
      </c>
      <c r="O68" s="55">
        <v>1</v>
      </c>
      <c r="P68" s="56" t="s">
        <v>1037</v>
      </c>
      <c r="Q68" s="45" t="s">
        <v>1113</v>
      </c>
      <c r="R68" s="55">
        <v>2.1122369999999999E-3</v>
      </c>
      <c r="S68" s="56"/>
      <c r="T68" s="56"/>
      <c r="U68" s="56"/>
      <c r="V68" s="9"/>
    </row>
    <row r="69" spans="1:22" ht="114.75" hidden="1" x14ac:dyDescent="0.25">
      <c r="A69" s="44" t="s">
        <v>618</v>
      </c>
      <c r="B69" s="44" t="s">
        <v>927</v>
      </c>
      <c r="C69" s="28" t="s">
        <v>1093</v>
      </c>
      <c r="D69" s="28" t="s">
        <v>85</v>
      </c>
      <c r="E69" s="28" t="s">
        <v>1107</v>
      </c>
      <c r="F69" s="28" t="s">
        <v>884</v>
      </c>
      <c r="G69" s="28" t="s">
        <v>80</v>
      </c>
      <c r="H69" s="28" t="s">
        <v>76</v>
      </c>
      <c r="I69" s="28"/>
      <c r="J69" s="45" t="s">
        <v>666</v>
      </c>
      <c r="K69" s="45" t="s">
        <v>667</v>
      </c>
      <c r="L69" s="240">
        <v>0.32400000000000001</v>
      </c>
      <c r="M69" s="55" t="s">
        <v>712</v>
      </c>
      <c r="N69" s="45" t="s">
        <v>1114</v>
      </c>
      <c r="O69" s="55">
        <v>1</v>
      </c>
      <c r="P69" s="56" t="s">
        <v>1037</v>
      </c>
      <c r="Q69" s="45" t="s">
        <v>1113</v>
      </c>
      <c r="R69" s="55">
        <v>1.72364E-3</v>
      </c>
      <c r="S69" s="56"/>
      <c r="T69" s="56"/>
      <c r="U69" s="56"/>
      <c r="V69" s="9"/>
    </row>
    <row r="70" spans="1:22" ht="102" hidden="1" x14ac:dyDescent="0.25">
      <c r="A70" s="44" t="s">
        <v>619</v>
      </c>
      <c r="B70" s="51" t="s">
        <v>1272</v>
      </c>
      <c r="C70" s="46" t="s">
        <v>469</v>
      </c>
      <c r="D70" s="46" t="s">
        <v>85</v>
      </c>
      <c r="E70" s="46" t="s">
        <v>1050</v>
      </c>
      <c r="F70" s="248" t="s">
        <v>884</v>
      </c>
      <c r="G70" s="55" t="s">
        <v>80</v>
      </c>
      <c r="H70" s="46" t="s">
        <v>76</v>
      </c>
      <c r="I70" s="46"/>
      <c r="J70" s="56" t="s">
        <v>1122</v>
      </c>
      <c r="K70" s="45" t="s">
        <v>1166</v>
      </c>
      <c r="L70" s="239">
        <v>0.5</v>
      </c>
      <c r="M70" s="55" t="s">
        <v>1037</v>
      </c>
      <c r="N70" s="45" t="s">
        <v>1076</v>
      </c>
      <c r="O70" s="46">
        <v>3.0999999999999999E-3</v>
      </c>
      <c r="P70" s="56"/>
      <c r="Q70" s="56"/>
      <c r="R70" s="55"/>
      <c r="S70" s="56"/>
      <c r="T70" s="56"/>
      <c r="U70" s="56"/>
      <c r="V70" s="9"/>
    </row>
    <row r="71" spans="1:22" ht="102" hidden="1" x14ac:dyDescent="0.25">
      <c r="A71" s="44" t="s">
        <v>620</v>
      </c>
      <c r="B71" s="51" t="s">
        <v>1469</v>
      </c>
      <c r="C71" s="46" t="s">
        <v>469</v>
      </c>
      <c r="D71" s="46" t="s">
        <v>85</v>
      </c>
      <c r="E71" s="46" t="s">
        <v>1050</v>
      </c>
      <c r="F71" s="248" t="s">
        <v>884</v>
      </c>
      <c r="G71" s="55" t="s">
        <v>80</v>
      </c>
      <c r="H71" s="46" t="s">
        <v>76</v>
      </c>
      <c r="I71" s="46"/>
      <c r="J71" s="56" t="s">
        <v>666</v>
      </c>
      <c r="K71" s="45" t="s">
        <v>667</v>
      </c>
      <c r="L71" s="239">
        <v>9.6349999999999998</v>
      </c>
      <c r="M71" s="55" t="s">
        <v>1037</v>
      </c>
      <c r="N71" s="45" t="s">
        <v>1076</v>
      </c>
      <c r="O71" s="46">
        <v>0.34169498799999998</v>
      </c>
      <c r="P71" s="56"/>
      <c r="Q71" s="56"/>
      <c r="R71" s="55"/>
      <c r="S71" s="56"/>
      <c r="T71" s="56"/>
      <c r="U71" s="56"/>
      <c r="V71" s="9"/>
    </row>
    <row r="72" spans="1:22" ht="102" x14ac:dyDescent="0.25">
      <c r="A72" s="44" t="s">
        <v>621</v>
      </c>
      <c r="B72" s="588" t="s">
        <v>1471</v>
      </c>
      <c r="C72" s="46" t="s">
        <v>469</v>
      </c>
      <c r="D72" s="46" t="s">
        <v>85</v>
      </c>
      <c r="E72" s="46" t="s">
        <v>1050</v>
      </c>
      <c r="F72" s="248" t="s">
        <v>884</v>
      </c>
      <c r="G72" s="55" t="s">
        <v>80</v>
      </c>
      <c r="H72" s="46" t="s">
        <v>76</v>
      </c>
      <c r="I72" s="46"/>
      <c r="J72" s="56" t="s">
        <v>666</v>
      </c>
      <c r="K72" s="45" t="s">
        <v>667</v>
      </c>
      <c r="L72" s="239">
        <v>0.49</v>
      </c>
      <c r="M72" s="55" t="s">
        <v>1037</v>
      </c>
      <c r="N72" s="45" t="s">
        <v>1076</v>
      </c>
      <c r="O72" s="46">
        <v>0.09</v>
      </c>
      <c r="P72" s="56"/>
      <c r="Q72" s="56"/>
      <c r="R72" s="55"/>
      <c r="S72" s="56"/>
      <c r="T72" s="56"/>
      <c r="U72" s="56"/>
      <c r="V72" s="9"/>
    </row>
    <row r="73" spans="1:22" ht="114.75" hidden="1" x14ac:dyDescent="0.25">
      <c r="A73" s="44" t="s">
        <v>622</v>
      </c>
      <c r="B73" s="44" t="s">
        <v>67</v>
      </c>
      <c r="C73" s="28" t="s">
        <v>78</v>
      </c>
      <c r="D73" s="28" t="s">
        <v>85</v>
      </c>
      <c r="E73" s="28" t="s">
        <v>1086</v>
      </c>
      <c r="F73" s="248" t="s">
        <v>884</v>
      </c>
      <c r="G73" s="28" t="s">
        <v>80</v>
      </c>
      <c r="H73" s="28" t="s">
        <v>76</v>
      </c>
      <c r="I73" s="28"/>
      <c r="J73" s="56" t="s">
        <v>712</v>
      </c>
      <c r="K73" s="45" t="s">
        <v>1083</v>
      </c>
      <c r="L73" s="55">
        <v>1</v>
      </c>
      <c r="M73" s="55"/>
      <c r="N73" s="45"/>
      <c r="O73" s="55"/>
      <c r="P73" s="81"/>
      <c r="Q73" s="81"/>
      <c r="R73" s="302"/>
      <c r="S73" s="56"/>
      <c r="T73" s="56"/>
      <c r="U73" s="56"/>
      <c r="V73" s="9"/>
    </row>
    <row r="74" spans="1:22" ht="114.75" hidden="1" x14ac:dyDescent="0.25">
      <c r="A74" s="44" t="s">
        <v>768</v>
      </c>
      <c r="B74" s="70" t="s">
        <v>1081</v>
      </c>
      <c r="C74" s="96" t="s">
        <v>778</v>
      </c>
      <c r="D74" s="96" t="s">
        <v>85</v>
      </c>
      <c r="E74" s="69" t="s">
        <v>780</v>
      </c>
      <c r="F74" s="248" t="s">
        <v>884</v>
      </c>
      <c r="G74" s="29" t="s">
        <v>80</v>
      </c>
      <c r="H74" s="28"/>
      <c r="I74" s="28"/>
      <c r="J74" s="56" t="s">
        <v>712</v>
      </c>
      <c r="K74" s="45" t="s">
        <v>1083</v>
      </c>
      <c r="L74" s="240">
        <v>2</v>
      </c>
      <c r="M74" s="55"/>
      <c r="N74" s="56"/>
      <c r="O74" s="55"/>
      <c r="P74" s="56"/>
      <c r="Q74" s="56"/>
      <c r="R74" s="55"/>
      <c r="S74" s="56"/>
      <c r="T74" s="56"/>
      <c r="U74" s="56"/>
      <c r="V74" s="9"/>
    </row>
    <row r="75" spans="1:22" ht="114.75" hidden="1" x14ac:dyDescent="0.25">
      <c r="A75" s="44" t="s">
        <v>847</v>
      </c>
      <c r="B75" s="51" t="s">
        <v>922</v>
      </c>
      <c r="C75" s="28" t="s">
        <v>1093</v>
      </c>
      <c r="D75" s="29" t="s">
        <v>85</v>
      </c>
      <c r="E75" s="28" t="s">
        <v>1107</v>
      </c>
      <c r="F75" s="28" t="s">
        <v>884</v>
      </c>
      <c r="G75" s="29" t="s">
        <v>80</v>
      </c>
      <c r="H75" s="29" t="s">
        <v>478</v>
      </c>
      <c r="I75" s="28"/>
      <c r="J75" s="56" t="s">
        <v>666</v>
      </c>
      <c r="K75" s="45" t="s">
        <v>667</v>
      </c>
      <c r="L75" s="240">
        <v>0.68799999999999994</v>
      </c>
      <c r="M75" s="55" t="s">
        <v>712</v>
      </c>
      <c r="N75" s="45" t="s">
        <v>1114</v>
      </c>
      <c r="O75" s="55">
        <v>1</v>
      </c>
      <c r="P75" s="56" t="s">
        <v>1037</v>
      </c>
      <c r="Q75" s="45" t="s">
        <v>1113</v>
      </c>
      <c r="R75" s="55">
        <v>2.1998109999999999E-3</v>
      </c>
      <c r="S75" s="56"/>
      <c r="T75" s="56"/>
      <c r="U75" s="56"/>
      <c r="V75" s="205"/>
    </row>
    <row r="76" spans="1:22" ht="114.75" hidden="1" x14ac:dyDescent="0.25">
      <c r="A76" s="44" t="s">
        <v>923</v>
      </c>
      <c r="B76" s="51" t="s">
        <v>925</v>
      </c>
      <c r="C76" s="28" t="s">
        <v>1093</v>
      </c>
      <c r="D76" s="29" t="s">
        <v>85</v>
      </c>
      <c r="E76" s="28" t="s">
        <v>1107</v>
      </c>
      <c r="F76" s="28" t="s">
        <v>884</v>
      </c>
      <c r="G76" s="29" t="s">
        <v>80</v>
      </c>
      <c r="H76" s="29" t="s">
        <v>478</v>
      </c>
      <c r="I76" s="28"/>
      <c r="J76" s="56" t="s">
        <v>666</v>
      </c>
      <c r="K76" s="45" t="s">
        <v>667</v>
      </c>
      <c r="L76" s="240">
        <v>0.48399999999999999</v>
      </c>
      <c r="M76" s="55" t="s">
        <v>712</v>
      </c>
      <c r="N76" s="45" t="s">
        <v>1114</v>
      </c>
      <c r="O76" s="55">
        <v>1</v>
      </c>
      <c r="P76" s="56" t="s">
        <v>1037</v>
      </c>
      <c r="Q76" s="45" t="s">
        <v>1113</v>
      </c>
      <c r="R76" s="55">
        <v>3.8822309999999999E-3</v>
      </c>
      <c r="S76" s="56"/>
      <c r="T76" s="56"/>
      <c r="U76" s="56"/>
      <c r="V76" s="9"/>
    </row>
    <row r="77" spans="1:22" ht="114.75" hidden="1" x14ac:dyDescent="0.25">
      <c r="A77" s="44" t="s">
        <v>924</v>
      </c>
      <c r="B77" s="51" t="s">
        <v>1004</v>
      </c>
      <c r="C77" s="28" t="s">
        <v>1093</v>
      </c>
      <c r="D77" s="29" t="s">
        <v>85</v>
      </c>
      <c r="E77" s="28" t="s">
        <v>1107</v>
      </c>
      <c r="F77" s="28" t="s">
        <v>884</v>
      </c>
      <c r="G77" s="29" t="s">
        <v>80</v>
      </c>
      <c r="H77" s="29" t="s">
        <v>478</v>
      </c>
      <c r="I77" s="28"/>
      <c r="J77" s="56" t="s">
        <v>666</v>
      </c>
      <c r="K77" s="45" t="s">
        <v>667</v>
      </c>
      <c r="L77" s="240">
        <v>0.20499999999999999</v>
      </c>
      <c r="M77" s="55" t="s">
        <v>712</v>
      </c>
      <c r="N77" s="45" t="s">
        <v>1114</v>
      </c>
      <c r="O77" s="55">
        <v>1</v>
      </c>
      <c r="P77" s="56" t="s">
        <v>1037</v>
      </c>
      <c r="Q77" s="45" t="s">
        <v>1113</v>
      </c>
      <c r="R77" s="55">
        <v>1.2813779999999999E-3</v>
      </c>
      <c r="S77" s="56"/>
      <c r="T77" s="56"/>
      <c r="U77" s="56"/>
      <c r="V77" s="9"/>
    </row>
    <row r="78" spans="1:22" ht="114.75" hidden="1" x14ac:dyDescent="0.25">
      <c r="A78" s="44" t="s">
        <v>1006</v>
      </c>
      <c r="B78" s="51" t="s">
        <v>1005</v>
      </c>
      <c r="C78" s="28" t="s">
        <v>1093</v>
      </c>
      <c r="D78" s="28" t="s">
        <v>85</v>
      </c>
      <c r="E78" s="28" t="s">
        <v>1107</v>
      </c>
      <c r="F78" s="28" t="s">
        <v>884</v>
      </c>
      <c r="G78" s="29" t="s">
        <v>80</v>
      </c>
      <c r="H78" s="29" t="s">
        <v>478</v>
      </c>
      <c r="I78" s="28"/>
      <c r="J78" s="56" t="s">
        <v>666</v>
      </c>
      <c r="K78" s="45" t="s">
        <v>667</v>
      </c>
      <c r="L78" s="240">
        <v>1.18</v>
      </c>
      <c r="M78" s="55" t="s">
        <v>712</v>
      </c>
      <c r="N78" s="45" t="s">
        <v>1114</v>
      </c>
      <c r="O78" s="55">
        <v>1</v>
      </c>
      <c r="P78" s="56" t="s">
        <v>1037</v>
      </c>
      <c r="Q78" s="45" t="s">
        <v>1113</v>
      </c>
      <c r="R78" s="55">
        <v>3.8284439999999999E-3</v>
      </c>
      <c r="S78" s="56"/>
      <c r="T78" s="56"/>
      <c r="U78" s="56"/>
      <c r="V78" s="9"/>
    </row>
    <row r="79" spans="1:22" ht="102" hidden="1" x14ac:dyDescent="0.25">
      <c r="A79" s="44" t="s">
        <v>1007</v>
      </c>
      <c r="B79" s="249" t="s">
        <v>1168</v>
      </c>
      <c r="C79" s="263" t="s">
        <v>84</v>
      </c>
      <c r="D79" s="29" t="s">
        <v>85</v>
      </c>
      <c r="E79" s="28" t="s">
        <v>1098</v>
      </c>
      <c r="F79" s="28" t="s">
        <v>884</v>
      </c>
      <c r="G79" s="29" t="s">
        <v>80</v>
      </c>
      <c r="H79" s="29"/>
      <c r="I79" s="28"/>
      <c r="J79" s="28" t="s">
        <v>712</v>
      </c>
      <c r="K79" s="44" t="s">
        <v>713</v>
      </c>
      <c r="L79" s="55">
        <v>1</v>
      </c>
      <c r="M79" s="81"/>
      <c r="N79" s="81"/>
      <c r="O79" s="81"/>
      <c r="P79" s="56"/>
      <c r="Q79" s="56"/>
      <c r="R79" s="55"/>
      <c r="S79" s="56"/>
      <c r="T79" s="56"/>
      <c r="U79" s="56"/>
      <c r="V79" s="9"/>
    </row>
    <row r="80" spans="1:22" ht="102" hidden="1" x14ac:dyDescent="0.25">
      <c r="A80" s="44" t="s">
        <v>1094</v>
      </c>
      <c r="B80" s="249" t="s">
        <v>1119</v>
      </c>
      <c r="C80" s="28" t="s">
        <v>84</v>
      </c>
      <c r="D80" s="29" t="s">
        <v>85</v>
      </c>
      <c r="E80" s="28" t="s">
        <v>1098</v>
      </c>
      <c r="F80" s="28" t="s">
        <v>884</v>
      </c>
      <c r="G80" s="29" t="s">
        <v>80</v>
      </c>
      <c r="H80" s="29"/>
      <c r="I80" s="28"/>
      <c r="J80" s="56" t="s">
        <v>666</v>
      </c>
      <c r="K80" s="45" t="s">
        <v>667</v>
      </c>
      <c r="L80" s="240">
        <v>1.2</v>
      </c>
      <c r="M80" s="55" t="s">
        <v>1037</v>
      </c>
      <c r="N80" s="45" t="s">
        <v>1076</v>
      </c>
      <c r="O80" s="55">
        <v>1E-3</v>
      </c>
      <c r="P80" s="56"/>
      <c r="Q80" s="56"/>
      <c r="R80" s="55"/>
      <c r="S80" s="56"/>
      <c r="T80" s="56"/>
      <c r="U80" s="56"/>
      <c r="V80" s="9"/>
    </row>
    <row r="81" spans="1:22" ht="102" hidden="1" x14ac:dyDescent="0.25">
      <c r="A81" s="44" t="s">
        <v>1118</v>
      </c>
      <c r="B81" s="249" t="s">
        <v>1120</v>
      </c>
      <c r="C81" s="28" t="s">
        <v>84</v>
      </c>
      <c r="D81" s="29" t="s">
        <v>85</v>
      </c>
      <c r="E81" s="28" t="s">
        <v>1098</v>
      </c>
      <c r="F81" s="28" t="s">
        <v>884</v>
      </c>
      <c r="G81" s="29" t="s">
        <v>80</v>
      </c>
      <c r="H81" s="29"/>
      <c r="I81" s="28"/>
      <c r="J81" s="56" t="s">
        <v>1122</v>
      </c>
      <c r="K81" s="45" t="s">
        <v>1123</v>
      </c>
      <c r="L81" s="240">
        <v>0.27500000000000002</v>
      </c>
      <c r="M81" s="55" t="s">
        <v>1037</v>
      </c>
      <c r="N81" s="45" t="s">
        <v>1076</v>
      </c>
      <c r="O81" s="55">
        <v>1E-3</v>
      </c>
      <c r="P81" s="56"/>
      <c r="Q81" s="56"/>
      <c r="R81" s="55"/>
      <c r="S81" s="56"/>
      <c r="T81" s="56"/>
      <c r="U81" s="56"/>
      <c r="V81" s="9"/>
    </row>
    <row r="82" spans="1:22" ht="102" hidden="1" x14ac:dyDescent="0.25">
      <c r="A82" s="184" t="s">
        <v>1141</v>
      </c>
      <c r="B82" s="272" t="s">
        <v>1197</v>
      </c>
      <c r="C82" s="30" t="s">
        <v>78</v>
      </c>
      <c r="D82" s="43" t="s">
        <v>85</v>
      </c>
      <c r="E82" s="30" t="s">
        <v>1086</v>
      </c>
      <c r="F82" s="28" t="s">
        <v>884</v>
      </c>
      <c r="G82" s="75" t="s">
        <v>80</v>
      </c>
      <c r="H82" s="29"/>
      <c r="I82" s="28"/>
      <c r="J82" s="56" t="s">
        <v>666</v>
      </c>
      <c r="K82" s="45" t="s">
        <v>667</v>
      </c>
      <c r="L82" s="240">
        <v>0.3</v>
      </c>
      <c r="M82" s="55" t="s">
        <v>1037</v>
      </c>
      <c r="N82" s="45" t="s">
        <v>1076</v>
      </c>
      <c r="O82" s="55">
        <v>4.86E-4</v>
      </c>
      <c r="P82" s="56"/>
      <c r="Q82" s="56"/>
      <c r="R82" s="55"/>
      <c r="S82" s="56"/>
      <c r="T82" s="56"/>
      <c r="U82" s="56"/>
      <c r="V82" s="9"/>
    </row>
    <row r="83" spans="1:22" ht="102" hidden="1" x14ac:dyDescent="0.25">
      <c r="A83" s="184" t="s">
        <v>1146</v>
      </c>
      <c r="B83" s="272" t="s">
        <v>1147</v>
      </c>
      <c r="C83" s="30" t="s">
        <v>78</v>
      </c>
      <c r="D83" s="57" t="s">
        <v>85</v>
      </c>
      <c r="E83" s="30" t="s">
        <v>1086</v>
      </c>
      <c r="F83" s="28" t="s">
        <v>884</v>
      </c>
      <c r="G83" s="29"/>
      <c r="H83" s="29"/>
      <c r="I83" s="28"/>
      <c r="J83" s="56" t="s">
        <v>666</v>
      </c>
      <c r="K83" s="45" t="s">
        <v>667</v>
      </c>
      <c r="L83" s="240">
        <v>0.15</v>
      </c>
      <c r="M83" s="55" t="s">
        <v>1037</v>
      </c>
      <c r="N83" s="45" t="s">
        <v>1076</v>
      </c>
      <c r="O83" s="55">
        <v>2.433E-4</v>
      </c>
      <c r="P83" s="56"/>
      <c r="Q83" s="56"/>
      <c r="R83" s="55"/>
      <c r="S83" s="56"/>
      <c r="T83" s="56"/>
      <c r="U83" s="56"/>
      <c r="V83" s="9"/>
    </row>
    <row r="84" spans="1:22" ht="102" hidden="1" x14ac:dyDescent="0.25">
      <c r="A84" s="184" t="s">
        <v>1170</v>
      </c>
      <c r="B84" s="272" t="s">
        <v>1171</v>
      </c>
      <c r="C84" s="30" t="s">
        <v>74</v>
      </c>
      <c r="D84" s="43" t="s">
        <v>85</v>
      </c>
      <c r="E84" s="30" t="s">
        <v>1108</v>
      </c>
      <c r="F84" s="28" t="s">
        <v>884</v>
      </c>
      <c r="G84" s="75" t="s">
        <v>80</v>
      </c>
      <c r="H84" s="29"/>
      <c r="I84" s="28"/>
      <c r="J84" s="28" t="s">
        <v>712</v>
      </c>
      <c r="K84" s="44" t="s">
        <v>713</v>
      </c>
      <c r="L84" s="240">
        <v>1</v>
      </c>
      <c r="M84" s="28"/>
      <c r="N84" s="44"/>
      <c r="O84" s="55"/>
      <c r="P84" s="56"/>
      <c r="Q84" s="56"/>
      <c r="R84" s="55"/>
      <c r="S84" s="56"/>
      <c r="T84" s="56"/>
      <c r="U84" s="56"/>
      <c r="V84" s="9"/>
    </row>
    <row r="85" spans="1:22" ht="102" hidden="1" x14ac:dyDescent="0.25">
      <c r="A85" s="184" t="s">
        <v>1172</v>
      </c>
      <c r="B85" s="272" t="s">
        <v>1173</v>
      </c>
      <c r="C85" s="30" t="s">
        <v>74</v>
      </c>
      <c r="D85" s="43" t="s">
        <v>85</v>
      </c>
      <c r="E85" s="30" t="s">
        <v>1108</v>
      </c>
      <c r="F85" s="28" t="s">
        <v>884</v>
      </c>
      <c r="G85" s="75" t="s">
        <v>80</v>
      </c>
      <c r="H85" s="29"/>
      <c r="I85" s="277" t="s">
        <v>960</v>
      </c>
      <c r="J85" s="28" t="s">
        <v>712</v>
      </c>
      <c r="K85" s="44" t="s">
        <v>713</v>
      </c>
      <c r="L85" s="240">
        <v>1</v>
      </c>
      <c r="M85" s="28"/>
      <c r="N85" s="44"/>
      <c r="O85" s="55"/>
      <c r="P85" s="56"/>
      <c r="Q85" s="56"/>
      <c r="R85" s="55"/>
      <c r="S85" s="56"/>
      <c r="T85" s="56"/>
      <c r="U85" s="56"/>
      <c r="V85" s="9"/>
    </row>
    <row r="86" spans="1:22" ht="38.25" x14ac:dyDescent="0.25">
      <c r="A86" s="412" t="s">
        <v>587</v>
      </c>
      <c r="B86" s="412" t="s">
        <v>93</v>
      </c>
      <c r="C86" s="371"/>
      <c r="D86" s="371"/>
      <c r="E86" s="371"/>
      <c r="F86" s="371"/>
      <c r="G86" s="371"/>
      <c r="H86" s="371"/>
      <c r="I86" s="371"/>
      <c r="J86" s="402"/>
      <c r="K86" s="402"/>
      <c r="L86" s="403"/>
      <c r="M86" s="404"/>
      <c r="N86" s="402"/>
      <c r="O86" s="404"/>
      <c r="P86" s="402"/>
      <c r="Q86" s="402"/>
      <c r="R86" s="404"/>
      <c r="S86" s="402"/>
      <c r="T86" s="402"/>
      <c r="U86" s="402"/>
      <c r="V86" s="9"/>
    </row>
    <row r="87" spans="1:22" ht="76.5" hidden="1" x14ac:dyDescent="0.25">
      <c r="A87" s="44" t="s">
        <v>623</v>
      </c>
      <c r="B87" s="44" t="s">
        <v>64</v>
      </c>
      <c r="C87" s="28" t="s">
        <v>81</v>
      </c>
      <c r="D87" s="28" t="s">
        <v>85</v>
      </c>
      <c r="E87" s="28" t="s">
        <v>1106</v>
      </c>
      <c r="F87" s="28" t="s">
        <v>1390</v>
      </c>
      <c r="G87" s="28" t="s">
        <v>86</v>
      </c>
      <c r="H87" s="28" t="s">
        <v>76</v>
      </c>
      <c r="I87" s="28"/>
      <c r="J87" s="45" t="s">
        <v>690</v>
      </c>
      <c r="K87" s="45" t="s">
        <v>691</v>
      </c>
      <c r="L87" s="239">
        <v>1</v>
      </c>
      <c r="M87" s="28" t="s">
        <v>700</v>
      </c>
      <c r="N87" s="44" t="s">
        <v>701</v>
      </c>
      <c r="O87" s="28" t="s">
        <v>822</v>
      </c>
      <c r="P87" s="56"/>
      <c r="Q87" s="56"/>
      <c r="R87" s="55"/>
      <c r="S87" s="56"/>
      <c r="T87" s="56"/>
      <c r="U87" s="56"/>
      <c r="V87" s="9"/>
    </row>
    <row r="88" spans="1:22" ht="76.5" hidden="1" x14ac:dyDescent="0.25">
      <c r="A88" s="44" t="s">
        <v>624</v>
      </c>
      <c r="B88" s="44" t="s">
        <v>65</v>
      </c>
      <c r="C88" s="28" t="s">
        <v>81</v>
      </c>
      <c r="D88" s="28" t="s">
        <v>85</v>
      </c>
      <c r="E88" s="28" t="s">
        <v>1106</v>
      </c>
      <c r="F88" s="28" t="s">
        <v>885</v>
      </c>
      <c r="G88" s="28" t="s">
        <v>80</v>
      </c>
      <c r="H88" s="28" t="s">
        <v>76</v>
      </c>
      <c r="I88" s="28"/>
      <c r="J88" s="44" t="s">
        <v>700</v>
      </c>
      <c r="K88" s="44" t="s">
        <v>701</v>
      </c>
      <c r="L88" s="239">
        <v>10</v>
      </c>
      <c r="M88" s="28"/>
      <c r="N88" s="44"/>
      <c r="O88" s="28"/>
      <c r="P88" s="56"/>
      <c r="Q88" s="56"/>
      <c r="R88" s="55"/>
      <c r="S88" s="56"/>
      <c r="T88" s="56"/>
      <c r="U88" s="56"/>
      <c r="V88" s="9"/>
    </row>
    <row r="89" spans="1:22" ht="63.75" x14ac:dyDescent="0.25">
      <c r="A89" s="600" t="s">
        <v>625</v>
      </c>
      <c r="B89" s="493" t="s">
        <v>470</v>
      </c>
      <c r="C89" s="601" t="s">
        <v>469</v>
      </c>
      <c r="D89" s="601" t="s">
        <v>85</v>
      </c>
      <c r="E89" s="601" t="s">
        <v>1050</v>
      </c>
      <c r="F89" s="602" t="s">
        <v>885</v>
      </c>
      <c r="G89" s="603" t="s">
        <v>80</v>
      </c>
      <c r="H89" s="601" t="s">
        <v>76</v>
      </c>
      <c r="I89" s="601"/>
      <c r="J89" s="604" t="s">
        <v>700</v>
      </c>
      <c r="K89" s="493" t="s">
        <v>797</v>
      </c>
      <c r="L89" s="605">
        <v>1</v>
      </c>
      <c r="M89" s="603"/>
      <c r="N89" s="604"/>
      <c r="O89" s="603"/>
      <c r="P89" s="604"/>
      <c r="Q89" s="604"/>
      <c r="R89" s="603"/>
      <c r="S89" s="604"/>
      <c r="T89" s="604"/>
      <c r="U89" s="604"/>
      <c r="V89" s="9"/>
    </row>
    <row r="90" spans="1:22" ht="102" hidden="1" x14ac:dyDescent="0.25">
      <c r="A90" s="44" t="s">
        <v>626</v>
      </c>
      <c r="B90" s="45" t="s">
        <v>471</v>
      </c>
      <c r="C90" s="46" t="s">
        <v>469</v>
      </c>
      <c r="D90" s="46" t="s">
        <v>85</v>
      </c>
      <c r="E90" s="46" t="s">
        <v>1050</v>
      </c>
      <c r="F90" s="262" t="s">
        <v>884</v>
      </c>
      <c r="G90" s="55" t="s">
        <v>80</v>
      </c>
      <c r="H90" s="46" t="s">
        <v>76</v>
      </c>
      <c r="I90" s="46"/>
      <c r="J90" s="56" t="s">
        <v>712</v>
      </c>
      <c r="K90" s="45" t="s">
        <v>798</v>
      </c>
      <c r="L90" s="240">
        <v>1</v>
      </c>
      <c r="M90" s="55"/>
      <c r="N90" s="56"/>
      <c r="O90" s="55"/>
      <c r="P90" s="56"/>
      <c r="Q90" s="56"/>
      <c r="R90" s="55"/>
      <c r="S90" s="56"/>
      <c r="T90" s="56"/>
      <c r="U90" s="56"/>
      <c r="V90" s="9"/>
    </row>
    <row r="91" spans="1:22" ht="102" hidden="1" x14ac:dyDescent="0.25">
      <c r="A91" s="44" t="s">
        <v>627</v>
      </c>
      <c r="B91" s="45" t="s">
        <v>472</v>
      </c>
      <c r="C91" s="46" t="s">
        <v>469</v>
      </c>
      <c r="D91" s="46" t="s">
        <v>85</v>
      </c>
      <c r="E91" s="46" t="s">
        <v>1050</v>
      </c>
      <c r="F91" s="262" t="s">
        <v>884</v>
      </c>
      <c r="G91" s="55" t="s">
        <v>80</v>
      </c>
      <c r="H91" s="46" t="s">
        <v>76</v>
      </c>
      <c r="I91" s="46"/>
      <c r="J91" s="56" t="s">
        <v>712</v>
      </c>
      <c r="K91" s="45" t="s">
        <v>798</v>
      </c>
      <c r="L91" s="240">
        <v>1</v>
      </c>
      <c r="M91" s="55"/>
      <c r="N91" s="56"/>
      <c r="O91" s="55"/>
      <c r="P91" s="56"/>
      <c r="Q91" s="56"/>
      <c r="R91" s="55"/>
      <c r="S91" s="56"/>
      <c r="T91" s="56"/>
      <c r="U91" s="56"/>
      <c r="V91" s="9"/>
    </row>
    <row r="92" spans="1:22" ht="102" x14ac:dyDescent="0.25">
      <c r="A92" s="44" t="s">
        <v>628</v>
      </c>
      <c r="B92" s="588" t="s">
        <v>1472</v>
      </c>
      <c r="C92" s="46" t="s">
        <v>469</v>
      </c>
      <c r="D92" s="46" t="s">
        <v>85</v>
      </c>
      <c r="E92" s="46" t="s">
        <v>1050</v>
      </c>
      <c r="F92" s="262" t="s">
        <v>884</v>
      </c>
      <c r="G92" s="55" t="s">
        <v>80</v>
      </c>
      <c r="H92" s="46" t="s">
        <v>76</v>
      </c>
      <c r="I92" s="46"/>
      <c r="J92" s="56" t="s">
        <v>712</v>
      </c>
      <c r="K92" s="45" t="s">
        <v>798</v>
      </c>
      <c r="L92" s="240">
        <v>1</v>
      </c>
      <c r="M92" s="55"/>
      <c r="N92" s="56"/>
      <c r="O92" s="55"/>
      <c r="P92" s="56"/>
      <c r="Q92" s="56"/>
      <c r="R92" s="55"/>
      <c r="S92" s="56"/>
      <c r="T92" s="56"/>
      <c r="U92" s="56"/>
      <c r="V92" s="9"/>
    </row>
    <row r="93" spans="1:22" ht="76.5" hidden="1" x14ac:dyDescent="0.25">
      <c r="A93" s="44" t="s">
        <v>629</v>
      </c>
      <c r="B93" s="45" t="s">
        <v>777</v>
      </c>
      <c r="C93" s="46" t="s">
        <v>778</v>
      </c>
      <c r="D93" s="46" t="s">
        <v>85</v>
      </c>
      <c r="E93" s="46" t="s">
        <v>780</v>
      </c>
      <c r="F93" s="46" t="s">
        <v>885</v>
      </c>
      <c r="G93" s="46" t="s">
        <v>80</v>
      </c>
      <c r="H93" s="46"/>
      <c r="I93" s="46"/>
      <c r="J93" s="54" t="s">
        <v>700</v>
      </c>
      <c r="K93" s="54" t="s">
        <v>701</v>
      </c>
      <c r="L93" s="240">
        <v>3</v>
      </c>
      <c r="M93" s="55"/>
      <c r="N93" s="56"/>
      <c r="O93" s="55"/>
      <c r="P93" s="56"/>
      <c r="Q93" s="56"/>
      <c r="R93" s="55"/>
      <c r="S93" s="56"/>
      <c r="T93" s="56"/>
      <c r="U93" s="56"/>
      <c r="V93" s="9"/>
    </row>
    <row r="94" spans="1:22" ht="60" hidden="1" x14ac:dyDescent="0.25">
      <c r="A94" s="44" t="s">
        <v>630</v>
      </c>
      <c r="B94" s="51" t="s">
        <v>828</v>
      </c>
      <c r="C94" s="46" t="s">
        <v>778</v>
      </c>
      <c r="D94" s="46" t="s">
        <v>85</v>
      </c>
      <c r="E94" s="46" t="s">
        <v>780</v>
      </c>
      <c r="F94" s="46" t="s">
        <v>1052</v>
      </c>
      <c r="G94" s="46" t="s">
        <v>86</v>
      </c>
      <c r="H94" s="46"/>
      <c r="I94" s="130"/>
      <c r="J94" s="51" t="s">
        <v>700</v>
      </c>
      <c r="K94" s="51" t="s">
        <v>701</v>
      </c>
      <c r="L94" s="247">
        <v>1</v>
      </c>
      <c r="M94" s="79"/>
      <c r="N94" s="80"/>
      <c r="O94" s="79"/>
      <c r="P94" s="81"/>
      <c r="Q94" s="81"/>
      <c r="R94" s="302"/>
      <c r="S94" s="81"/>
      <c r="T94" s="81"/>
      <c r="U94" s="81"/>
      <c r="V94" s="9"/>
    </row>
    <row r="95" spans="1:22" ht="76.5" x14ac:dyDescent="0.25">
      <c r="A95" s="44" t="s">
        <v>631</v>
      </c>
      <c r="B95" s="588" t="s">
        <v>1473</v>
      </c>
      <c r="C95" s="46" t="s">
        <v>469</v>
      </c>
      <c r="D95" s="46" t="s">
        <v>85</v>
      </c>
      <c r="E95" s="46" t="s">
        <v>1050</v>
      </c>
      <c r="F95" s="35" t="s">
        <v>1052</v>
      </c>
      <c r="G95" s="55" t="s">
        <v>86</v>
      </c>
      <c r="H95" s="46" t="s">
        <v>478</v>
      </c>
      <c r="I95" s="46"/>
      <c r="J95" s="56" t="s">
        <v>700</v>
      </c>
      <c r="K95" s="45" t="s">
        <v>701</v>
      </c>
      <c r="L95" s="240">
        <v>1</v>
      </c>
      <c r="M95" s="55"/>
      <c r="N95" s="56"/>
      <c r="O95" s="55"/>
      <c r="P95" s="56"/>
      <c r="Q95" s="56"/>
      <c r="R95" s="55"/>
      <c r="S95" s="56"/>
      <c r="T95" s="56"/>
      <c r="U95" s="56"/>
      <c r="V95" s="9"/>
    </row>
    <row r="96" spans="1:22" ht="51" x14ac:dyDescent="0.25">
      <c r="A96" s="412" t="s">
        <v>588</v>
      </c>
      <c r="B96" s="412" t="s">
        <v>94</v>
      </c>
      <c r="C96" s="371" t="s">
        <v>28</v>
      </c>
      <c r="D96" s="371" t="s">
        <v>28</v>
      </c>
      <c r="E96" s="371" t="s">
        <v>28</v>
      </c>
      <c r="F96" s="371"/>
      <c r="G96" s="371" t="s">
        <v>28</v>
      </c>
      <c r="H96" s="371" t="s">
        <v>28</v>
      </c>
      <c r="I96" s="371" t="s">
        <v>28</v>
      </c>
      <c r="J96" s="402"/>
      <c r="K96" s="402"/>
      <c r="L96" s="403"/>
      <c r="M96" s="404"/>
      <c r="N96" s="402"/>
      <c r="O96" s="404"/>
      <c r="P96" s="402"/>
      <c r="Q96" s="402"/>
      <c r="R96" s="404"/>
      <c r="S96" s="402"/>
      <c r="T96" s="402"/>
      <c r="U96" s="402"/>
      <c r="V96" s="9"/>
    </row>
    <row r="97" spans="1:23" ht="102" hidden="1" x14ac:dyDescent="0.25">
      <c r="A97" s="44" t="s">
        <v>632</v>
      </c>
      <c r="B97" s="44" t="s">
        <v>69</v>
      </c>
      <c r="C97" s="28" t="s">
        <v>81</v>
      </c>
      <c r="D97" s="28" t="s">
        <v>85</v>
      </c>
      <c r="E97" s="28" t="s">
        <v>1106</v>
      </c>
      <c r="F97" s="28" t="s">
        <v>886</v>
      </c>
      <c r="G97" s="28" t="s">
        <v>80</v>
      </c>
      <c r="H97" s="28" t="s">
        <v>76</v>
      </c>
      <c r="I97" s="28"/>
      <c r="J97" s="44" t="s">
        <v>698</v>
      </c>
      <c r="K97" s="436" t="s">
        <v>1156</v>
      </c>
      <c r="L97" s="239">
        <v>0.27500000000000002</v>
      </c>
      <c r="M97" s="28" t="s">
        <v>1260</v>
      </c>
      <c r="N97" s="45" t="s">
        <v>1261</v>
      </c>
      <c r="O97" s="55">
        <v>0.49</v>
      </c>
      <c r="P97" s="56"/>
      <c r="Q97" s="56"/>
      <c r="R97" s="55"/>
      <c r="S97" s="56"/>
      <c r="T97" s="56"/>
      <c r="U97" s="56"/>
      <c r="V97" s="9"/>
    </row>
    <row r="98" spans="1:23" ht="102" hidden="1" x14ac:dyDescent="0.25">
      <c r="A98" s="44" t="s">
        <v>633</v>
      </c>
      <c r="B98" s="44" t="s">
        <v>71</v>
      </c>
      <c r="C98" s="28" t="s">
        <v>74</v>
      </c>
      <c r="D98" s="28" t="s">
        <v>85</v>
      </c>
      <c r="E98" s="28" t="s">
        <v>1108</v>
      </c>
      <c r="F98" s="28" t="s">
        <v>886</v>
      </c>
      <c r="G98" s="28" t="s">
        <v>80</v>
      </c>
      <c r="H98" s="28" t="s">
        <v>76</v>
      </c>
      <c r="I98" s="28"/>
      <c r="J98" s="54" t="s">
        <v>698</v>
      </c>
      <c r="K98" s="436" t="s">
        <v>1156</v>
      </c>
      <c r="L98" s="240">
        <v>1.1100000000000001</v>
      </c>
      <c r="M98" s="55"/>
      <c r="N98" s="56"/>
      <c r="O98" s="55"/>
      <c r="P98" s="56"/>
      <c r="Q98" s="56"/>
      <c r="R98" s="55"/>
      <c r="S98" s="56"/>
      <c r="T98" s="56"/>
      <c r="U98" s="56"/>
      <c r="V98" s="9"/>
    </row>
    <row r="99" spans="1:23" ht="114.75" hidden="1" x14ac:dyDescent="0.25">
      <c r="A99" s="44" t="s">
        <v>634</v>
      </c>
      <c r="B99" s="45" t="s">
        <v>963</v>
      </c>
      <c r="C99" s="46" t="s">
        <v>83</v>
      </c>
      <c r="D99" s="46" t="s">
        <v>85</v>
      </c>
      <c r="E99" s="46" t="s">
        <v>1091</v>
      </c>
      <c r="F99" s="28" t="s">
        <v>885</v>
      </c>
      <c r="G99" s="46" t="s">
        <v>80</v>
      </c>
      <c r="H99" s="46" t="s">
        <v>76</v>
      </c>
      <c r="I99" s="46"/>
      <c r="J99" s="56" t="s">
        <v>698</v>
      </c>
      <c r="K99" s="45" t="s">
        <v>699</v>
      </c>
      <c r="L99" s="240">
        <v>0.9</v>
      </c>
      <c r="M99" s="55"/>
      <c r="N99" s="56"/>
      <c r="O99" s="55"/>
      <c r="P99" s="56"/>
      <c r="Q99" s="56"/>
      <c r="R99" s="55"/>
      <c r="S99" s="56"/>
      <c r="T99" s="56"/>
      <c r="U99" s="56"/>
      <c r="V99" s="9"/>
    </row>
    <row r="100" spans="1:23" ht="102" hidden="1" x14ac:dyDescent="0.25">
      <c r="A100" s="44" t="s">
        <v>635</v>
      </c>
      <c r="B100" s="44" t="s">
        <v>1148</v>
      </c>
      <c r="C100" s="28" t="s">
        <v>78</v>
      </c>
      <c r="D100" s="28" t="s">
        <v>85</v>
      </c>
      <c r="E100" s="28" t="s">
        <v>1086</v>
      </c>
      <c r="F100" s="28" t="s">
        <v>886</v>
      </c>
      <c r="G100" s="28" t="s">
        <v>80</v>
      </c>
      <c r="H100" s="28" t="s">
        <v>76</v>
      </c>
      <c r="I100" s="28"/>
      <c r="J100" s="67" t="s">
        <v>698</v>
      </c>
      <c r="K100" s="436" t="s">
        <v>1156</v>
      </c>
      <c r="L100" s="240">
        <v>1</v>
      </c>
      <c r="M100" s="55"/>
      <c r="N100" s="56"/>
      <c r="O100" s="55"/>
      <c r="P100" s="56"/>
      <c r="Q100" s="56"/>
      <c r="R100" s="55"/>
      <c r="S100" s="56"/>
      <c r="T100" s="56"/>
      <c r="U100" s="56"/>
      <c r="V100" s="9"/>
    </row>
    <row r="101" spans="1:23" ht="102" hidden="1" x14ac:dyDescent="0.25">
      <c r="A101" s="44" t="s">
        <v>636</v>
      </c>
      <c r="B101" s="45" t="s">
        <v>1191</v>
      </c>
      <c r="C101" s="46" t="s">
        <v>84</v>
      </c>
      <c r="D101" s="46" t="s">
        <v>85</v>
      </c>
      <c r="E101" s="28" t="s">
        <v>1098</v>
      </c>
      <c r="F101" s="46" t="s">
        <v>886</v>
      </c>
      <c r="G101" s="55" t="s">
        <v>80</v>
      </c>
      <c r="H101" s="46" t="s">
        <v>478</v>
      </c>
      <c r="I101" s="46"/>
      <c r="J101" s="54" t="s">
        <v>698</v>
      </c>
      <c r="K101" s="436" t="s">
        <v>1156</v>
      </c>
      <c r="L101" s="239">
        <v>0.7</v>
      </c>
      <c r="M101" s="56"/>
      <c r="N101" s="56"/>
      <c r="O101" s="55"/>
      <c r="P101" s="56"/>
      <c r="Q101" s="56"/>
      <c r="R101" s="55"/>
      <c r="S101" s="56"/>
      <c r="T101" s="56"/>
      <c r="U101" s="56"/>
      <c r="V101" s="9"/>
    </row>
    <row r="102" spans="1:23" ht="102" hidden="1" x14ac:dyDescent="0.25">
      <c r="A102" s="44" t="s">
        <v>637</v>
      </c>
      <c r="B102" s="51" t="s">
        <v>926</v>
      </c>
      <c r="C102" s="35" t="s">
        <v>1093</v>
      </c>
      <c r="D102" s="35" t="s">
        <v>85</v>
      </c>
      <c r="E102" s="35" t="s">
        <v>1107</v>
      </c>
      <c r="F102" s="46" t="s">
        <v>886</v>
      </c>
      <c r="G102" s="35" t="s">
        <v>80</v>
      </c>
      <c r="H102" s="46" t="s">
        <v>478</v>
      </c>
      <c r="I102" s="46"/>
      <c r="J102" s="54" t="s">
        <v>698</v>
      </c>
      <c r="K102" s="436" t="s">
        <v>1156</v>
      </c>
      <c r="L102" s="240">
        <v>2.87</v>
      </c>
      <c r="M102" s="56"/>
      <c r="N102" s="56"/>
      <c r="O102" s="55"/>
      <c r="P102" s="56"/>
      <c r="Q102" s="56"/>
      <c r="R102" s="55"/>
      <c r="S102" s="56"/>
      <c r="T102" s="56"/>
      <c r="U102" s="56"/>
      <c r="V102" s="9"/>
    </row>
    <row r="103" spans="1:23" ht="102" hidden="1" x14ac:dyDescent="0.25">
      <c r="A103" s="44" t="s">
        <v>638</v>
      </c>
      <c r="B103" s="51" t="s">
        <v>1053</v>
      </c>
      <c r="C103" s="46" t="s">
        <v>469</v>
      </c>
      <c r="D103" s="46" t="s">
        <v>85</v>
      </c>
      <c r="E103" s="46" t="s">
        <v>1050</v>
      </c>
      <c r="F103" s="30" t="s">
        <v>886</v>
      </c>
      <c r="G103" s="55" t="s">
        <v>80</v>
      </c>
      <c r="H103" s="46" t="s">
        <v>76</v>
      </c>
      <c r="I103" s="46"/>
      <c r="J103" s="56" t="s">
        <v>698</v>
      </c>
      <c r="K103" s="436" t="s">
        <v>1156</v>
      </c>
      <c r="L103" s="240">
        <v>4.25</v>
      </c>
      <c r="M103" s="56"/>
      <c r="N103" s="56"/>
      <c r="O103" s="55"/>
      <c r="P103" s="56"/>
      <c r="Q103" s="56"/>
      <c r="R103" s="55"/>
      <c r="S103" s="56"/>
      <c r="T103" s="56"/>
      <c r="U103" s="56"/>
      <c r="V103" s="205"/>
      <c r="W103" s="206"/>
    </row>
    <row r="104" spans="1:23" ht="102" x14ac:dyDescent="0.25">
      <c r="A104" s="44" t="s">
        <v>639</v>
      </c>
      <c r="B104" s="588" t="s">
        <v>1474</v>
      </c>
      <c r="C104" s="46" t="s">
        <v>469</v>
      </c>
      <c r="D104" s="46" t="s">
        <v>85</v>
      </c>
      <c r="E104" s="46" t="s">
        <v>1050</v>
      </c>
      <c r="F104" s="30" t="s">
        <v>886</v>
      </c>
      <c r="G104" s="55" t="s">
        <v>80</v>
      </c>
      <c r="H104" s="46" t="s">
        <v>76</v>
      </c>
      <c r="I104" s="46"/>
      <c r="J104" s="56" t="s">
        <v>698</v>
      </c>
      <c r="K104" s="436" t="s">
        <v>1156</v>
      </c>
      <c r="L104" s="240">
        <v>6</v>
      </c>
      <c r="M104" s="56"/>
      <c r="N104" s="56"/>
      <c r="O104" s="55"/>
      <c r="P104" s="56"/>
      <c r="Q104" s="56"/>
      <c r="R104" s="55"/>
      <c r="S104" s="56"/>
      <c r="T104" s="56"/>
      <c r="U104" s="56"/>
      <c r="V104" s="9"/>
    </row>
    <row r="105" spans="1:23" ht="102" hidden="1" x14ac:dyDescent="0.25">
      <c r="A105" s="44" t="s">
        <v>640</v>
      </c>
      <c r="B105" s="51" t="s">
        <v>1145</v>
      </c>
      <c r="C105" s="46" t="s">
        <v>778</v>
      </c>
      <c r="D105" s="46" t="s">
        <v>85</v>
      </c>
      <c r="E105" s="46"/>
      <c r="F105" s="30" t="s">
        <v>886</v>
      </c>
      <c r="G105" s="46" t="s">
        <v>80</v>
      </c>
      <c r="H105" s="46"/>
      <c r="I105" s="46"/>
      <c r="J105" s="54" t="s">
        <v>698</v>
      </c>
      <c r="K105" s="436" t="s">
        <v>1156</v>
      </c>
      <c r="L105" s="240">
        <v>0.5</v>
      </c>
      <c r="M105" s="56"/>
      <c r="N105" s="56"/>
      <c r="O105" s="55"/>
      <c r="P105" s="56"/>
      <c r="Q105" s="56"/>
      <c r="R105" s="55"/>
      <c r="S105" s="56"/>
      <c r="T105" s="56"/>
      <c r="U105" s="56"/>
      <c r="V105" s="9"/>
    </row>
    <row r="106" spans="1:23" ht="102" hidden="1" x14ac:dyDescent="0.25">
      <c r="A106" s="44" t="s">
        <v>641</v>
      </c>
      <c r="B106" s="51" t="s">
        <v>1174</v>
      </c>
      <c r="C106" s="31" t="s">
        <v>74</v>
      </c>
      <c r="D106" s="31" t="s">
        <v>85</v>
      </c>
      <c r="E106" s="31" t="s">
        <v>1108</v>
      </c>
      <c r="F106" s="30" t="s">
        <v>886</v>
      </c>
      <c r="G106" s="31" t="s">
        <v>80</v>
      </c>
      <c r="H106" s="46"/>
      <c r="I106" s="46" t="s">
        <v>410</v>
      </c>
      <c r="J106" s="56" t="s">
        <v>698</v>
      </c>
      <c r="K106" s="436" t="s">
        <v>1156</v>
      </c>
      <c r="L106" s="240">
        <v>1.67</v>
      </c>
      <c r="M106" s="56"/>
      <c r="N106" s="56"/>
      <c r="O106" s="55"/>
      <c r="P106" s="56"/>
      <c r="Q106" s="56"/>
      <c r="R106" s="55"/>
      <c r="S106" s="56"/>
      <c r="T106" s="56"/>
      <c r="U106" s="56"/>
      <c r="V106" s="9"/>
    </row>
    <row r="107" spans="1:23" ht="102" hidden="1" x14ac:dyDescent="0.25">
      <c r="A107" s="44" t="s">
        <v>779</v>
      </c>
      <c r="B107" s="51" t="s">
        <v>1181</v>
      </c>
      <c r="C107" s="31" t="s">
        <v>83</v>
      </c>
      <c r="D107" s="31" t="s">
        <v>85</v>
      </c>
      <c r="E107" s="31" t="s">
        <v>1091</v>
      </c>
      <c r="F107" s="30" t="s">
        <v>886</v>
      </c>
      <c r="G107" s="31" t="s">
        <v>80</v>
      </c>
      <c r="H107" s="46"/>
      <c r="I107" s="46"/>
      <c r="J107" s="56" t="s">
        <v>698</v>
      </c>
      <c r="K107" s="436" t="s">
        <v>1156</v>
      </c>
      <c r="L107" s="240">
        <v>2</v>
      </c>
      <c r="M107" s="56"/>
      <c r="N107" s="56"/>
      <c r="O107" s="55"/>
      <c r="P107" s="56"/>
      <c r="Q107" s="56"/>
      <c r="R107" s="55"/>
      <c r="S107" s="56"/>
      <c r="T107" s="56"/>
      <c r="U107" s="56"/>
      <c r="V107" s="9"/>
    </row>
    <row r="108" spans="1:23" ht="63.75" hidden="1" x14ac:dyDescent="0.25">
      <c r="A108" s="412" t="s">
        <v>589</v>
      </c>
      <c r="B108" s="412" t="s">
        <v>95</v>
      </c>
      <c r="C108" s="371" t="s">
        <v>28</v>
      </c>
      <c r="D108" s="371" t="s">
        <v>28</v>
      </c>
      <c r="E108" s="371" t="s">
        <v>28</v>
      </c>
      <c r="F108" s="371"/>
      <c r="G108" s="371" t="s">
        <v>28</v>
      </c>
      <c r="H108" s="371" t="s">
        <v>28</v>
      </c>
      <c r="I108" s="371" t="s">
        <v>28</v>
      </c>
      <c r="J108" s="402"/>
      <c r="K108" s="402"/>
      <c r="L108" s="403"/>
      <c r="M108" s="404"/>
      <c r="N108" s="402"/>
      <c r="O108" s="404"/>
      <c r="P108" s="402"/>
      <c r="Q108" s="402"/>
      <c r="R108" s="404"/>
      <c r="S108" s="402"/>
      <c r="T108" s="402"/>
      <c r="U108" s="402"/>
      <c r="V108" s="9"/>
    </row>
    <row r="109" spans="1:23" ht="89.25" hidden="1" x14ac:dyDescent="0.25">
      <c r="A109" s="44" t="s">
        <v>642</v>
      </c>
      <c r="B109" s="44" t="s">
        <v>70</v>
      </c>
      <c r="C109" s="28" t="s">
        <v>81</v>
      </c>
      <c r="D109" s="28" t="s">
        <v>85</v>
      </c>
      <c r="E109" s="28" t="s">
        <v>1106</v>
      </c>
      <c r="F109" s="30" t="s">
        <v>1162</v>
      </c>
      <c r="G109" s="28" t="s">
        <v>80</v>
      </c>
      <c r="H109" s="28" t="s">
        <v>76</v>
      </c>
      <c r="I109" s="28"/>
      <c r="J109" s="44" t="s">
        <v>702</v>
      </c>
      <c r="K109" s="44" t="s">
        <v>703</v>
      </c>
      <c r="L109" s="239">
        <v>4</v>
      </c>
      <c r="M109" s="55"/>
      <c r="N109" s="56"/>
      <c r="O109" s="55"/>
      <c r="P109" s="56"/>
      <c r="Q109" s="56"/>
      <c r="R109" s="55"/>
      <c r="S109" s="56"/>
      <c r="T109" s="56"/>
      <c r="U109" s="56"/>
      <c r="V109" s="9"/>
    </row>
    <row r="110" spans="1:23" ht="89.25" hidden="1" x14ac:dyDescent="0.25">
      <c r="A110" s="44" t="s">
        <v>643</v>
      </c>
      <c r="B110" s="44" t="s">
        <v>72</v>
      </c>
      <c r="C110" s="28" t="s">
        <v>74</v>
      </c>
      <c r="D110" s="28" t="s">
        <v>85</v>
      </c>
      <c r="E110" s="28" t="s">
        <v>1108</v>
      </c>
      <c r="F110" s="46" t="s">
        <v>1162</v>
      </c>
      <c r="G110" s="28" t="s">
        <v>80</v>
      </c>
      <c r="H110" s="28" t="s">
        <v>76</v>
      </c>
      <c r="I110" s="28"/>
      <c r="J110" s="54" t="s">
        <v>702</v>
      </c>
      <c r="K110" s="54" t="s">
        <v>703</v>
      </c>
      <c r="L110" s="240">
        <v>1</v>
      </c>
      <c r="M110" s="55"/>
      <c r="N110" s="56"/>
      <c r="O110" s="55"/>
      <c r="P110" s="56"/>
      <c r="Q110" s="56"/>
      <c r="R110" s="55"/>
      <c r="S110" s="56"/>
      <c r="T110" s="56"/>
      <c r="U110" s="56"/>
      <c r="V110" s="9"/>
    </row>
    <row r="111" spans="1:23" ht="89.25" hidden="1" x14ac:dyDescent="0.25">
      <c r="A111" s="44" t="s">
        <v>920</v>
      </c>
      <c r="B111" s="74" t="s">
        <v>921</v>
      </c>
      <c r="C111" s="28" t="s">
        <v>1093</v>
      </c>
      <c r="D111" s="69" t="s">
        <v>85</v>
      </c>
      <c r="E111" s="69" t="s">
        <v>1107</v>
      </c>
      <c r="F111" s="69" t="s">
        <v>1162</v>
      </c>
      <c r="G111" s="69" t="s">
        <v>80</v>
      </c>
      <c r="H111" s="28"/>
      <c r="I111" s="28"/>
      <c r="J111" s="54" t="s">
        <v>702</v>
      </c>
      <c r="K111" s="54" t="s">
        <v>703</v>
      </c>
      <c r="L111" s="240">
        <v>2</v>
      </c>
      <c r="M111" s="55"/>
      <c r="N111" s="56"/>
      <c r="O111" s="55"/>
      <c r="P111" s="56"/>
      <c r="Q111" s="56"/>
      <c r="R111" s="55"/>
      <c r="S111" s="56"/>
      <c r="T111" s="56"/>
      <c r="U111" s="56"/>
      <c r="V111" s="9"/>
    </row>
    <row r="112" spans="1:23" ht="63.75" x14ac:dyDescent="0.25">
      <c r="A112" s="415" t="s">
        <v>111</v>
      </c>
      <c r="B112" s="133" t="s">
        <v>114</v>
      </c>
      <c r="C112" s="370"/>
      <c r="D112" s="370"/>
      <c r="E112" s="370"/>
      <c r="F112" s="370"/>
      <c r="G112" s="370"/>
      <c r="H112" s="370"/>
      <c r="I112" s="370"/>
      <c r="J112" s="405"/>
      <c r="K112" s="405"/>
      <c r="L112" s="406"/>
      <c r="M112" s="407"/>
      <c r="N112" s="405"/>
      <c r="O112" s="407"/>
      <c r="P112" s="405"/>
      <c r="Q112" s="405"/>
      <c r="R112" s="407"/>
      <c r="S112" s="405"/>
      <c r="T112" s="405"/>
      <c r="U112" s="405"/>
      <c r="V112" s="9"/>
    </row>
    <row r="113" spans="1:22" ht="102" x14ac:dyDescent="0.25">
      <c r="A113" s="167" t="s">
        <v>112</v>
      </c>
      <c r="B113" s="392" t="s">
        <v>115</v>
      </c>
      <c r="C113" s="408"/>
      <c r="D113" s="408"/>
      <c r="E113" s="408"/>
      <c r="F113" s="408"/>
      <c r="G113" s="408"/>
      <c r="H113" s="408"/>
      <c r="I113" s="408"/>
      <c r="J113" s="409"/>
      <c r="K113" s="409"/>
      <c r="L113" s="410"/>
      <c r="M113" s="411"/>
      <c r="N113" s="409"/>
      <c r="O113" s="411"/>
      <c r="P113" s="409"/>
      <c r="Q113" s="409"/>
      <c r="R113" s="411"/>
      <c r="S113" s="409"/>
      <c r="T113" s="409"/>
      <c r="U113" s="409"/>
      <c r="V113" s="9"/>
    </row>
    <row r="114" spans="1:22" ht="51" x14ac:dyDescent="0.25">
      <c r="A114" s="396" t="s">
        <v>181</v>
      </c>
      <c r="B114" s="396" t="s">
        <v>185</v>
      </c>
      <c r="C114" s="371"/>
      <c r="D114" s="371"/>
      <c r="E114" s="371"/>
      <c r="F114" s="371"/>
      <c r="G114" s="371"/>
      <c r="H114" s="371"/>
      <c r="I114" s="371"/>
      <c r="J114" s="402"/>
      <c r="K114" s="402"/>
      <c r="L114" s="403"/>
      <c r="M114" s="404"/>
      <c r="N114" s="402"/>
      <c r="O114" s="404"/>
      <c r="P114" s="402"/>
      <c r="Q114" s="402"/>
      <c r="R114" s="404"/>
      <c r="S114" s="402"/>
      <c r="T114" s="402"/>
      <c r="U114" s="402"/>
      <c r="V114" s="9"/>
    </row>
    <row r="115" spans="1:22" ht="242.25" hidden="1" x14ac:dyDescent="0.25">
      <c r="A115" s="45" t="s">
        <v>364</v>
      </c>
      <c r="B115" s="45" t="s">
        <v>365</v>
      </c>
      <c r="C115" s="46" t="s">
        <v>84</v>
      </c>
      <c r="D115" s="46" t="s">
        <v>82</v>
      </c>
      <c r="E115" s="46" t="s">
        <v>1098</v>
      </c>
      <c r="F115" s="130" t="s">
        <v>938</v>
      </c>
      <c r="G115" s="55" t="s">
        <v>80</v>
      </c>
      <c r="H115" s="46"/>
      <c r="I115" s="46"/>
      <c r="J115" s="54" t="s">
        <v>709</v>
      </c>
      <c r="K115" s="54" t="s">
        <v>710</v>
      </c>
      <c r="L115" s="239">
        <v>1</v>
      </c>
      <c r="M115" s="55" t="s">
        <v>1167</v>
      </c>
      <c r="N115" s="54" t="s">
        <v>665</v>
      </c>
      <c r="O115" s="55">
        <v>2000</v>
      </c>
      <c r="P115" s="56"/>
      <c r="Q115" s="56"/>
      <c r="R115" s="55"/>
      <c r="S115" s="56"/>
      <c r="T115" s="56"/>
      <c r="U115" s="56"/>
      <c r="V115" s="9"/>
    </row>
    <row r="116" spans="1:22" ht="114.75" hidden="1" x14ac:dyDescent="0.25">
      <c r="A116" s="45" t="s">
        <v>491</v>
      </c>
      <c r="B116" s="51" t="s">
        <v>1213</v>
      </c>
      <c r="C116" s="46" t="s">
        <v>473</v>
      </c>
      <c r="D116" s="55" t="s">
        <v>389</v>
      </c>
      <c r="E116" s="46" t="s">
        <v>1050</v>
      </c>
      <c r="F116" s="28" t="s">
        <v>1214</v>
      </c>
      <c r="G116" s="55" t="s">
        <v>86</v>
      </c>
      <c r="H116" s="46" t="s">
        <v>76</v>
      </c>
      <c r="I116" s="46"/>
      <c r="J116" s="56" t="s">
        <v>709</v>
      </c>
      <c r="K116" s="45" t="s">
        <v>799</v>
      </c>
      <c r="L116" s="240">
        <v>1</v>
      </c>
      <c r="M116" s="55"/>
      <c r="N116" s="56"/>
      <c r="O116" s="55"/>
      <c r="P116" s="56"/>
      <c r="Q116" s="56"/>
      <c r="R116" s="55"/>
      <c r="S116" s="56"/>
      <c r="T116" s="56"/>
      <c r="U116" s="56"/>
      <c r="V116" s="9"/>
    </row>
    <row r="117" spans="1:22" ht="242.25" hidden="1" x14ac:dyDescent="0.25">
      <c r="A117" s="45" t="s">
        <v>492</v>
      </c>
      <c r="B117" s="51" t="s">
        <v>474</v>
      </c>
      <c r="C117" s="46" t="s">
        <v>489</v>
      </c>
      <c r="D117" s="46" t="s">
        <v>82</v>
      </c>
      <c r="E117" s="46" t="s">
        <v>1050</v>
      </c>
      <c r="F117" s="46" t="s">
        <v>938</v>
      </c>
      <c r="G117" s="55" t="s">
        <v>80</v>
      </c>
      <c r="H117" s="46" t="s">
        <v>76</v>
      </c>
      <c r="I117" s="46"/>
      <c r="J117" s="56" t="s">
        <v>709</v>
      </c>
      <c r="K117" s="45" t="s">
        <v>799</v>
      </c>
      <c r="L117" s="240">
        <v>1</v>
      </c>
      <c r="M117" s="54" t="s">
        <v>664</v>
      </c>
      <c r="N117" s="54" t="s">
        <v>665</v>
      </c>
      <c r="O117" s="55">
        <v>3400</v>
      </c>
      <c r="P117" s="56"/>
      <c r="Q117" s="56"/>
      <c r="R117" s="55"/>
      <c r="S117" s="56"/>
      <c r="T117" s="56"/>
      <c r="U117" s="56"/>
      <c r="V117" s="9"/>
    </row>
    <row r="118" spans="1:22" ht="242.25" hidden="1" x14ac:dyDescent="0.25">
      <c r="A118" s="45" t="s">
        <v>493</v>
      </c>
      <c r="B118" s="51" t="s">
        <v>831</v>
      </c>
      <c r="C118" s="46" t="s">
        <v>832</v>
      </c>
      <c r="D118" s="46" t="s">
        <v>82</v>
      </c>
      <c r="E118" s="46" t="s">
        <v>1050</v>
      </c>
      <c r="F118" s="46" t="s">
        <v>938</v>
      </c>
      <c r="G118" s="55" t="s">
        <v>80</v>
      </c>
      <c r="H118" s="46" t="s">
        <v>76</v>
      </c>
      <c r="I118" s="46"/>
      <c r="J118" s="56" t="s">
        <v>709</v>
      </c>
      <c r="K118" s="45" t="s">
        <v>799</v>
      </c>
      <c r="L118" s="240">
        <v>1</v>
      </c>
      <c r="M118" s="54" t="s">
        <v>664</v>
      </c>
      <c r="N118" s="54" t="s">
        <v>665</v>
      </c>
      <c r="O118" s="55">
        <v>1200</v>
      </c>
      <c r="P118" s="56"/>
      <c r="Q118" s="56"/>
      <c r="R118" s="55"/>
      <c r="S118" s="56"/>
      <c r="T118" s="56"/>
      <c r="U118" s="56"/>
      <c r="V118" s="9"/>
    </row>
    <row r="119" spans="1:22" ht="76.5" hidden="1" x14ac:dyDescent="0.25">
      <c r="A119" s="45" t="s">
        <v>494</v>
      </c>
      <c r="B119" s="51" t="s">
        <v>475</v>
      </c>
      <c r="C119" s="46" t="s">
        <v>833</v>
      </c>
      <c r="D119" s="46" t="s">
        <v>82</v>
      </c>
      <c r="E119" s="46" t="s">
        <v>1050</v>
      </c>
      <c r="F119" s="28" t="s">
        <v>1055</v>
      </c>
      <c r="G119" s="55" t="s">
        <v>80</v>
      </c>
      <c r="H119" s="46" t="s">
        <v>76</v>
      </c>
      <c r="I119" s="46"/>
      <c r="J119" s="56" t="s">
        <v>686</v>
      </c>
      <c r="K119" s="45" t="s">
        <v>800</v>
      </c>
      <c r="L119" s="240">
        <v>1</v>
      </c>
      <c r="M119" s="55"/>
      <c r="N119" s="56"/>
      <c r="O119" s="55"/>
      <c r="P119" s="56"/>
      <c r="Q119" s="56"/>
      <c r="R119" s="55"/>
      <c r="S119" s="56"/>
      <c r="T119" s="56"/>
      <c r="U119" s="56"/>
      <c r="V119" s="9"/>
    </row>
    <row r="120" spans="1:22" ht="76.5" x14ac:dyDescent="0.25">
      <c r="A120" s="45" t="s">
        <v>495</v>
      </c>
      <c r="B120" s="588" t="s">
        <v>1475</v>
      </c>
      <c r="C120" s="46" t="s">
        <v>476</v>
      </c>
      <c r="D120" s="46" t="s">
        <v>82</v>
      </c>
      <c r="E120" s="46" t="s">
        <v>1050</v>
      </c>
      <c r="F120" s="28" t="s">
        <v>1055</v>
      </c>
      <c r="G120" s="55" t="s">
        <v>80</v>
      </c>
      <c r="H120" s="46" t="s">
        <v>76</v>
      </c>
      <c r="I120" s="46"/>
      <c r="J120" s="56" t="s">
        <v>686</v>
      </c>
      <c r="K120" s="45" t="s">
        <v>800</v>
      </c>
      <c r="L120" s="240">
        <v>1</v>
      </c>
      <c r="M120" s="55"/>
      <c r="N120" s="56"/>
      <c r="O120" s="55"/>
      <c r="P120" s="56"/>
      <c r="Q120" s="56"/>
      <c r="R120" s="55"/>
      <c r="S120" s="56"/>
      <c r="T120" s="56"/>
      <c r="U120" s="56"/>
      <c r="V120" s="9"/>
    </row>
    <row r="121" spans="1:22" ht="102" hidden="1" x14ac:dyDescent="0.25">
      <c r="A121" s="45" t="s">
        <v>496</v>
      </c>
      <c r="B121" s="51" t="s">
        <v>834</v>
      </c>
      <c r="C121" s="46" t="s">
        <v>469</v>
      </c>
      <c r="D121" s="46" t="s">
        <v>79</v>
      </c>
      <c r="E121" s="46" t="s">
        <v>1050</v>
      </c>
      <c r="F121" s="28" t="s">
        <v>1051</v>
      </c>
      <c r="G121" s="55" t="s">
        <v>80</v>
      </c>
      <c r="H121" s="46" t="s">
        <v>76</v>
      </c>
      <c r="I121" s="46"/>
      <c r="J121" s="56" t="s">
        <v>670</v>
      </c>
      <c r="K121" s="45" t="s">
        <v>902</v>
      </c>
      <c r="L121" s="240">
        <v>10000</v>
      </c>
      <c r="M121" s="55"/>
      <c r="N121" s="56"/>
      <c r="O121" s="55"/>
      <c r="P121" s="56"/>
      <c r="Q121" s="56"/>
      <c r="R121" s="55"/>
      <c r="S121" s="56"/>
      <c r="T121" s="56"/>
      <c r="U121" s="56"/>
      <c r="V121" s="9"/>
    </row>
    <row r="122" spans="1:22" ht="102" hidden="1" x14ac:dyDescent="0.25">
      <c r="A122" s="45" t="s">
        <v>497</v>
      </c>
      <c r="B122" s="51" t="s">
        <v>835</v>
      </c>
      <c r="C122" s="46" t="s">
        <v>469</v>
      </c>
      <c r="D122" s="46" t="s">
        <v>79</v>
      </c>
      <c r="E122" s="46" t="s">
        <v>1050</v>
      </c>
      <c r="F122" s="28" t="s">
        <v>1051</v>
      </c>
      <c r="G122" s="55" t="s">
        <v>80</v>
      </c>
      <c r="H122" s="46" t="s">
        <v>76</v>
      </c>
      <c r="I122" s="46"/>
      <c r="J122" s="56" t="s">
        <v>670</v>
      </c>
      <c r="K122" s="45" t="s">
        <v>900</v>
      </c>
      <c r="L122" s="240">
        <v>10000</v>
      </c>
      <c r="M122" s="55"/>
      <c r="N122" s="56"/>
      <c r="O122" s="55"/>
      <c r="P122" s="56"/>
      <c r="Q122" s="56"/>
      <c r="R122" s="55"/>
      <c r="S122" s="56"/>
      <c r="T122" s="56"/>
      <c r="U122" s="56"/>
      <c r="V122" s="9"/>
    </row>
    <row r="123" spans="1:22" ht="102" hidden="1" x14ac:dyDescent="0.25">
      <c r="A123" s="45" t="s">
        <v>498</v>
      </c>
      <c r="B123" s="51" t="s">
        <v>1313</v>
      </c>
      <c r="C123" s="46" t="s">
        <v>469</v>
      </c>
      <c r="D123" s="46" t="s">
        <v>79</v>
      </c>
      <c r="E123" s="46" t="s">
        <v>1050</v>
      </c>
      <c r="F123" s="28" t="s">
        <v>1051</v>
      </c>
      <c r="G123" s="55" t="s">
        <v>80</v>
      </c>
      <c r="H123" s="46" t="s">
        <v>76</v>
      </c>
      <c r="I123" s="46"/>
      <c r="J123" s="56" t="s">
        <v>670</v>
      </c>
      <c r="K123" s="45" t="s">
        <v>900</v>
      </c>
      <c r="L123" s="240">
        <v>12000</v>
      </c>
      <c r="M123" s="55"/>
      <c r="N123" s="56"/>
      <c r="O123" s="55"/>
      <c r="P123" s="56"/>
      <c r="Q123" s="56"/>
      <c r="R123" s="55"/>
      <c r="S123" s="56"/>
      <c r="T123" s="56"/>
      <c r="U123" s="56"/>
      <c r="V123" s="9"/>
    </row>
    <row r="124" spans="1:22" ht="242.25" x14ac:dyDescent="0.25">
      <c r="A124" s="45" t="s">
        <v>499</v>
      </c>
      <c r="B124" s="45" t="s">
        <v>782</v>
      </c>
      <c r="C124" s="46" t="s">
        <v>778</v>
      </c>
      <c r="D124" s="46" t="s">
        <v>82</v>
      </c>
      <c r="E124" s="46" t="s">
        <v>780</v>
      </c>
      <c r="F124" s="32" t="s">
        <v>938</v>
      </c>
      <c r="G124" s="55" t="s">
        <v>80</v>
      </c>
      <c r="H124" s="46"/>
      <c r="I124" s="46"/>
      <c r="J124" s="54" t="s">
        <v>664</v>
      </c>
      <c r="K124" s="54" t="s">
        <v>665</v>
      </c>
      <c r="L124" s="240">
        <v>350</v>
      </c>
      <c r="M124" s="587" t="s">
        <v>709</v>
      </c>
      <c r="N124" s="54" t="s">
        <v>710</v>
      </c>
      <c r="O124" s="55">
        <v>1</v>
      </c>
      <c r="P124" s="56"/>
      <c r="Q124" s="56"/>
      <c r="R124" s="55"/>
      <c r="S124" s="56"/>
      <c r="T124" s="56"/>
      <c r="U124" s="56"/>
      <c r="V124" s="9"/>
    </row>
    <row r="125" spans="1:22" ht="242.25" hidden="1" x14ac:dyDescent="0.25">
      <c r="A125" s="45" t="s">
        <v>781</v>
      </c>
      <c r="B125" s="74" t="s">
        <v>937</v>
      </c>
      <c r="C125" s="46" t="s">
        <v>74</v>
      </c>
      <c r="D125" s="46" t="s">
        <v>82</v>
      </c>
      <c r="E125" s="46" t="s">
        <v>931</v>
      </c>
      <c r="F125" s="46" t="s">
        <v>938</v>
      </c>
      <c r="G125" s="46" t="s">
        <v>80</v>
      </c>
      <c r="H125" s="46"/>
      <c r="I125" s="45"/>
      <c r="J125" s="54" t="s">
        <v>664</v>
      </c>
      <c r="K125" s="54" t="s">
        <v>665</v>
      </c>
      <c r="L125" s="239">
        <v>200</v>
      </c>
      <c r="M125" s="56" t="s">
        <v>709</v>
      </c>
      <c r="N125" s="45" t="s">
        <v>799</v>
      </c>
      <c r="O125" s="240">
        <v>1</v>
      </c>
      <c r="P125" s="56"/>
      <c r="Q125" s="56"/>
      <c r="R125" s="55"/>
      <c r="S125" s="56"/>
      <c r="T125" s="56"/>
      <c r="U125" s="56"/>
      <c r="V125" s="9"/>
    </row>
    <row r="126" spans="1:22" ht="242.25" hidden="1" x14ac:dyDescent="0.25">
      <c r="A126" s="45" t="s">
        <v>783</v>
      </c>
      <c r="B126" s="70" t="s">
        <v>1046</v>
      </c>
      <c r="C126" s="69" t="s">
        <v>1047</v>
      </c>
      <c r="D126" s="69" t="s">
        <v>82</v>
      </c>
      <c r="E126" s="28" t="s">
        <v>1107</v>
      </c>
      <c r="F126" s="28" t="s">
        <v>938</v>
      </c>
      <c r="G126" s="29" t="s">
        <v>80</v>
      </c>
      <c r="H126" s="28"/>
      <c r="I126" s="28"/>
      <c r="J126" s="44" t="s">
        <v>1167</v>
      </c>
      <c r="K126" s="44" t="s">
        <v>1048</v>
      </c>
      <c r="L126" s="239">
        <v>2000</v>
      </c>
      <c r="M126" s="44" t="s">
        <v>1049</v>
      </c>
      <c r="N126" s="44" t="s">
        <v>710</v>
      </c>
      <c r="O126" s="104">
        <v>1</v>
      </c>
      <c r="P126" s="569"/>
      <c r="Q126" s="569"/>
      <c r="R126" s="303"/>
      <c r="S126" s="264"/>
      <c r="T126" s="264"/>
      <c r="U126" s="264"/>
    </row>
    <row r="127" spans="1:22" ht="242.25" hidden="1" x14ac:dyDescent="0.25">
      <c r="A127" s="51" t="s">
        <v>1185</v>
      </c>
      <c r="B127" s="70" t="s">
        <v>1186</v>
      </c>
      <c r="C127" s="69" t="s">
        <v>83</v>
      </c>
      <c r="D127" s="69" t="s">
        <v>82</v>
      </c>
      <c r="E127" s="28" t="s">
        <v>1091</v>
      </c>
      <c r="F127" s="28" t="s">
        <v>938</v>
      </c>
      <c r="G127" s="29" t="s">
        <v>80</v>
      </c>
      <c r="H127" s="28"/>
      <c r="I127" s="28"/>
      <c r="J127" s="44" t="s">
        <v>1245</v>
      </c>
      <c r="K127" s="44" t="s">
        <v>710</v>
      </c>
      <c r="L127" s="239">
        <v>1</v>
      </c>
      <c r="M127" s="44" t="s">
        <v>1167</v>
      </c>
      <c r="N127" s="44" t="s">
        <v>1048</v>
      </c>
      <c r="O127" s="239">
        <v>800</v>
      </c>
      <c r="P127" s="569"/>
      <c r="Q127" s="569"/>
      <c r="R127" s="303"/>
      <c r="S127" s="264"/>
      <c r="T127" s="264"/>
      <c r="U127" s="264"/>
    </row>
    <row r="128" spans="1:22" ht="38.25" hidden="1" x14ac:dyDescent="0.25">
      <c r="A128" s="396" t="s">
        <v>182</v>
      </c>
      <c r="B128" s="396" t="s">
        <v>186</v>
      </c>
      <c r="C128" s="371"/>
      <c r="D128" s="371"/>
      <c r="E128" s="371"/>
      <c r="F128" s="371"/>
      <c r="G128" s="371"/>
      <c r="H128" s="371"/>
      <c r="I128" s="371"/>
      <c r="J128" s="402"/>
      <c r="K128" s="402"/>
      <c r="L128" s="403"/>
      <c r="M128" s="404"/>
      <c r="N128" s="402"/>
      <c r="O128" s="404"/>
      <c r="P128" s="402"/>
      <c r="Q128" s="402"/>
      <c r="R128" s="404"/>
      <c r="S128" s="402"/>
      <c r="T128" s="402"/>
      <c r="U128" s="402"/>
      <c r="V128" s="9"/>
    </row>
    <row r="129" spans="1:22" ht="63.75" hidden="1" x14ac:dyDescent="0.25">
      <c r="A129" s="396" t="s">
        <v>183</v>
      </c>
      <c r="B129" s="396" t="s">
        <v>187</v>
      </c>
      <c r="C129" s="371"/>
      <c r="D129" s="371"/>
      <c r="E129" s="371"/>
      <c r="F129" s="371"/>
      <c r="G129" s="371"/>
      <c r="H129" s="371"/>
      <c r="I129" s="371"/>
      <c r="J129" s="402"/>
      <c r="K129" s="402"/>
      <c r="L129" s="403"/>
      <c r="M129" s="404"/>
      <c r="N129" s="402"/>
      <c r="O129" s="404"/>
      <c r="P129" s="402"/>
      <c r="Q129" s="402"/>
      <c r="R129" s="404"/>
      <c r="S129" s="402"/>
      <c r="T129" s="402"/>
      <c r="U129" s="402"/>
      <c r="V129" s="9"/>
    </row>
    <row r="130" spans="1:22" ht="76.5" x14ac:dyDescent="0.25">
      <c r="A130" s="396" t="s">
        <v>184</v>
      </c>
      <c r="B130" s="396" t="s">
        <v>188</v>
      </c>
      <c r="C130" s="371"/>
      <c r="D130" s="371"/>
      <c r="E130" s="371"/>
      <c r="F130" s="371"/>
      <c r="G130" s="371"/>
      <c r="H130" s="371"/>
      <c r="I130" s="371"/>
      <c r="J130" s="402"/>
      <c r="K130" s="402"/>
      <c r="L130" s="403"/>
      <c r="M130" s="404"/>
      <c r="N130" s="402"/>
      <c r="O130" s="404"/>
      <c r="P130" s="402"/>
      <c r="Q130" s="402"/>
      <c r="R130" s="404"/>
      <c r="S130" s="402"/>
      <c r="T130" s="402"/>
      <c r="U130" s="402"/>
      <c r="V130" s="9"/>
    </row>
    <row r="131" spans="1:22" ht="127.5" hidden="1" x14ac:dyDescent="0.25">
      <c r="A131" s="103" t="s">
        <v>429</v>
      </c>
      <c r="B131" s="51" t="s">
        <v>477</v>
      </c>
      <c r="C131" s="46" t="s">
        <v>469</v>
      </c>
      <c r="D131" s="46" t="s">
        <v>79</v>
      </c>
      <c r="E131" s="46" t="s">
        <v>1050</v>
      </c>
      <c r="F131" s="69" t="s">
        <v>1051</v>
      </c>
      <c r="G131" s="55" t="s">
        <v>80</v>
      </c>
      <c r="H131" s="46" t="s">
        <v>76</v>
      </c>
      <c r="I131" s="46"/>
      <c r="J131" s="56" t="s">
        <v>672</v>
      </c>
      <c r="K131" s="45" t="s">
        <v>903</v>
      </c>
      <c r="L131" s="240">
        <v>5726</v>
      </c>
      <c r="M131" s="55"/>
      <c r="N131" s="56"/>
      <c r="O131" s="55"/>
      <c r="P131" s="56"/>
      <c r="Q131" s="56"/>
      <c r="R131" s="55"/>
      <c r="S131" s="56"/>
      <c r="T131" s="56"/>
      <c r="U131" s="56"/>
      <c r="V131" s="9"/>
    </row>
    <row r="132" spans="1:22" ht="102" hidden="1" x14ac:dyDescent="0.25">
      <c r="A132" s="103" t="s">
        <v>500</v>
      </c>
      <c r="B132" s="51" t="s">
        <v>836</v>
      </c>
      <c r="C132" s="46" t="s">
        <v>469</v>
      </c>
      <c r="D132" s="46" t="s">
        <v>79</v>
      </c>
      <c r="E132" s="46" t="s">
        <v>1050</v>
      </c>
      <c r="F132" s="69" t="s">
        <v>1051</v>
      </c>
      <c r="G132" s="55" t="s">
        <v>80</v>
      </c>
      <c r="H132" s="46" t="s">
        <v>76</v>
      </c>
      <c r="I132" s="46"/>
      <c r="J132" s="56" t="s">
        <v>670</v>
      </c>
      <c r="K132" s="45" t="s">
        <v>900</v>
      </c>
      <c r="L132" s="240">
        <v>211000</v>
      </c>
      <c r="M132" s="55"/>
      <c r="N132" s="56"/>
      <c r="O132" s="55"/>
      <c r="P132" s="56"/>
      <c r="Q132" s="56"/>
      <c r="R132" s="55"/>
      <c r="S132" s="56"/>
      <c r="T132" s="56"/>
      <c r="U132" s="56"/>
      <c r="V132" s="9"/>
    </row>
    <row r="133" spans="1:22" ht="102" hidden="1" x14ac:dyDescent="0.25">
      <c r="A133" s="103" t="s">
        <v>501</v>
      </c>
      <c r="B133" s="51" t="s">
        <v>837</v>
      </c>
      <c r="C133" s="46" t="s">
        <v>469</v>
      </c>
      <c r="D133" s="46" t="s">
        <v>79</v>
      </c>
      <c r="E133" s="46" t="s">
        <v>1050</v>
      </c>
      <c r="F133" s="69" t="s">
        <v>1051</v>
      </c>
      <c r="G133" s="55" t="s">
        <v>80</v>
      </c>
      <c r="H133" s="46" t="s">
        <v>76</v>
      </c>
      <c r="I133" s="46"/>
      <c r="J133" s="56" t="s">
        <v>670</v>
      </c>
      <c r="K133" s="45" t="s">
        <v>900</v>
      </c>
      <c r="L133" s="240">
        <v>200000</v>
      </c>
      <c r="M133" s="55"/>
      <c r="N133" s="56"/>
      <c r="O133" s="55"/>
      <c r="P133" s="56"/>
      <c r="Q133" s="56"/>
      <c r="R133" s="55"/>
      <c r="S133" s="56"/>
      <c r="T133" s="56"/>
      <c r="U133" s="56"/>
      <c r="V133" s="9"/>
    </row>
    <row r="134" spans="1:22" ht="102" x14ac:dyDescent="0.25">
      <c r="A134" s="103" t="s">
        <v>502</v>
      </c>
      <c r="B134" s="588" t="s">
        <v>1476</v>
      </c>
      <c r="C134" s="46" t="s">
        <v>469</v>
      </c>
      <c r="D134" s="46" t="s">
        <v>79</v>
      </c>
      <c r="E134" s="46" t="s">
        <v>1050</v>
      </c>
      <c r="F134" s="69" t="s">
        <v>1051</v>
      </c>
      <c r="G134" s="55" t="s">
        <v>80</v>
      </c>
      <c r="H134" s="46" t="s">
        <v>76</v>
      </c>
      <c r="I134" s="46"/>
      <c r="J134" s="56" t="s">
        <v>670</v>
      </c>
      <c r="K134" s="45" t="s">
        <v>900</v>
      </c>
      <c r="L134" s="240">
        <v>75829</v>
      </c>
      <c r="M134" s="55"/>
      <c r="N134" s="56"/>
      <c r="O134" s="55"/>
      <c r="P134" s="56"/>
      <c r="Q134" s="56"/>
      <c r="R134" s="55"/>
      <c r="S134" s="56"/>
      <c r="T134" s="56"/>
      <c r="U134" s="56"/>
      <c r="V134" s="9"/>
    </row>
    <row r="135" spans="1:22" ht="51" hidden="1" x14ac:dyDescent="0.25">
      <c r="A135" s="167" t="s">
        <v>113</v>
      </c>
      <c r="B135" s="167" t="s">
        <v>116</v>
      </c>
      <c r="C135" s="408"/>
      <c r="D135" s="408"/>
      <c r="E135" s="408"/>
      <c r="F135" s="408"/>
      <c r="G135" s="408"/>
      <c r="H135" s="408"/>
      <c r="I135" s="408"/>
      <c r="J135" s="409"/>
      <c r="K135" s="409"/>
      <c r="L135" s="410"/>
      <c r="M135" s="411"/>
      <c r="N135" s="409"/>
      <c r="O135" s="411"/>
      <c r="P135" s="409"/>
      <c r="Q135" s="409"/>
      <c r="R135" s="411"/>
      <c r="S135" s="409"/>
      <c r="T135" s="409"/>
      <c r="U135" s="409"/>
      <c r="V135" s="9"/>
    </row>
    <row r="136" spans="1:22" ht="38.25" hidden="1" x14ac:dyDescent="0.25">
      <c r="A136" s="416" t="s">
        <v>189</v>
      </c>
      <c r="B136" s="396" t="s">
        <v>190</v>
      </c>
      <c r="C136" s="371"/>
      <c r="D136" s="371"/>
      <c r="E136" s="371"/>
      <c r="F136" s="371"/>
      <c r="G136" s="371"/>
      <c r="H136" s="371"/>
      <c r="I136" s="371"/>
      <c r="J136" s="402"/>
      <c r="K136" s="402"/>
      <c r="L136" s="403"/>
      <c r="M136" s="404"/>
      <c r="N136" s="402"/>
      <c r="O136" s="404"/>
      <c r="P136" s="402"/>
      <c r="Q136" s="402"/>
      <c r="R136" s="404"/>
      <c r="S136" s="402"/>
      <c r="T136" s="402"/>
      <c r="U136" s="402"/>
      <c r="V136" s="9"/>
    </row>
    <row r="137" spans="1:22" ht="63.75" hidden="1" x14ac:dyDescent="0.25">
      <c r="A137" s="416" t="s">
        <v>763</v>
      </c>
      <c r="B137" s="396" t="s">
        <v>191</v>
      </c>
      <c r="C137" s="371"/>
      <c r="D137" s="371"/>
      <c r="E137" s="371"/>
      <c r="F137" s="371"/>
      <c r="G137" s="371"/>
      <c r="H137" s="371"/>
      <c r="I137" s="371"/>
      <c r="J137" s="402"/>
      <c r="K137" s="402"/>
      <c r="L137" s="403"/>
      <c r="M137" s="404"/>
      <c r="N137" s="402"/>
      <c r="O137" s="404"/>
      <c r="P137" s="402"/>
      <c r="Q137" s="402"/>
      <c r="R137" s="404"/>
      <c r="S137" s="402"/>
      <c r="T137" s="402"/>
      <c r="U137" s="402"/>
      <c r="V137" s="9"/>
    </row>
    <row r="138" spans="1:22" s="206" customFormat="1" ht="102" hidden="1" customHeight="1" x14ac:dyDescent="0.25">
      <c r="A138" s="261" t="s">
        <v>766</v>
      </c>
      <c r="B138" s="250" t="s">
        <v>1110</v>
      </c>
      <c r="C138" s="35" t="s">
        <v>83</v>
      </c>
      <c r="D138" s="35" t="s">
        <v>75</v>
      </c>
      <c r="E138" s="35" t="s">
        <v>1111</v>
      </c>
      <c r="F138" s="35" t="s">
        <v>1100</v>
      </c>
      <c r="G138" s="35" t="s">
        <v>80</v>
      </c>
      <c r="H138" s="35"/>
      <c r="I138" s="35"/>
      <c r="J138" s="54" t="s">
        <v>1246</v>
      </c>
      <c r="K138" s="54" t="s">
        <v>1112</v>
      </c>
      <c r="L138" s="240">
        <v>369</v>
      </c>
      <c r="M138" s="55"/>
      <c r="N138" s="56"/>
      <c r="O138" s="55"/>
      <c r="P138" s="56"/>
      <c r="Q138" s="56"/>
      <c r="R138" s="55"/>
      <c r="S138" s="56"/>
      <c r="T138" s="56"/>
      <c r="U138" s="56"/>
      <c r="V138" s="205"/>
    </row>
    <row r="139" spans="1:22" ht="72" hidden="1" x14ac:dyDescent="0.25">
      <c r="A139" s="261" t="s">
        <v>897</v>
      </c>
      <c r="B139" s="51" t="s">
        <v>1479</v>
      </c>
      <c r="C139" s="46" t="s">
        <v>74</v>
      </c>
      <c r="D139" s="46" t="s">
        <v>75</v>
      </c>
      <c r="E139" s="46" t="s">
        <v>1099</v>
      </c>
      <c r="F139" s="35" t="s">
        <v>1100</v>
      </c>
      <c r="G139" s="55" t="s">
        <v>80</v>
      </c>
      <c r="H139" s="46"/>
      <c r="I139" s="84"/>
      <c r="J139" s="54" t="s">
        <v>1246</v>
      </c>
      <c r="K139" s="54" t="s">
        <v>1112</v>
      </c>
      <c r="L139" s="240">
        <v>75</v>
      </c>
      <c r="M139" s="55"/>
      <c r="N139" s="56"/>
      <c r="O139" s="55"/>
      <c r="P139" s="56"/>
      <c r="Q139" s="56"/>
      <c r="R139" s="55"/>
      <c r="S139" s="56"/>
      <c r="T139" s="56"/>
      <c r="U139" s="56"/>
      <c r="V139" s="9"/>
    </row>
    <row r="140" spans="1:22" ht="76.5" hidden="1" x14ac:dyDescent="0.25">
      <c r="A140" s="265" t="s">
        <v>1057</v>
      </c>
      <c r="B140" s="45" t="s">
        <v>1075</v>
      </c>
      <c r="C140" s="46" t="s">
        <v>84</v>
      </c>
      <c r="D140" s="46" t="s">
        <v>75</v>
      </c>
      <c r="E140" s="46" t="s">
        <v>1059</v>
      </c>
      <c r="F140" s="35" t="s">
        <v>1100</v>
      </c>
      <c r="G140" s="55" t="s">
        <v>80</v>
      </c>
      <c r="H140" s="46"/>
      <c r="I140" s="84"/>
      <c r="J140" s="54" t="s">
        <v>1246</v>
      </c>
      <c r="K140" s="54" t="s">
        <v>1112</v>
      </c>
      <c r="L140" s="240">
        <v>1371</v>
      </c>
      <c r="M140" s="55"/>
      <c r="N140" s="56"/>
      <c r="O140" s="55"/>
      <c r="P140" s="56"/>
      <c r="Q140" s="56"/>
      <c r="R140" s="55"/>
      <c r="S140" s="56"/>
      <c r="T140" s="56"/>
      <c r="U140" s="56"/>
      <c r="V140" s="9"/>
    </row>
    <row r="141" spans="1:22" ht="38.25" hidden="1" x14ac:dyDescent="0.25">
      <c r="A141" s="416" t="s">
        <v>189</v>
      </c>
      <c r="B141" s="396" t="s">
        <v>192</v>
      </c>
      <c r="C141" s="371"/>
      <c r="D141" s="371"/>
      <c r="E141" s="371"/>
      <c r="F141" s="371"/>
      <c r="G141" s="371"/>
      <c r="H141" s="371"/>
      <c r="I141" s="371"/>
      <c r="J141" s="402"/>
      <c r="K141" s="402"/>
      <c r="L141" s="403"/>
      <c r="M141" s="404"/>
      <c r="N141" s="402"/>
      <c r="O141" s="404"/>
      <c r="P141" s="402"/>
      <c r="Q141" s="402"/>
      <c r="R141" s="404"/>
      <c r="S141" s="402"/>
      <c r="T141" s="402"/>
      <c r="U141" s="402"/>
      <c r="V141" s="9"/>
    </row>
    <row r="142" spans="1:22" ht="51" hidden="1" x14ac:dyDescent="0.25">
      <c r="A142" s="416" t="s">
        <v>189</v>
      </c>
      <c r="B142" s="396" t="s">
        <v>193</v>
      </c>
      <c r="C142" s="371"/>
      <c r="D142" s="371"/>
      <c r="E142" s="371"/>
      <c r="F142" s="371"/>
      <c r="G142" s="371"/>
      <c r="H142" s="371"/>
      <c r="I142" s="371"/>
      <c r="J142" s="402"/>
      <c r="K142" s="402"/>
      <c r="L142" s="403"/>
      <c r="M142" s="404"/>
      <c r="N142" s="402"/>
      <c r="O142" s="404"/>
      <c r="P142" s="402"/>
      <c r="Q142" s="402"/>
      <c r="R142" s="404"/>
      <c r="S142" s="402"/>
      <c r="T142" s="402"/>
      <c r="U142" s="402"/>
      <c r="V142" s="9"/>
    </row>
    <row r="143" spans="1:22" ht="25.5" x14ac:dyDescent="0.25">
      <c r="A143" s="383" t="s">
        <v>117</v>
      </c>
      <c r="B143" s="383" t="s">
        <v>118</v>
      </c>
      <c r="C143" s="417"/>
      <c r="D143" s="417"/>
      <c r="E143" s="417"/>
      <c r="F143" s="417"/>
      <c r="G143" s="417"/>
      <c r="H143" s="417"/>
      <c r="I143" s="417"/>
      <c r="J143" s="418"/>
      <c r="K143" s="418"/>
      <c r="L143" s="419"/>
      <c r="M143" s="420"/>
      <c r="N143" s="418"/>
      <c r="O143" s="420"/>
      <c r="P143" s="418"/>
      <c r="Q143" s="418"/>
      <c r="R143" s="420"/>
      <c r="S143" s="418"/>
      <c r="T143" s="418"/>
      <c r="U143" s="418"/>
      <c r="V143" s="9"/>
    </row>
    <row r="144" spans="1:22" ht="38.25" hidden="1" x14ac:dyDescent="0.25">
      <c r="A144" s="133" t="s">
        <v>120</v>
      </c>
      <c r="B144" s="133" t="s">
        <v>121</v>
      </c>
      <c r="C144" s="370"/>
      <c r="D144" s="370"/>
      <c r="E144" s="370"/>
      <c r="F144" s="370"/>
      <c r="G144" s="370"/>
      <c r="H144" s="370"/>
      <c r="I144" s="370"/>
      <c r="J144" s="405"/>
      <c r="K144" s="405"/>
      <c r="L144" s="406"/>
      <c r="M144" s="407"/>
      <c r="N144" s="405"/>
      <c r="O144" s="407"/>
      <c r="P144" s="405"/>
      <c r="Q144" s="405"/>
      <c r="R144" s="407"/>
      <c r="S144" s="405"/>
      <c r="T144" s="405"/>
      <c r="U144" s="405"/>
      <c r="V144" s="9"/>
    </row>
    <row r="145" spans="1:22" ht="51" hidden="1" x14ac:dyDescent="0.25">
      <c r="A145" s="167" t="s">
        <v>122</v>
      </c>
      <c r="B145" s="167" t="s">
        <v>123</v>
      </c>
      <c r="C145" s="408"/>
      <c r="D145" s="408"/>
      <c r="E145" s="408"/>
      <c r="F145" s="408"/>
      <c r="G145" s="408"/>
      <c r="H145" s="408"/>
      <c r="I145" s="408"/>
      <c r="J145" s="409"/>
      <c r="K145" s="409"/>
      <c r="L145" s="410"/>
      <c r="M145" s="411"/>
      <c r="N145" s="409"/>
      <c r="O145" s="411"/>
      <c r="P145" s="409"/>
      <c r="Q145" s="409"/>
      <c r="R145" s="411"/>
      <c r="S145" s="409"/>
      <c r="T145" s="409"/>
      <c r="U145" s="409"/>
      <c r="V145" s="9"/>
    </row>
    <row r="146" spans="1:22" ht="63.75" hidden="1" x14ac:dyDescent="0.25">
      <c r="A146" s="396" t="s">
        <v>194</v>
      </c>
      <c r="B146" s="396" t="s">
        <v>198</v>
      </c>
      <c r="C146" s="371"/>
      <c r="D146" s="371"/>
      <c r="E146" s="371"/>
      <c r="F146" s="371"/>
      <c r="G146" s="371"/>
      <c r="H146" s="371"/>
      <c r="I146" s="371"/>
      <c r="J146" s="402"/>
      <c r="K146" s="402"/>
      <c r="L146" s="403"/>
      <c r="M146" s="404"/>
      <c r="N146" s="402"/>
      <c r="O146" s="404"/>
      <c r="P146" s="402"/>
      <c r="Q146" s="402"/>
      <c r="R146" s="404"/>
      <c r="S146" s="402"/>
      <c r="T146" s="402"/>
      <c r="U146" s="402"/>
      <c r="V146" s="9"/>
    </row>
    <row r="147" spans="1:22" ht="38.25" hidden="1" x14ac:dyDescent="0.25">
      <c r="A147" s="396" t="s">
        <v>195</v>
      </c>
      <c r="B147" s="396" t="s">
        <v>199</v>
      </c>
      <c r="C147" s="371"/>
      <c r="D147" s="371"/>
      <c r="E147" s="371"/>
      <c r="F147" s="371"/>
      <c r="G147" s="371"/>
      <c r="H147" s="371"/>
      <c r="I147" s="371"/>
      <c r="J147" s="402"/>
      <c r="K147" s="402"/>
      <c r="L147" s="403"/>
      <c r="M147" s="404"/>
      <c r="N147" s="402"/>
      <c r="O147" s="404"/>
      <c r="P147" s="402"/>
      <c r="Q147" s="402"/>
      <c r="R147" s="404"/>
      <c r="S147" s="402"/>
      <c r="T147" s="402"/>
      <c r="U147" s="402"/>
      <c r="V147" s="9"/>
    </row>
    <row r="148" spans="1:22" ht="38.25" hidden="1" x14ac:dyDescent="0.25">
      <c r="A148" s="167" t="s">
        <v>124</v>
      </c>
      <c r="B148" s="167" t="s">
        <v>125</v>
      </c>
      <c r="C148" s="408"/>
      <c r="D148" s="408"/>
      <c r="E148" s="408"/>
      <c r="F148" s="408"/>
      <c r="G148" s="408"/>
      <c r="H148" s="408"/>
      <c r="I148" s="408"/>
      <c r="J148" s="409"/>
      <c r="K148" s="409"/>
      <c r="L148" s="410"/>
      <c r="M148" s="411"/>
      <c r="N148" s="409"/>
      <c r="O148" s="411"/>
      <c r="P148" s="409"/>
      <c r="Q148" s="409"/>
      <c r="R148" s="411"/>
      <c r="S148" s="409"/>
      <c r="T148" s="409"/>
      <c r="U148" s="409"/>
      <c r="V148" s="9"/>
    </row>
    <row r="149" spans="1:22" ht="153" hidden="1" x14ac:dyDescent="0.25">
      <c r="A149" s="396" t="s">
        <v>196</v>
      </c>
      <c r="B149" s="396" t="s">
        <v>200</v>
      </c>
      <c r="C149" s="371"/>
      <c r="D149" s="371"/>
      <c r="E149" s="371"/>
      <c r="F149" s="371"/>
      <c r="G149" s="371"/>
      <c r="H149" s="371"/>
      <c r="I149" s="371"/>
      <c r="J149" s="402"/>
      <c r="K149" s="402"/>
      <c r="L149" s="403"/>
      <c r="M149" s="404"/>
      <c r="N149" s="402"/>
      <c r="O149" s="404"/>
      <c r="P149" s="402"/>
      <c r="Q149" s="402"/>
      <c r="R149" s="404"/>
      <c r="S149" s="402"/>
      <c r="T149" s="402"/>
      <c r="U149" s="402"/>
      <c r="V149" s="9"/>
    </row>
    <row r="150" spans="1:22" ht="38.25" hidden="1" x14ac:dyDescent="0.25">
      <c r="A150" s="396" t="s">
        <v>197</v>
      </c>
      <c r="B150" s="396" t="s">
        <v>201</v>
      </c>
      <c r="C150" s="371"/>
      <c r="D150" s="371"/>
      <c r="E150" s="371"/>
      <c r="F150" s="371"/>
      <c r="G150" s="371"/>
      <c r="H150" s="371"/>
      <c r="I150" s="371"/>
      <c r="J150" s="402"/>
      <c r="K150" s="402"/>
      <c r="L150" s="403"/>
      <c r="M150" s="404"/>
      <c r="N150" s="402"/>
      <c r="O150" s="404"/>
      <c r="P150" s="402"/>
      <c r="Q150" s="402"/>
      <c r="R150" s="404"/>
      <c r="S150" s="402"/>
      <c r="T150" s="402"/>
      <c r="U150" s="402"/>
      <c r="V150" s="9"/>
    </row>
    <row r="151" spans="1:22" ht="38.25" x14ac:dyDescent="0.25">
      <c r="A151" s="133" t="s">
        <v>126</v>
      </c>
      <c r="B151" s="133" t="s">
        <v>127</v>
      </c>
      <c r="C151" s="370"/>
      <c r="D151" s="370"/>
      <c r="E151" s="370"/>
      <c r="F151" s="370"/>
      <c r="G151" s="370"/>
      <c r="H151" s="370"/>
      <c r="I151" s="370"/>
      <c r="J151" s="405"/>
      <c r="K151" s="405"/>
      <c r="L151" s="406"/>
      <c r="M151" s="407"/>
      <c r="N151" s="405"/>
      <c r="O151" s="407"/>
      <c r="P151" s="405"/>
      <c r="Q151" s="405"/>
      <c r="R151" s="407"/>
      <c r="S151" s="405"/>
      <c r="T151" s="405"/>
      <c r="U151" s="405"/>
      <c r="V151" s="9"/>
    </row>
    <row r="152" spans="1:22" ht="76.5" x14ac:dyDescent="0.25">
      <c r="A152" s="167" t="s">
        <v>128</v>
      </c>
      <c r="B152" s="167" t="s">
        <v>129</v>
      </c>
      <c r="C152" s="408"/>
      <c r="D152" s="408"/>
      <c r="E152" s="408"/>
      <c r="F152" s="408"/>
      <c r="G152" s="408"/>
      <c r="H152" s="408"/>
      <c r="I152" s="408"/>
      <c r="J152" s="409"/>
      <c r="K152" s="409"/>
      <c r="L152" s="410"/>
      <c r="M152" s="411"/>
      <c r="N152" s="409"/>
      <c r="O152" s="411"/>
      <c r="P152" s="409"/>
      <c r="Q152" s="409"/>
      <c r="R152" s="411"/>
      <c r="S152" s="409"/>
      <c r="T152" s="409"/>
      <c r="U152" s="409"/>
      <c r="V152" s="9"/>
    </row>
    <row r="153" spans="1:22" ht="38.25" hidden="1" x14ac:dyDescent="0.25">
      <c r="A153" s="396" t="s">
        <v>202</v>
      </c>
      <c r="B153" s="396" t="s">
        <v>207</v>
      </c>
      <c r="C153" s="397"/>
      <c r="D153" s="397"/>
      <c r="E153" s="397"/>
      <c r="F153" s="397"/>
      <c r="G153" s="397"/>
      <c r="H153" s="397"/>
      <c r="I153" s="397"/>
      <c r="J153" s="402"/>
      <c r="K153" s="402"/>
      <c r="L153" s="403"/>
      <c r="M153" s="404"/>
      <c r="N153" s="402"/>
      <c r="O153" s="404"/>
      <c r="P153" s="402"/>
      <c r="Q153" s="402"/>
      <c r="R153" s="404"/>
      <c r="S153" s="402"/>
      <c r="T153" s="402"/>
      <c r="U153" s="402"/>
      <c r="V153" s="9"/>
    </row>
    <row r="154" spans="1:22" ht="216.75" hidden="1" x14ac:dyDescent="0.25">
      <c r="A154" s="104" t="s">
        <v>503</v>
      </c>
      <c r="B154" s="45" t="s">
        <v>416</v>
      </c>
      <c r="C154" s="46" t="s">
        <v>81</v>
      </c>
      <c r="D154" s="46" t="s">
        <v>372</v>
      </c>
      <c r="E154" s="46" t="s">
        <v>1106</v>
      </c>
      <c r="F154" s="78" t="s">
        <v>889</v>
      </c>
      <c r="G154" s="46" t="s">
        <v>80</v>
      </c>
      <c r="H154" s="46"/>
      <c r="I154" s="46"/>
      <c r="J154" s="45" t="s">
        <v>694</v>
      </c>
      <c r="K154" s="45" t="s">
        <v>695</v>
      </c>
      <c r="L154" s="239">
        <v>1</v>
      </c>
      <c r="M154" s="46" t="s">
        <v>722</v>
      </c>
      <c r="N154" s="45" t="s">
        <v>1249</v>
      </c>
      <c r="O154" s="46">
        <v>2</v>
      </c>
      <c r="P154" s="56" t="s">
        <v>801</v>
      </c>
      <c r="Q154" s="45" t="s">
        <v>802</v>
      </c>
      <c r="R154" s="488">
        <v>550</v>
      </c>
      <c r="S154" s="56"/>
      <c r="T154" s="56"/>
      <c r="U154" s="56"/>
      <c r="V154" s="9"/>
    </row>
    <row r="155" spans="1:22" ht="216.75" hidden="1" x14ac:dyDescent="0.25">
      <c r="A155" s="104" t="s">
        <v>504</v>
      </c>
      <c r="B155" s="74" t="s">
        <v>1307</v>
      </c>
      <c r="C155" s="55" t="s">
        <v>469</v>
      </c>
      <c r="D155" s="46" t="s">
        <v>372</v>
      </c>
      <c r="E155" s="46" t="s">
        <v>1050</v>
      </c>
      <c r="F155" s="28" t="s">
        <v>889</v>
      </c>
      <c r="G155" s="46" t="s">
        <v>80</v>
      </c>
      <c r="H155" s="46" t="s">
        <v>76</v>
      </c>
      <c r="I155" s="46"/>
      <c r="J155" s="56" t="s">
        <v>722</v>
      </c>
      <c r="K155" s="54" t="s">
        <v>1247</v>
      </c>
      <c r="L155" s="240">
        <v>1</v>
      </c>
      <c r="M155" s="55" t="s">
        <v>694</v>
      </c>
      <c r="N155" s="45" t="s">
        <v>695</v>
      </c>
      <c r="O155" s="55">
        <v>1</v>
      </c>
      <c r="P155" s="56" t="s">
        <v>801</v>
      </c>
      <c r="Q155" s="45" t="s">
        <v>802</v>
      </c>
      <c r="R155" s="488">
        <v>650</v>
      </c>
      <c r="S155" s="56"/>
      <c r="T155" s="56"/>
      <c r="U155" s="56"/>
      <c r="V155" s="9"/>
    </row>
    <row r="156" spans="1:22" ht="216.75" hidden="1" x14ac:dyDescent="0.25">
      <c r="A156" s="104" t="s">
        <v>505</v>
      </c>
      <c r="B156" s="74" t="s">
        <v>838</v>
      </c>
      <c r="C156" s="55" t="s">
        <v>469</v>
      </c>
      <c r="D156" s="46" t="s">
        <v>372</v>
      </c>
      <c r="E156" s="46" t="s">
        <v>1050</v>
      </c>
      <c r="F156" s="28" t="s">
        <v>889</v>
      </c>
      <c r="G156" s="46" t="s">
        <v>80</v>
      </c>
      <c r="H156" s="46" t="s">
        <v>76</v>
      </c>
      <c r="I156" s="46"/>
      <c r="J156" s="56" t="s">
        <v>722</v>
      </c>
      <c r="K156" s="54" t="s">
        <v>1248</v>
      </c>
      <c r="L156" s="240">
        <v>2</v>
      </c>
      <c r="M156" s="55" t="s">
        <v>694</v>
      </c>
      <c r="N156" s="45" t="s">
        <v>695</v>
      </c>
      <c r="O156" s="55">
        <v>2</v>
      </c>
      <c r="P156" s="56" t="s">
        <v>801</v>
      </c>
      <c r="Q156" s="45" t="s">
        <v>802</v>
      </c>
      <c r="R156" s="488">
        <v>1700</v>
      </c>
      <c r="S156" s="56"/>
      <c r="T156" s="56"/>
      <c r="U156" s="56"/>
      <c r="V156" s="9"/>
    </row>
    <row r="157" spans="1:22" ht="216.75" hidden="1" x14ac:dyDescent="0.25">
      <c r="A157" s="104" t="s">
        <v>857</v>
      </c>
      <c r="B157" s="74" t="s">
        <v>858</v>
      </c>
      <c r="C157" s="28" t="s">
        <v>1093</v>
      </c>
      <c r="D157" s="46" t="s">
        <v>372</v>
      </c>
      <c r="E157" s="46" t="s">
        <v>1107</v>
      </c>
      <c r="F157" s="28" t="s">
        <v>432</v>
      </c>
      <c r="G157" s="46"/>
      <c r="H157" s="46"/>
      <c r="I157" s="46"/>
      <c r="J157" s="56" t="s">
        <v>694</v>
      </c>
      <c r="K157" s="54" t="s">
        <v>695</v>
      </c>
      <c r="L157" s="240">
        <v>1</v>
      </c>
      <c r="M157" s="55" t="s">
        <v>722</v>
      </c>
      <c r="N157" s="45" t="s">
        <v>1247</v>
      </c>
      <c r="O157" s="55"/>
      <c r="P157" s="56"/>
      <c r="Q157" s="45"/>
      <c r="R157" s="55"/>
      <c r="S157" s="56"/>
      <c r="T157" s="56"/>
      <c r="U157" s="56"/>
      <c r="V157" s="9"/>
    </row>
    <row r="158" spans="1:22" ht="177" hidden="1" customHeight="1" x14ac:dyDescent="0.25">
      <c r="A158" s="480" t="s">
        <v>1303</v>
      </c>
      <c r="B158" s="461" t="s">
        <v>1304</v>
      </c>
      <c r="C158" s="481" t="s">
        <v>83</v>
      </c>
      <c r="D158" s="472" t="s">
        <v>372</v>
      </c>
      <c r="E158" s="472" t="s">
        <v>1091</v>
      </c>
      <c r="F158" s="472" t="s">
        <v>889</v>
      </c>
      <c r="G158" s="472" t="s">
        <v>80</v>
      </c>
      <c r="H158" s="440"/>
      <c r="I158" s="440"/>
      <c r="J158" s="442" t="s">
        <v>801</v>
      </c>
      <c r="K158" s="436" t="s">
        <v>1296</v>
      </c>
      <c r="L158" s="458">
        <v>762</v>
      </c>
      <c r="M158" s="441" t="s">
        <v>694</v>
      </c>
      <c r="N158" s="452" t="s">
        <v>695</v>
      </c>
      <c r="O158" s="441">
        <v>1</v>
      </c>
      <c r="P158" s="442"/>
      <c r="Q158" s="452"/>
      <c r="R158" s="441"/>
      <c r="S158" s="442"/>
      <c r="T158" s="442"/>
      <c r="U158" s="479"/>
      <c r="V158" s="9"/>
    </row>
    <row r="159" spans="1:22" ht="177" hidden="1" customHeight="1" x14ac:dyDescent="0.25">
      <c r="A159" s="480" t="s">
        <v>1309</v>
      </c>
      <c r="B159" s="461" t="s">
        <v>1310</v>
      </c>
      <c r="C159" s="481" t="s">
        <v>74</v>
      </c>
      <c r="D159" s="472" t="s">
        <v>372</v>
      </c>
      <c r="E159" s="472" t="s">
        <v>1091</v>
      </c>
      <c r="F159" s="472" t="s">
        <v>889</v>
      </c>
      <c r="G159" s="472" t="s">
        <v>80</v>
      </c>
      <c r="H159" s="440"/>
      <c r="I159" s="440"/>
      <c r="J159" s="442" t="s">
        <v>801</v>
      </c>
      <c r="K159" s="436" t="s">
        <v>1296</v>
      </c>
      <c r="L159" s="458">
        <v>473</v>
      </c>
      <c r="M159" s="441" t="s">
        <v>694</v>
      </c>
      <c r="N159" s="452" t="s">
        <v>695</v>
      </c>
      <c r="O159" s="441">
        <v>1</v>
      </c>
      <c r="P159" s="442"/>
      <c r="Q159" s="452"/>
      <c r="R159" s="441"/>
      <c r="S159" s="442"/>
      <c r="T159" s="442"/>
      <c r="U159" s="479"/>
      <c r="V159" s="9"/>
    </row>
    <row r="160" spans="1:22" ht="25.5" x14ac:dyDescent="0.25">
      <c r="A160" s="396" t="s">
        <v>203</v>
      </c>
      <c r="B160" s="396" t="s">
        <v>208</v>
      </c>
      <c r="C160" s="397"/>
      <c r="D160" s="397"/>
      <c r="E160" s="397"/>
      <c r="F160" s="397"/>
      <c r="G160" s="397"/>
      <c r="H160" s="397"/>
      <c r="I160" s="397"/>
      <c r="J160" s="402"/>
      <c r="K160" s="402"/>
      <c r="L160" s="403"/>
      <c r="M160" s="404"/>
      <c r="N160" s="402"/>
      <c r="O160" s="404"/>
      <c r="P160" s="402"/>
      <c r="Q160" s="402"/>
      <c r="R160" s="404"/>
      <c r="S160" s="402"/>
      <c r="T160" s="402"/>
      <c r="U160" s="402"/>
      <c r="V160" s="9"/>
    </row>
    <row r="161" spans="1:22" ht="216.75" hidden="1" x14ac:dyDescent="0.25">
      <c r="A161" s="44" t="s">
        <v>506</v>
      </c>
      <c r="B161" s="74" t="s">
        <v>1273</v>
      </c>
      <c r="C161" s="46" t="s">
        <v>469</v>
      </c>
      <c r="D161" s="46" t="s">
        <v>372</v>
      </c>
      <c r="E161" s="46" t="s">
        <v>1050</v>
      </c>
      <c r="F161" s="28" t="s">
        <v>888</v>
      </c>
      <c r="G161" s="46" t="s">
        <v>80</v>
      </c>
      <c r="H161" s="46" t="s">
        <v>76</v>
      </c>
      <c r="I161" s="46"/>
      <c r="J161" s="56" t="s">
        <v>722</v>
      </c>
      <c r="K161" s="54" t="s">
        <v>1249</v>
      </c>
      <c r="L161" s="240">
        <v>1</v>
      </c>
      <c r="M161" s="55" t="s">
        <v>692</v>
      </c>
      <c r="N161" s="45" t="s">
        <v>693</v>
      </c>
      <c r="O161" s="55">
        <v>1</v>
      </c>
      <c r="P161" s="56" t="s">
        <v>801</v>
      </c>
      <c r="Q161" s="45" t="s">
        <v>802</v>
      </c>
      <c r="R161" s="55">
        <v>100</v>
      </c>
      <c r="S161" s="56"/>
      <c r="T161" s="56"/>
      <c r="U161" s="56"/>
      <c r="V161" s="9"/>
    </row>
    <row r="162" spans="1:22" ht="216.75" x14ac:dyDescent="0.25">
      <c r="A162" s="106" t="s">
        <v>507</v>
      </c>
      <c r="B162" s="589" t="s">
        <v>1477</v>
      </c>
      <c r="C162" s="32" t="s">
        <v>469</v>
      </c>
      <c r="D162" s="162" t="s">
        <v>372</v>
      </c>
      <c r="E162" s="32" t="s">
        <v>1050</v>
      </c>
      <c r="F162" s="324" t="s">
        <v>888</v>
      </c>
      <c r="G162" s="32" t="s">
        <v>80</v>
      </c>
      <c r="H162" s="32" t="s">
        <v>76</v>
      </c>
      <c r="I162" s="46"/>
      <c r="J162" s="56" t="s">
        <v>722</v>
      </c>
      <c r="K162" s="54" t="s">
        <v>1247</v>
      </c>
      <c r="L162" s="240">
        <v>1</v>
      </c>
      <c r="M162" s="55" t="s">
        <v>692</v>
      </c>
      <c r="N162" s="45" t="s">
        <v>693</v>
      </c>
      <c r="O162" s="55">
        <v>1</v>
      </c>
      <c r="P162" s="56" t="s">
        <v>801</v>
      </c>
      <c r="Q162" s="45" t="s">
        <v>802</v>
      </c>
      <c r="R162" s="55">
        <v>199</v>
      </c>
      <c r="S162" s="56"/>
      <c r="T162" s="56"/>
      <c r="U162" s="56"/>
      <c r="V162" s="9"/>
    </row>
    <row r="163" spans="1:22" ht="216.75" hidden="1" x14ac:dyDescent="0.25">
      <c r="A163" s="106" t="s">
        <v>784</v>
      </c>
      <c r="B163" s="461" t="s">
        <v>1470</v>
      </c>
      <c r="C163" s="32" t="s">
        <v>469</v>
      </c>
      <c r="D163" s="162" t="s">
        <v>372</v>
      </c>
      <c r="E163" s="32" t="s">
        <v>1050</v>
      </c>
      <c r="F163" s="324" t="s">
        <v>888</v>
      </c>
      <c r="G163" s="32" t="s">
        <v>80</v>
      </c>
      <c r="H163" s="32" t="s">
        <v>76</v>
      </c>
      <c r="I163" s="440"/>
      <c r="J163" s="56" t="s">
        <v>722</v>
      </c>
      <c r="K163" s="54" t="s">
        <v>1247</v>
      </c>
      <c r="L163" s="240">
        <v>1</v>
      </c>
      <c r="M163" s="55" t="s">
        <v>692</v>
      </c>
      <c r="N163" s="45" t="s">
        <v>693</v>
      </c>
      <c r="O163" s="55">
        <v>1</v>
      </c>
      <c r="P163" s="56" t="s">
        <v>801</v>
      </c>
      <c r="Q163" s="45" t="s">
        <v>802</v>
      </c>
      <c r="R163" s="55">
        <v>335</v>
      </c>
      <c r="S163" s="442"/>
      <c r="T163" s="442"/>
      <c r="U163" s="442"/>
      <c r="V163" s="9"/>
    </row>
    <row r="164" spans="1:22" ht="216.75" hidden="1" x14ac:dyDescent="0.25">
      <c r="A164" s="106" t="s">
        <v>1282</v>
      </c>
      <c r="B164" s="461" t="s">
        <v>1284</v>
      </c>
      <c r="C164" s="32" t="s">
        <v>469</v>
      </c>
      <c r="D164" s="162" t="s">
        <v>372</v>
      </c>
      <c r="E164" s="32" t="s">
        <v>1050</v>
      </c>
      <c r="F164" s="324" t="s">
        <v>888</v>
      </c>
      <c r="G164" s="32" t="s">
        <v>80</v>
      </c>
      <c r="H164" s="32" t="s">
        <v>76</v>
      </c>
      <c r="I164" s="440"/>
      <c r="J164" s="56" t="s">
        <v>722</v>
      </c>
      <c r="K164" s="54" t="s">
        <v>1247</v>
      </c>
      <c r="L164" s="240">
        <v>1</v>
      </c>
      <c r="M164" s="55" t="s">
        <v>692</v>
      </c>
      <c r="N164" s="45" t="s">
        <v>693</v>
      </c>
      <c r="O164" s="55">
        <v>1</v>
      </c>
      <c r="P164" s="56" t="s">
        <v>801</v>
      </c>
      <c r="Q164" s="45" t="s">
        <v>802</v>
      </c>
      <c r="R164" s="55">
        <v>112</v>
      </c>
      <c r="S164" s="442"/>
      <c r="T164" s="442"/>
      <c r="U164" s="442"/>
      <c r="V164" s="9"/>
    </row>
    <row r="165" spans="1:22" ht="127.5" hidden="1" x14ac:dyDescent="0.25">
      <c r="A165" s="44" t="s">
        <v>1283</v>
      </c>
      <c r="B165" s="45" t="s">
        <v>1285</v>
      </c>
      <c r="C165" s="46" t="s">
        <v>778</v>
      </c>
      <c r="D165" s="46" t="s">
        <v>372</v>
      </c>
      <c r="E165" s="46" t="s">
        <v>780</v>
      </c>
      <c r="F165" s="46" t="s">
        <v>888</v>
      </c>
      <c r="G165" s="46" t="s">
        <v>80</v>
      </c>
      <c r="H165" s="46"/>
      <c r="I165" s="46"/>
      <c r="J165" s="54" t="s">
        <v>694</v>
      </c>
      <c r="K165" s="54" t="s">
        <v>695</v>
      </c>
      <c r="L165" s="240">
        <v>1</v>
      </c>
      <c r="M165" s="55"/>
      <c r="N165" s="56"/>
      <c r="O165" s="55"/>
      <c r="P165" s="56"/>
      <c r="Q165" s="56"/>
      <c r="R165" s="55"/>
      <c r="S165" s="56"/>
      <c r="T165" s="56"/>
      <c r="U165" s="56"/>
      <c r="V165" s="9"/>
    </row>
    <row r="166" spans="1:22" ht="25.5" hidden="1" x14ac:dyDescent="0.25">
      <c r="A166" s="396" t="s">
        <v>204</v>
      </c>
      <c r="B166" s="396" t="s">
        <v>209</v>
      </c>
      <c r="C166" s="397"/>
      <c r="D166" s="397"/>
      <c r="E166" s="397"/>
      <c r="F166" s="397"/>
      <c r="G166" s="397"/>
      <c r="H166" s="397"/>
      <c r="I166" s="397"/>
      <c r="J166" s="402"/>
      <c r="K166" s="402"/>
      <c r="L166" s="403"/>
      <c r="M166" s="404"/>
      <c r="N166" s="402"/>
      <c r="O166" s="404"/>
      <c r="P166" s="402"/>
      <c r="Q166" s="402"/>
      <c r="R166" s="404"/>
      <c r="S166" s="402"/>
      <c r="T166" s="402"/>
      <c r="U166" s="402"/>
      <c r="V166" s="9"/>
    </row>
    <row r="167" spans="1:22" ht="51" hidden="1" x14ac:dyDescent="0.25">
      <c r="A167" s="396" t="s">
        <v>205</v>
      </c>
      <c r="B167" s="396" t="s">
        <v>210</v>
      </c>
      <c r="C167" s="397"/>
      <c r="D167" s="397"/>
      <c r="E167" s="397"/>
      <c r="F167" s="397"/>
      <c r="G167" s="397"/>
      <c r="H167" s="397"/>
      <c r="I167" s="397"/>
      <c r="J167" s="402"/>
      <c r="K167" s="402"/>
      <c r="L167" s="403"/>
      <c r="M167" s="404"/>
      <c r="N167" s="402"/>
      <c r="O167" s="404"/>
      <c r="P167" s="402"/>
      <c r="Q167" s="402"/>
      <c r="R167" s="404"/>
      <c r="S167" s="402"/>
      <c r="T167" s="402"/>
      <c r="U167" s="402"/>
      <c r="V167" s="9"/>
    </row>
    <row r="168" spans="1:22" ht="153" hidden="1" x14ac:dyDescent="0.25">
      <c r="A168" s="45" t="s">
        <v>786</v>
      </c>
      <c r="B168" s="45" t="s">
        <v>787</v>
      </c>
      <c r="C168" s="46" t="s">
        <v>778</v>
      </c>
      <c r="D168" s="46" t="s">
        <v>372</v>
      </c>
      <c r="E168" s="46" t="s">
        <v>780</v>
      </c>
      <c r="F168" s="46" t="s">
        <v>888</v>
      </c>
      <c r="G168" s="46" t="s">
        <v>80</v>
      </c>
      <c r="H168" s="46"/>
      <c r="I168" s="64"/>
      <c r="J168" s="54" t="s">
        <v>692</v>
      </c>
      <c r="K168" s="54" t="s">
        <v>693</v>
      </c>
      <c r="L168" s="240">
        <v>1</v>
      </c>
      <c r="M168" s="55"/>
      <c r="N168" s="56"/>
      <c r="O168" s="55"/>
      <c r="P168" s="56"/>
      <c r="Q168" s="56"/>
      <c r="R168" s="55"/>
      <c r="S168" s="56"/>
      <c r="T168" s="56"/>
      <c r="U168" s="56"/>
      <c r="V168" s="9"/>
    </row>
    <row r="169" spans="1:22" ht="51" hidden="1" x14ac:dyDescent="0.25">
      <c r="A169" s="396" t="s">
        <v>206</v>
      </c>
      <c r="B169" s="396" t="s">
        <v>211</v>
      </c>
      <c r="C169" s="397"/>
      <c r="D169" s="397"/>
      <c r="E169" s="397"/>
      <c r="F169" s="397"/>
      <c r="G169" s="397"/>
      <c r="H169" s="397"/>
      <c r="I169" s="397"/>
      <c r="J169" s="402"/>
      <c r="K169" s="402"/>
      <c r="L169" s="403"/>
      <c r="M169" s="404"/>
      <c r="N169" s="402"/>
      <c r="O169" s="404"/>
      <c r="P169" s="402"/>
      <c r="Q169" s="402"/>
      <c r="R169" s="404"/>
      <c r="S169" s="402"/>
      <c r="T169" s="402"/>
      <c r="U169" s="402"/>
      <c r="V169" s="9"/>
    </row>
    <row r="170" spans="1:22" ht="38.25" hidden="1" x14ac:dyDescent="0.25">
      <c r="A170" s="396" t="s">
        <v>212</v>
      </c>
      <c r="B170" s="396" t="s">
        <v>216</v>
      </c>
      <c r="C170" s="397"/>
      <c r="D170" s="397"/>
      <c r="E170" s="397"/>
      <c r="F170" s="397"/>
      <c r="G170" s="397"/>
      <c r="H170" s="397"/>
      <c r="I170" s="397"/>
      <c r="J170" s="402"/>
      <c r="K170" s="402"/>
      <c r="L170" s="403"/>
      <c r="M170" s="404"/>
      <c r="N170" s="402"/>
      <c r="O170" s="404"/>
      <c r="P170" s="402"/>
      <c r="Q170" s="402"/>
      <c r="R170" s="404"/>
      <c r="S170" s="402"/>
      <c r="T170" s="402"/>
      <c r="U170" s="402"/>
      <c r="V170" s="9"/>
    </row>
    <row r="171" spans="1:22" ht="38.25" hidden="1" x14ac:dyDescent="0.25">
      <c r="A171" s="396" t="s">
        <v>213</v>
      </c>
      <c r="B171" s="396" t="s">
        <v>217</v>
      </c>
      <c r="C171" s="397"/>
      <c r="D171" s="397"/>
      <c r="E171" s="397"/>
      <c r="F171" s="397"/>
      <c r="G171" s="397"/>
      <c r="H171" s="397"/>
      <c r="I171" s="397"/>
      <c r="J171" s="402"/>
      <c r="K171" s="402"/>
      <c r="L171" s="403"/>
      <c r="M171" s="404"/>
      <c r="N171" s="402"/>
      <c r="O171" s="404"/>
      <c r="P171" s="402"/>
      <c r="Q171" s="402"/>
      <c r="R171" s="404"/>
      <c r="S171" s="402"/>
      <c r="T171" s="402"/>
      <c r="U171" s="402"/>
      <c r="V171" s="9"/>
    </row>
    <row r="172" spans="1:22" ht="127.5" hidden="1" x14ac:dyDescent="0.25">
      <c r="A172" s="45" t="s">
        <v>366</v>
      </c>
      <c r="B172" s="45" t="s">
        <v>367</v>
      </c>
      <c r="C172" s="46" t="s">
        <v>84</v>
      </c>
      <c r="D172" s="46" t="s">
        <v>368</v>
      </c>
      <c r="E172" s="46" t="s">
        <v>1098</v>
      </c>
      <c r="F172" s="154" t="s">
        <v>888</v>
      </c>
      <c r="G172" s="55" t="s">
        <v>80</v>
      </c>
      <c r="H172" s="46"/>
      <c r="I172" s="46"/>
      <c r="J172" s="54" t="s">
        <v>686</v>
      </c>
      <c r="K172" s="54" t="s">
        <v>687</v>
      </c>
      <c r="L172" s="239">
        <v>1</v>
      </c>
      <c r="M172" s="47" t="s">
        <v>694</v>
      </c>
      <c r="N172" s="54" t="s">
        <v>695</v>
      </c>
      <c r="O172" s="46">
        <v>1</v>
      </c>
      <c r="P172" s="56"/>
      <c r="Q172" s="56"/>
      <c r="R172" s="55"/>
      <c r="S172" s="56"/>
      <c r="T172" s="56"/>
      <c r="U172" s="56"/>
      <c r="V172" s="9"/>
    </row>
    <row r="173" spans="1:22" ht="127.5" hidden="1" x14ac:dyDescent="0.25">
      <c r="A173" s="45" t="s">
        <v>369</v>
      </c>
      <c r="B173" s="45" t="s">
        <v>370</v>
      </c>
      <c r="C173" s="46" t="s">
        <v>84</v>
      </c>
      <c r="D173" s="46" t="s">
        <v>371</v>
      </c>
      <c r="E173" s="46" t="s">
        <v>1098</v>
      </c>
      <c r="F173" s="55" t="s">
        <v>432</v>
      </c>
      <c r="G173" s="55" t="s">
        <v>86</v>
      </c>
      <c r="H173" s="46"/>
      <c r="I173" s="46"/>
      <c r="J173" s="54" t="s">
        <v>686</v>
      </c>
      <c r="K173" s="54" t="s">
        <v>687</v>
      </c>
      <c r="L173" s="239">
        <v>1</v>
      </c>
      <c r="M173" s="47" t="s">
        <v>694</v>
      </c>
      <c r="N173" s="54" t="s">
        <v>695</v>
      </c>
      <c r="O173" s="46">
        <v>1</v>
      </c>
      <c r="P173" s="56"/>
      <c r="Q173" s="56"/>
      <c r="R173" s="55"/>
      <c r="S173" s="56"/>
      <c r="T173" s="56"/>
      <c r="U173" s="56"/>
      <c r="V173" s="9"/>
    </row>
    <row r="174" spans="1:22" ht="63.75" hidden="1" x14ac:dyDescent="0.25">
      <c r="A174" s="396" t="s">
        <v>214</v>
      </c>
      <c r="B174" s="396" t="s">
        <v>218</v>
      </c>
      <c r="C174" s="397"/>
      <c r="D174" s="397"/>
      <c r="E174" s="397"/>
      <c r="F174" s="397"/>
      <c r="G174" s="397"/>
      <c r="H174" s="397"/>
      <c r="I174" s="397"/>
      <c r="J174" s="402"/>
      <c r="K174" s="402"/>
      <c r="L174" s="403"/>
      <c r="M174" s="404"/>
      <c r="N174" s="402"/>
      <c r="O174" s="404"/>
      <c r="P174" s="402"/>
      <c r="Q174" s="402"/>
      <c r="R174" s="404"/>
      <c r="S174" s="402"/>
      <c r="T174" s="402"/>
      <c r="U174" s="402"/>
      <c r="V174" s="9"/>
    </row>
    <row r="175" spans="1:22" ht="51" hidden="1" x14ac:dyDescent="0.25">
      <c r="A175" s="396" t="s">
        <v>215</v>
      </c>
      <c r="B175" s="396" t="s">
        <v>219</v>
      </c>
      <c r="C175" s="397"/>
      <c r="D175" s="397"/>
      <c r="E175" s="397"/>
      <c r="F175" s="397"/>
      <c r="G175" s="397"/>
      <c r="H175" s="397"/>
      <c r="I175" s="397"/>
      <c r="J175" s="402"/>
      <c r="K175" s="402"/>
      <c r="L175" s="403"/>
      <c r="M175" s="404"/>
      <c r="N175" s="402"/>
      <c r="O175" s="404"/>
      <c r="P175" s="402"/>
      <c r="Q175" s="402"/>
      <c r="R175" s="404"/>
      <c r="S175" s="402"/>
      <c r="T175" s="402"/>
      <c r="U175" s="402"/>
      <c r="V175" s="9"/>
    </row>
    <row r="176" spans="1:22" ht="51" x14ac:dyDescent="0.25">
      <c r="A176" s="392" t="s">
        <v>130</v>
      </c>
      <c r="B176" s="392" t="s">
        <v>131</v>
      </c>
      <c r="C176" s="401"/>
      <c r="D176" s="401"/>
      <c r="E176" s="401"/>
      <c r="F176" s="401"/>
      <c r="G176" s="401"/>
      <c r="H176" s="401"/>
      <c r="I176" s="401"/>
      <c r="J176" s="409"/>
      <c r="K176" s="409"/>
      <c r="L176" s="410"/>
      <c r="M176" s="411"/>
      <c r="N176" s="409"/>
      <c r="O176" s="411"/>
      <c r="P176" s="409"/>
      <c r="Q176" s="409"/>
      <c r="R176" s="411"/>
      <c r="S176" s="409"/>
      <c r="T176" s="409"/>
      <c r="U176" s="409"/>
      <c r="V176" s="9"/>
    </row>
    <row r="177" spans="1:22" ht="51" hidden="1" x14ac:dyDescent="0.25">
      <c r="A177" s="396" t="s">
        <v>220</v>
      </c>
      <c r="B177" s="396" t="s">
        <v>226</v>
      </c>
      <c r="C177" s="397"/>
      <c r="D177" s="397"/>
      <c r="E177" s="397"/>
      <c r="F177" s="397"/>
      <c r="G177" s="397"/>
      <c r="H177" s="397"/>
      <c r="I177" s="397"/>
      <c r="J177" s="402"/>
      <c r="K177" s="402"/>
      <c r="L177" s="403"/>
      <c r="M177" s="404"/>
      <c r="N177" s="402"/>
      <c r="O177" s="404"/>
      <c r="P177" s="402"/>
      <c r="Q177" s="402"/>
      <c r="R177" s="404"/>
      <c r="S177" s="402"/>
      <c r="T177" s="402"/>
      <c r="U177" s="402"/>
      <c r="V177" s="9"/>
    </row>
    <row r="178" spans="1:22" ht="63.75" x14ac:dyDescent="0.25">
      <c r="A178" s="396" t="s">
        <v>221</v>
      </c>
      <c r="B178" s="396" t="s">
        <v>227</v>
      </c>
      <c r="C178" s="397"/>
      <c r="D178" s="397"/>
      <c r="E178" s="397"/>
      <c r="F178" s="397"/>
      <c r="G178" s="397"/>
      <c r="H178" s="397"/>
      <c r="I178" s="397"/>
      <c r="J178" s="402"/>
      <c r="K178" s="402"/>
      <c r="L178" s="403"/>
      <c r="M178" s="404"/>
      <c r="N178" s="402"/>
      <c r="O178" s="404"/>
      <c r="P178" s="402"/>
      <c r="Q178" s="402"/>
      <c r="R178" s="404"/>
      <c r="S178" s="402"/>
      <c r="T178" s="402"/>
      <c r="U178" s="402"/>
      <c r="V178" s="9"/>
    </row>
    <row r="179" spans="1:22" ht="153" hidden="1" x14ac:dyDescent="0.25">
      <c r="A179" s="45" t="s">
        <v>415</v>
      </c>
      <c r="B179" s="45" t="s">
        <v>414</v>
      </c>
      <c r="C179" s="46" t="s">
        <v>74</v>
      </c>
      <c r="D179" s="46" t="s">
        <v>372</v>
      </c>
      <c r="E179" s="46" t="s">
        <v>1108</v>
      </c>
      <c r="F179" s="28" t="s">
        <v>888</v>
      </c>
      <c r="G179" s="46" t="s">
        <v>80</v>
      </c>
      <c r="H179" s="28"/>
      <c r="I179" s="28"/>
      <c r="J179" s="54" t="s">
        <v>692</v>
      </c>
      <c r="K179" s="54" t="s">
        <v>693</v>
      </c>
      <c r="L179" s="240">
        <v>1</v>
      </c>
      <c r="M179" s="55"/>
      <c r="N179" s="56"/>
      <c r="O179" s="55"/>
      <c r="P179" s="56"/>
      <c r="Q179" s="56"/>
      <c r="R179" s="55"/>
      <c r="S179" s="56"/>
      <c r="T179" s="56"/>
      <c r="U179" s="56"/>
      <c r="V179" s="9"/>
    </row>
    <row r="180" spans="1:22" ht="51" hidden="1" x14ac:dyDescent="0.25">
      <c r="A180" s="45" t="s">
        <v>508</v>
      </c>
      <c r="B180" s="45" t="s">
        <v>1368</v>
      </c>
      <c r="C180" s="46" t="s">
        <v>81</v>
      </c>
      <c r="D180" s="46" t="s">
        <v>368</v>
      </c>
      <c r="E180" s="46" t="s">
        <v>1106</v>
      </c>
      <c r="F180" s="46" t="s">
        <v>824</v>
      </c>
      <c r="G180" s="46" t="s">
        <v>80</v>
      </c>
      <c r="H180" s="46"/>
      <c r="I180" s="46"/>
      <c r="J180" s="45" t="s">
        <v>167</v>
      </c>
      <c r="K180" s="45" t="s">
        <v>663</v>
      </c>
      <c r="L180" s="239">
        <v>1</v>
      </c>
      <c r="M180" s="46"/>
      <c r="N180" s="45"/>
      <c r="O180" s="46"/>
      <c r="P180" s="56"/>
      <c r="Q180" s="56"/>
      <c r="R180" s="55"/>
      <c r="S180" s="56"/>
      <c r="T180" s="56"/>
      <c r="U180" s="56"/>
      <c r="V180" s="9"/>
    </row>
    <row r="181" spans="1:22" ht="216.75" hidden="1" x14ac:dyDescent="0.25">
      <c r="A181" s="45" t="s">
        <v>509</v>
      </c>
      <c r="B181" s="45" t="s">
        <v>418</v>
      </c>
      <c r="C181" s="46" t="s">
        <v>81</v>
      </c>
      <c r="D181" s="46" t="s">
        <v>372</v>
      </c>
      <c r="E181" s="46" t="s">
        <v>1106</v>
      </c>
      <c r="F181" s="36" t="s">
        <v>888</v>
      </c>
      <c r="G181" s="46" t="s">
        <v>80</v>
      </c>
      <c r="H181" s="46"/>
      <c r="I181" s="46"/>
      <c r="J181" s="45" t="s">
        <v>692</v>
      </c>
      <c r="K181" s="45" t="s">
        <v>693</v>
      </c>
      <c r="L181" s="239">
        <v>1</v>
      </c>
      <c r="M181" s="46" t="s">
        <v>722</v>
      </c>
      <c r="N181" s="45" t="s">
        <v>1247</v>
      </c>
      <c r="O181" s="46">
        <v>2</v>
      </c>
      <c r="P181" s="56"/>
      <c r="Q181" s="56"/>
      <c r="R181" s="55"/>
      <c r="S181" s="56"/>
      <c r="T181" s="56"/>
      <c r="U181" s="56"/>
      <c r="V181" s="9"/>
    </row>
    <row r="182" spans="1:22" ht="208.5" hidden="1" customHeight="1" x14ac:dyDescent="0.25">
      <c r="A182" s="45" t="s">
        <v>510</v>
      </c>
      <c r="B182" s="45" t="s">
        <v>1163</v>
      </c>
      <c r="C182" s="46" t="s">
        <v>81</v>
      </c>
      <c r="D182" s="46" t="s">
        <v>372</v>
      </c>
      <c r="E182" s="46" t="s">
        <v>1106</v>
      </c>
      <c r="F182" s="36" t="s">
        <v>888</v>
      </c>
      <c r="G182" s="46" t="s">
        <v>80</v>
      </c>
      <c r="H182" s="46"/>
      <c r="I182" s="71"/>
      <c r="J182" s="45" t="s">
        <v>692</v>
      </c>
      <c r="K182" s="45" t="s">
        <v>693</v>
      </c>
      <c r="L182" s="239">
        <v>1</v>
      </c>
      <c r="M182" s="46" t="s">
        <v>722</v>
      </c>
      <c r="N182" s="45" t="s">
        <v>1247</v>
      </c>
      <c r="O182" s="46">
        <v>2</v>
      </c>
      <c r="P182" s="56"/>
      <c r="Q182" s="56"/>
      <c r="R182" s="55"/>
      <c r="S182" s="56"/>
      <c r="T182" s="56"/>
      <c r="U182" s="56"/>
      <c r="V182" s="9"/>
    </row>
    <row r="183" spans="1:22" ht="182.25" customHeight="1" x14ac:dyDescent="0.25">
      <c r="A183" s="45" t="s">
        <v>511</v>
      </c>
      <c r="B183" s="41" t="s">
        <v>1276</v>
      </c>
      <c r="C183" s="28" t="s">
        <v>1093</v>
      </c>
      <c r="D183" s="35" t="s">
        <v>372</v>
      </c>
      <c r="E183" s="28" t="s">
        <v>1107</v>
      </c>
      <c r="F183" s="28" t="s">
        <v>889</v>
      </c>
      <c r="G183" s="35" t="s">
        <v>80</v>
      </c>
      <c r="H183" s="35"/>
      <c r="I183" s="35"/>
      <c r="J183" s="45" t="s">
        <v>694</v>
      </c>
      <c r="K183" s="45" t="s">
        <v>695</v>
      </c>
      <c r="L183" s="240">
        <v>2</v>
      </c>
      <c r="M183" s="54" t="s">
        <v>801</v>
      </c>
      <c r="N183" s="452" t="s">
        <v>1296</v>
      </c>
      <c r="O183" s="585">
        <v>1090</v>
      </c>
      <c r="P183" s="56"/>
      <c r="Q183" s="56"/>
      <c r="R183" s="55"/>
      <c r="S183" s="56"/>
      <c r="T183" s="56"/>
      <c r="U183" s="56"/>
      <c r="V183" s="9"/>
    </row>
    <row r="184" spans="1:22" ht="153" hidden="1" x14ac:dyDescent="0.25">
      <c r="A184" s="45" t="s">
        <v>512</v>
      </c>
      <c r="B184" s="93" t="s">
        <v>876</v>
      </c>
      <c r="C184" s="28" t="s">
        <v>1093</v>
      </c>
      <c r="D184" s="35" t="s">
        <v>372</v>
      </c>
      <c r="E184" s="157" t="s">
        <v>1107</v>
      </c>
      <c r="F184" s="28" t="s">
        <v>888</v>
      </c>
      <c r="G184" s="35" t="s">
        <v>80</v>
      </c>
      <c r="H184" s="35"/>
      <c r="I184" s="35"/>
      <c r="J184" s="45" t="s">
        <v>692</v>
      </c>
      <c r="K184" s="45" t="s">
        <v>693</v>
      </c>
      <c r="L184" s="240">
        <v>1</v>
      </c>
      <c r="M184" s="55"/>
      <c r="N184" s="56"/>
      <c r="O184" s="55"/>
      <c r="P184" s="56"/>
      <c r="Q184" s="56"/>
      <c r="R184" s="55"/>
      <c r="S184" s="56"/>
      <c r="T184" s="56"/>
      <c r="U184" s="56"/>
      <c r="V184" s="9"/>
    </row>
    <row r="185" spans="1:22" ht="51" hidden="1" x14ac:dyDescent="0.25">
      <c r="A185" s="45" t="s">
        <v>513</v>
      </c>
      <c r="B185" s="62" t="s">
        <v>431</v>
      </c>
      <c r="C185" s="28" t="s">
        <v>1093</v>
      </c>
      <c r="D185" s="35" t="s">
        <v>372</v>
      </c>
      <c r="E185" s="28" t="s">
        <v>1107</v>
      </c>
      <c r="F185" s="35" t="s">
        <v>432</v>
      </c>
      <c r="G185" s="35" t="s">
        <v>80</v>
      </c>
      <c r="H185" s="35"/>
      <c r="I185" s="35"/>
      <c r="J185" s="45" t="s">
        <v>28</v>
      </c>
      <c r="K185" s="45" t="s">
        <v>813</v>
      </c>
      <c r="L185" s="240">
        <v>1</v>
      </c>
      <c r="M185" s="55"/>
      <c r="N185" s="56"/>
      <c r="O185" s="55"/>
      <c r="P185" s="56"/>
      <c r="Q185" s="56"/>
      <c r="R185" s="55"/>
      <c r="S185" s="56"/>
      <c r="T185" s="56"/>
      <c r="U185" s="56"/>
      <c r="V185" s="9"/>
    </row>
    <row r="186" spans="1:22" ht="38.25" hidden="1" x14ac:dyDescent="0.25">
      <c r="A186" s="45" t="s">
        <v>514</v>
      </c>
      <c r="B186" s="93" t="s">
        <v>859</v>
      </c>
      <c r="C186" s="28" t="s">
        <v>1093</v>
      </c>
      <c r="D186" s="35" t="s">
        <v>372</v>
      </c>
      <c r="E186" s="35" t="s">
        <v>1107</v>
      </c>
      <c r="F186" s="35" t="s">
        <v>432</v>
      </c>
      <c r="G186" s="35" t="s">
        <v>80</v>
      </c>
      <c r="H186" s="35"/>
      <c r="I186" s="35"/>
      <c r="J186" s="45" t="s">
        <v>28</v>
      </c>
      <c r="K186" s="45" t="s">
        <v>813</v>
      </c>
      <c r="L186" s="240">
        <v>1</v>
      </c>
      <c r="M186" s="55"/>
      <c r="N186" s="56"/>
      <c r="O186" s="55"/>
      <c r="P186" s="56"/>
      <c r="Q186" s="56"/>
      <c r="R186" s="55"/>
      <c r="S186" s="56"/>
      <c r="T186" s="56"/>
      <c r="U186" s="56"/>
      <c r="V186" s="9"/>
    </row>
    <row r="187" spans="1:22" ht="38.25" hidden="1" x14ac:dyDescent="0.25">
      <c r="A187" s="45" t="s">
        <v>515</v>
      </c>
      <c r="B187" s="41" t="s">
        <v>433</v>
      </c>
      <c r="C187" s="28" t="s">
        <v>1093</v>
      </c>
      <c r="D187" s="35" t="s">
        <v>372</v>
      </c>
      <c r="E187" s="28" t="s">
        <v>1107</v>
      </c>
      <c r="F187" s="35" t="s">
        <v>432</v>
      </c>
      <c r="G187" s="35" t="s">
        <v>80</v>
      </c>
      <c r="H187" s="35"/>
      <c r="I187" s="35"/>
      <c r="J187" s="45" t="s">
        <v>28</v>
      </c>
      <c r="K187" s="45" t="s">
        <v>814</v>
      </c>
      <c r="L187" s="240">
        <v>1</v>
      </c>
      <c r="M187" s="55"/>
      <c r="N187" s="56"/>
      <c r="O187" s="55"/>
      <c r="P187" s="56"/>
      <c r="Q187" s="56"/>
      <c r="R187" s="55"/>
      <c r="S187" s="56"/>
      <c r="T187" s="56"/>
      <c r="U187" s="56"/>
      <c r="V187" s="9"/>
    </row>
    <row r="188" spans="1:22" ht="63.75" hidden="1" x14ac:dyDescent="0.25">
      <c r="A188" s="45" t="s">
        <v>516</v>
      </c>
      <c r="B188" s="62" t="s">
        <v>434</v>
      </c>
      <c r="C188" s="35" t="s">
        <v>1093</v>
      </c>
      <c r="D188" s="35" t="s">
        <v>435</v>
      </c>
      <c r="E188" s="35" t="s">
        <v>1107</v>
      </c>
      <c r="F188" s="35" t="s">
        <v>432</v>
      </c>
      <c r="G188" s="35" t="s">
        <v>80</v>
      </c>
      <c r="H188" s="35"/>
      <c r="I188" s="35"/>
      <c r="J188" s="45" t="s">
        <v>28</v>
      </c>
      <c r="K188" s="45" t="s">
        <v>815</v>
      </c>
      <c r="L188" s="240">
        <v>1</v>
      </c>
      <c r="M188" s="55"/>
      <c r="N188" s="56"/>
      <c r="O188" s="55"/>
      <c r="P188" s="56"/>
      <c r="Q188" s="56"/>
      <c r="R188" s="55"/>
      <c r="S188" s="56"/>
      <c r="T188" s="56"/>
      <c r="U188" s="56"/>
      <c r="V188" s="9"/>
    </row>
    <row r="189" spans="1:22" ht="51" hidden="1" x14ac:dyDescent="0.25">
      <c r="A189" s="45" t="s">
        <v>517</v>
      </c>
      <c r="B189" s="62" t="s">
        <v>436</v>
      </c>
      <c r="C189" s="35" t="s">
        <v>1093</v>
      </c>
      <c r="D189" s="35" t="s">
        <v>435</v>
      </c>
      <c r="E189" s="35" t="s">
        <v>1107</v>
      </c>
      <c r="F189" s="35" t="s">
        <v>432</v>
      </c>
      <c r="G189" s="35" t="s">
        <v>80</v>
      </c>
      <c r="H189" s="35"/>
      <c r="I189" s="35"/>
      <c r="J189" s="45" t="s">
        <v>28</v>
      </c>
      <c r="K189" s="45" t="s">
        <v>816</v>
      </c>
      <c r="L189" s="240">
        <v>1</v>
      </c>
      <c r="M189" s="55"/>
      <c r="N189" s="56"/>
      <c r="O189" s="55"/>
      <c r="P189" s="56"/>
      <c r="Q189" s="56"/>
      <c r="R189" s="55"/>
      <c r="S189" s="56"/>
      <c r="T189" s="56"/>
      <c r="U189" s="56"/>
      <c r="V189" s="9"/>
    </row>
    <row r="190" spans="1:22" ht="63.75" hidden="1" x14ac:dyDescent="0.25">
      <c r="A190" s="45" t="s">
        <v>518</v>
      </c>
      <c r="B190" s="62" t="s">
        <v>437</v>
      </c>
      <c r="C190" s="28" t="s">
        <v>1093</v>
      </c>
      <c r="D190" s="35" t="s">
        <v>372</v>
      </c>
      <c r="E190" s="35" t="s">
        <v>1107</v>
      </c>
      <c r="F190" s="35" t="s">
        <v>432</v>
      </c>
      <c r="G190" s="35" t="s">
        <v>80</v>
      </c>
      <c r="H190" s="35"/>
      <c r="I190" s="35"/>
      <c r="J190" s="45" t="s">
        <v>28</v>
      </c>
      <c r="K190" s="45" t="s">
        <v>817</v>
      </c>
      <c r="L190" s="240">
        <v>1</v>
      </c>
      <c r="M190" s="55"/>
      <c r="N190" s="56"/>
      <c r="O190" s="55"/>
      <c r="P190" s="56"/>
      <c r="Q190" s="56"/>
      <c r="R190" s="55"/>
      <c r="S190" s="56"/>
      <c r="T190" s="56"/>
      <c r="U190" s="56"/>
      <c r="V190" s="9"/>
    </row>
    <row r="191" spans="1:22" ht="38.25" hidden="1" x14ac:dyDescent="0.25">
      <c r="A191" s="45" t="s">
        <v>519</v>
      </c>
      <c r="B191" s="74" t="s">
        <v>860</v>
      </c>
      <c r="C191" s="46" t="s">
        <v>1093</v>
      </c>
      <c r="D191" s="46" t="s">
        <v>372</v>
      </c>
      <c r="E191" s="89" t="s">
        <v>1107</v>
      </c>
      <c r="F191" s="69" t="s">
        <v>432</v>
      </c>
      <c r="G191" s="46"/>
      <c r="H191" s="46"/>
      <c r="I191" s="46"/>
      <c r="J191" s="45" t="s">
        <v>28</v>
      </c>
      <c r="K191" s="45" t="s">
        <v>877</v>
      </c>
      <c r="L191" s="239">
        <v>1</v>
      </c>
      <c r="M191" s="55"/>
      <c r="N191" s="56"/>
      <c r="O191" s="55"/>
      <c r="P191" s="56"/>
      <c r="Q191" s="56"/>
      <c r="R191" s="55"/>
      <c r="S191" s="56"/>
      <c r="T191" s="56"/>
      <c r="U191" s="56"/>
      <c r="V191" s="9"/>
    </row>
    <row r="192" spans="1:22" ht="38.25" hidden="1" x14ac:dyDescent="0.25">
      <c r="A192" s="45" t="s">
        <v>1136</v>
      </c>
      <c r="B192" s="74" t="s">
        <v>861</v>
      </c>
      <c r="C192" s="46" t="s">
        <v>1093</v>
      </c>
      <c r="D192" s="46" t="s">
        <v>372</v>
      </c>
      <c r="E192" s="89" t="s">
        <v>1107</v>
      </c>
      <c r="F192" s="69" t="s">
        <v>432</v>
      </c>
      <c r="G192" s="46"/>
      <c r="H192" s="46"/>
      <c r="I192" s="46"/>
      <c r="J192" s="45" t="s">
        <v>28</v>
      </c>
      <c r="K192" s="45" t="s">
        <v>878</v>
      </c>
      <c r="L192" s="239">
        <v>1</v>
      </c>
      <c r="M192" s="55"/>
      <c r="N192" s="56"/>
      <c r="O192" s="55"/>
      <c r="P192" s="56"/>
      <c r="Q192" s="56"/>
      <c r="R192" s="55"/>
      <c r="S192" s="56"/>
      <c r="T192" s="56"/>
      <c r="U192" s="56"/>
      <c r="V192" s="9"/>
    </row>
    <row r="193" spans="1:22" ht="48" hidden="1" x14ac:dyDescent="0.25">
      <c r="A193" s="45" t="s">
        <v>1137</v>
      </c>
      <c r="B193" s="74" t="s">
        <v>862</v>
      </c>
      <c r="C193" s="46" t="s">
        <v>1093</v>
      </c>
      <c r="D193" s="46" t="s">
        <v>372</v>
      </c>
      <c r="E193" s="89" t="s">
        <v>1107</v>
      </c>
      <c r="F193" s="69" t="s">
        <v>432</v>
      </c>
      <c r="G193" s="46"/>
      <c r="H193" s="46"/>
      <c r="I193" s="46"/>
      <c r="J193" s="45" t="s">
        <v>28</v>
      </c>
      <c r="K193" s="45" t="s">
        <v>878</v>
      </c>
      <c r="L193" s="239">
        <v>1</v>
      </c>
      <c r="M193" s="55"/>
      <c r="N193" s="56"/>
      <c r="O193" s="55"/>
      <c r="P193" s="56"/>
      <c r="Q193" s="56"/>
      <c r="R193" s="55"/>
      <c r="S193" s="56"/>
      <c r="T193" s="56"/>
      <c r="U193" s="56"/>
      <c r="V193" s="9"/>
    </row>
    <row r="194" spans="1:22" ht="165.75" hidden="1" x14ac:dyDescent="0.25">
      <c r="A194" s="461" t="s">
        <v>1293</v>
      </c>
      <c r="B194" s="461" t="s">
        <v>1294</v>
      </c>
      <c r="C194" s="437" t="s">
        <v>78</v>
      </c>
      <c r="D194" s="437" t="s">
        <v>372</v>
      </c>
      <c r="E194" s="489" t="s">
        <v>1086</v>
      </c>
      <c r="F194" s="30" t="s">
        <v>889</v>
      </c>
      <c r="G194" s="437" t="s">
        <v>80</v>
      </c>
      <c r="H194" s="440"/>
      <c r="I194" s="440"/>
      <c r="J194" s="54" t="s">
        <v>801</v>
      </c>
      <c r="K194" s="452" t="s">
        <v>1296</v>
      </c>
      <c r="L194" s="453">
        <v>290</v>
      </c>
      <c r="M194" s="441" t="s">
        <v>1295</v>
      </c>
      <c r="N194" s="54" t="s">
        <v>695</v>
      </c>
      <c r="O194" s="441">
        <v>1</v>
      </c>
      <c r="P194" s="442"/>
      <c r="Q194" s="442"/>
      <c r="R194" s="441"/>
      <c r="S194" s="442"/>
      <c r="T194" s="442"/>
      <c r="U194" s="442"/>
      <c r="V194" s="9"/>
    </row>
    <row r="195" spans="1:22" ht="165.75" hidden="1" x14ac:dyDescent="0.25">
      <c r="A195" s="461" t="s">
        <v>1297</v>
      </c>
      <c r="B195" s="461" t="s">
        <v>1308</v>
      </c>
      <c r="C195" s="437" t="s">
        <v>84</v>
      </c>
      <c r="D195" s="437" t="s">
        <v>372</v>
      </c>
      <c r="E195" s="489" t="s">
        <v>1098</v>
      </c>
      <c r="F195" s="30" t="s">
        <v>889</v>
      </c>
      <c r="G195" s="437" t="s">
        <v>80</v>
      </c>
      <c r="H195" s="440"/>
      <c r="I195" s="440"/>
      <c r="J195" s="54" t="s">
        <v>801</v>
      </c>
      <c r="K195" s="452" t="s">
        <v>1296</v>
      </c>
      <c r="L195" s="453">
        <v>250</v>
      </c>
      <c r="M195" s="441" t="s">
        <v>1295</v>
      </c>
      <c r="N195" s="54" t="s">
        <v>695</v>
      </c>
      <c r="O195" s="441">
        <v>1</v>
      </c>
      <c r="P195" s="442"/>
      <c r="Q195" s="442"/>
      <c r="R195" s="441"/>
      <c r="S195" s="442"/>
      <c r="T195" s="442"/>
      <c r="U195" s="442"/>
      <c r="V195" s="9"/>
    </row>
    <row r="196" spans="1:22" ht="165.75" hidden="1" x14ac:dyDescent="0.25">
      <c r="A196" s="461" t="s">
        <v>1298</v>
      </c>
      <c r="B196" s="461" t="s">
        <v>1299</v>
      </c>
      <c r="C196" s="472" t="s">
        <v>778</v>
      </c>
      <c r="D196" s="472" t="s">
        <v>372</v>
      </c>
      <c r="E196" s="446" t="s">
        <v>780</v>
      </c>
      <c r="F196" s="36" t="s">
        <v>889</v>
      </c>
      <c r="G196" s="472" t="s">
        <v>80</v>
      </c>
      <c r="H196" s="440"/>
      <c r="I196" s="440"/>
      <c r="J196" s="54" t="s">
        <v>801</v>
      </c>
      <c r="K196" s="452" t="s">
        <v>1296</v>
      </c>
      <c r="L196" s="453">
        <v>500</v>
      </c>
      <c r="M196" s="441" t="s">
        <v>1295</v>
      </c>
      <c r="N196" s="54" t="s">
        <v>695</v>
      </c>
      <c r="O196" s="441">
        <v>1</v>
      </c>
      <c r="P196" s="442"/>
      <c r="Q196" s="442"/>
      <c r="R196" s="441"/>
      <c r="S196" s="442"/>
      <c r="T196" s="442"/>
      <c r="U196" s="442"/>
      <c r="V196" s="9"/>
    </row>
    <row r="197" spans="1:22" ht="51" hidden="1" x14ac:dyDescent="0.25">
      <c r="A197" s="392" t="s">
        <v>578</v>
      </c>
      <c r="B197" s="392" t="s">
        <v>579</v>
      </c>
      <c r="C197" s="395"/>
      <c r="D197" s="395"/>
      <c r="E197" s="395"/>
      <c r="F197" s="408"/>
      <c r="G197" s="395"/>
      <c r="H197" s="395"/>
      <c r="I197" s="395"/>
      <c r="J197" s="409"/>
      <c r="K197" s="409"/>
      <c r="L197" s="410"/>
      <c r="M197" s="411"/>
      <c r="N197" s="409"/>
      <c r="O197" s="411"/>
      <c r="P197" s="409"/>
      <c r="Q197" s="409"/>
      <c r="R197" s="411"/>
      <c r="S197" s="409"/>
      <c r="T197" s="409"/>
      <c r="U197" s="409"/>
      <c r="V197" s="9"/>
    </row>
    <row r="198" spans="1:22" ht="63.75" hidden="1" x14ac:dyDescent="0.25">
      <c r="A198" s="396" t="s">
        <v>222</v>
      </c>
      <c r="B198" s="396" t="s">
        <v>228</v>
      </c>
      <c r="C198" s="371"/>
      <c r="D198" s="371"/>
      <c r="E198" s="371"/>
      <c r="F198" s="371"/>
      <c r="G198" s="371"/>
      <c r="H198" s="371"/>
      <c r="I198" s="371"/>
      <c r="J198" s="402"/>
      <c r="K198" s="402"/>
      <c r="L198" s="403"/>
      <c r="M198" s="404"/>
      <c r="N198" s="402"/>
      <c r="O198" s="404"/>
      <c r="P198" s="402"/>
      <c r="Q198" s="402"/>
      <c r="R198" s="404"/>
      <c r="S198" s="402"/>
      <c r="T198" s="402"/>
      <c r="U198" s="402"/>
      <c r="V198" s="9"/>
    </row>
    <row r="199" spans="1:22" ht="229.5" hidden="1" x14ac:dyDescent="0.25">
      <c r="A199" s="45" t="s">
        <v>438</v>
      </c>
      <c r="B199" s="62" t="s">
        <v>439</v>
      </c>
      <c r="C199" s="35" t="s">
        <v>1093</v>
      </c>
      <c r="D199" s="35" t="s">
        <v>389</v>
      </c>
      <c r="E199" s="35" t="s">
        <v>1107</v>
      </c>
      <c r="F199" s="35" t="s">
        <v>883</v>
      </c>
      <c r="G199" s="63" t="s">
        <v>80</v>
      </c>
      <c r="H199" s="35"/>
      <c r="I199" s="35"/>
      <c r="J199" s="45" t="s">
        <v>723</v>
      </c>
      <c r="K199" s="45" t="s">
        <v>724</v>
      </c>
      <c r="L199" s="240">
        <v>1</v>
      </c>
      <c r="M199" s="55"/>
      <c r="N199" s="56"/>
      <c r="O199" s="55"/>
      <c r="P199" s="56"/>
      <c r="Q199" s="56"/>
      <c r="R199" s="55"/>
      <c r="S199" s="56"/>
      <c r="T199" s="56"/>
      <c r="U199" s="56"/>
      <c r="V199" s="9"/>
    </row>
    <row r="200" spans="1:22" ht="306" hidden="1" x14ac:dyDescent="0.25">
      <c r="A200" s="76" t="s">
        <v>520</v>
      </c>
      <c r="B200" s="41" t="s">
        <v>1188</v>
      </c>
      <c r="C200" s="46" t="s">
        <v>84</v>
      </c>
      <c r="D200" s="46" t="s">
        <v>79</v>
      </c>
      <c r="E200" s="46" t="s">
        <v>1189</v>
      </c>
      <c r="F200" s="46" t="s">
        <v>1250</v>
      </c>
      <c r="G200" s="46" t="s">
        <v>80</v>
      </c>
      <c r="H200" s="46"/>
      <c r="I200" s="46"/>
      <c r="J200" s="54" t="s">
        <v>723</v>
      </c>
      <c r="K200" s="54" t="s">
        <v>724</v>
      </c>
      <c r="L200" s="239">
        <v>5</v>
      </c>
      <c r="M200" s="46" t="s">
        <v>1097</v>
      </c>
      <c r="N200" s="45" t="s">
        <v>724</v>
      </c>
      <c r="O200" s="570">
        <v>1</v>
      </c>
      <c r="P200" s="54" t="s">
        <v>725</v>
      </c>
      <c r="Q200" s="54" t="s">
        <v>726</v>
      </c>
      <c r="R200" s="46">
        <v>100</v>
      </c>
      <c r="S200" s="56"/>
      <c r="T200" s="56"/>
      <c r="U200" s="56"/>
      <c r="V200" s="9"/>
    </row>
    <row r="201" spans="1:22" ht="229.5" hidden="1" x14ac:dyDescent="0.25">
      <c r="A201" s="76" t="s">
        <v>1288</v>
      </c>
      <c r="B201" s="462" t="s">
        <v>1289</v>
      </c>
      <c r="C201" s="463" t="s">
        <v>469</v>
      </c>
      <c r="D201" s="463" t="s">
        <v>79</v>
      </c>
      <c r="E201" s="440" t="s">
        <v>1050</v>
      </c>
      <c r="F201" s="46" t="s">
        <v>1250</v>
      </c>
      <c r="G201" s="463" t="s">
        <v>80</v>
      </c>
      <c r="H201" s="440"/>
      <c r="I201" s="440"/>
      <c r="J201" s="54" t="s">
        <v>723</v>
      </c>
      <c r="K201" s="54" t="s">
        <v>724</v>
      </c>
      <c r="L201" s="239">
        <v>2</v>
      </c>
      <c r="M201" s="46" t="s">
        <v>1097</v>
      </c>
      <c r="N201" s="45" t="s">
        <v>724</v>
      </c>
      <c r="O201" s="273">
        <v>2</v>
      </c>
      <c r="P201" s="54"/>
      <c r="Q201" s="54"/>
      <c r="R201" s="46"/>
      <c r="S201" s="442"/>
      <c r="T201" s="442"/>
      <c r="U201" s="442"/>
      <c r="V201" s="9"/>
    </row>
    <row r="202" spans="1:22" ht="306" hidden="1" x14ac:dyDescent="0.25">
      <c r="A202" s="485" t="s">
        <v>1305</v>
      </c>
      <c r="B202" s="462" t="s">
        <v>1306</v>
      </c>
      <c r="C202" s="463" t="s">
        <v>83</v>
      </c>
      <c r="D202" s="463" t="s">
        <v>79</v>
      </c>
      <c r="E202" s="440" t="s">
        <v>1091</v>
      </c>
      <c r="F202" s="440" t="s">
        <v>1250</v>
      </c>
      <c r="G202" s="463" t="s">
        <v>80</v>
      </c>
      <c r="H202" s="440"/>
      <c r="I202" s="440"/>
      <c r="J202" s="54" t="s">
        <v>723</v>
      </c>
      <c r="K202" s="54" t="s">
        <v>724</v>
      </c>
      <c r="L202" s="453">
        <v>6</v>
      </c>
      <c r="M202" s="54" t="s">
        <v>725</v>
      </c>
      <c r="N202" s="54" t="s">
        <v>726</v>
      </c>
      <c r="O202" s="273">
        <v>40</v>
      </c>
      <c r="P202" s="436"/>
      <c r="Q202" s="436"/>
      <c r="R202" s="440"/>
      <c r="S202" s="442"/>
      <c r="T202" s="442"/>
      <c r="U202" s="442"/>
      <c r="V202" s="9"/>
    </row>
    <row r="203" spans="1:22" ht="38.25" hidden="1" x14ac:dyDescent="0.25">
      <c r="A203" s="396" t="s">
        <v>223</v>
      </c>
      <c r="B203" s="396" t="s">
        <v>229</v>
      </c>
      <c r="C203" s="371"/>
      <c r="D203" s="371"/>
      <c r="E203" s="371"/>
      <c r="F203" s="371"/>
      <c r="G203" s="371"/>
      <c r="H203" s="371"/>
      <c r="I203" s="371"/>
      <c r="J203" s="402"/>
      <c r="K203" s="402"/>
      <c r="L203" s="403"/>
      <c r="M203" s="404"/>
      <c r="N203" s="402"/>
      <c r="O203" s="404"/>
      <c r="P203" s="402"/>
      <c r="Q203" s="402"/>
      <c r="R203" s="404"/>
      <c r="S203" s="402"/>
      <c r="T203" s="402"/>
      <c r="U203" s="402"/>
      <c r="V203" s="9"/>
    </row>
    <row r="204" spans="1:22" ht="38.25" hidden="1" x14ac:dyDescent="0.25">
      <c r="A204" s="396" t="s">
        <v>224</v>
      </c>
      <c r="B204" s="396" t="s">
        <v>230</v>
      </c>
      <c r="C204" s="371"/>
      <c r="D204" s="371"/>
      <c r="E204" s="371"/>
      <c r="F204" s="371"/>
      <c r="G204" s="371"/>
      <c r="H204" s="371"/>
      <c r="I204" s="371"/>
      <c r="J204" s="402"/>
      <c r="K204" s="402"/>
      <c r="L204" s="403"/>
      <c r="M204" s="404"/>
      <c r="N204" s="402"/>
      <c r="O204" s="404"/>
      <c r="P204" s="402"/>
      <c r="Q204" s="402"/>
      <c r="R204" s="404"/>
      <c r="S204" s="402"/>
      <c r="T204" s="402"/>
      <c r="U204" s="402"/>
      <c r="V204" s="9"/>
    </row>
    <row r="205" spans="1:22" ht="51" hidden="1" x14ac:dyDescent="0.25">
      <c r="A205" s="396" t="s">
        <v>225</v>
      </c>
      <c r="B205" s="396" t="s">
        <v>231</v>
      </c>
      <c r="C205" s="371"/>
      <c r="D205" s="371"/>
      <c r="E205" s="371"/>
      <c r="F205" s="371"/>
      <c r="G205" s="371"/>
      <c r="H205" s="371"/>
      <c r="I205" s="371"/>
      <c r="J205" s="402"/>
      <c r="K205" s="402"/>
      <c r="L205" s="403"/>
      <c r="M205" s="404"/>
      <c r="N205" s="402"/>
      <c r="O205" s="404"/>
      <c r="P205" s="402"/>
      <c r="Q205" s="402"/>
      <c r="R205" s="404"/>
      <c r="S205" s="402"/>
      <c r="T205" s="402"/>
      <c r="U205" s="402"/>
      <c r="V205" s="9"/>
    </row>
    <row r="206" spans="1:22" ht="38.25" hidden="1" x14ac:dyDescent="0.25">
      <c r="A206" s="167" t="s">
        <v>132</v>
      </c>
      <c r="B206" s="167" t="s">
        <v>133</v>
      </c>
      <c r="C206" s="408"/>
      <c r="D206" s="408"/>
      <c r="E206" s="408"/>
      <c r="F206" s="408"/>
      <c r="G206" s="408"/>
      <c r="H206" s="408"/>
      <c r="I206" s="408"/>
      <c r="J206" s="409"/>
      <c r="K206" s="409"/>
      <c r="L206" s="410"/>
      <c r="M206" s="411"/>
      <c r="N206" s="409"/>
      <c r="O206" s="411"/>
      <c r="P206" s="409"/>
      <c r="Q206" s="409"/>
      <c r="R206" s="411"/>
      <c r="S206" s="409"/>
      <c r="T206" s="409"/>
      <c r="U206" s="409"/>
      <c r="V206" s="9"/>
    </row>
    <row r="207" spans="1:22" ht="89.25" hidden="1" x14ac:dyDescent="0.25">
      <c r="A207" s="396" t="s">
        <v>232</v>
      </c>
      <c r="B207" s="396" t="s">
        <v>260</v>
      </c>
      <c r="C207" s="371"/>
      <c r="D207" s="371"/>
      <c r="E207" s="371"/>
      <c r="F207" s="371"/>
      <c r="G207" s="371"/>
      <c r="H207" s="371"/>
      <c r="I207" s="371"/>
      <c r="J207" s="402"/>
      <c r="K207" s="402"/>
      <c r="L207" s="403"/>
      <c r="M207" s="404"/>
      <c r="N207" s="402"/>
      <c r="O207" s="404"/>
      <c r="P207" s="402"/>
      <c r="Q207" s="402"/>
      <c r="R207" s="404"/>
      <c r="S207" s="402"/>
      <c r="T207" s="402"/>
      <c r="U207" s="402"/>
      <c r="V207" s="9"/>
    </row>
    <row r="208" spans="1:22" ht="127.5" hidden="1" x14ac:dyDescent="0.25">
      <c r="A208" s="45" t="s">
        <v>440</v>
      </c>
      <c r="B208" s="87" t="s">
        <v>1290</v>
      </c>
      <c r="C208" s="46" t="s">
        <v>81</v>
      </c>
      <c r="D208" s="46" t="s">
        <v>372</v>
      </c>
      <c r="E208" s="46" t="s">
        <v>1106</v>
      </c>
      <c r="F208" s="78" t="s">
        <v>1060</v>
      </c>
      <c r="G208" s="46" t="s">
        <v>80</v>
      </c>
      <c r="H208" s="46"/>
      <c r="I208" s="46"/>
      <c r="J208" s="45" t="s">
        <v>696</v>
      </c>
      <c r="K208" s="45" t="s">
        <v>697</v>
      </c>
      <c r="L208" s="239">
        <v>1</v>
      </c>
      <c r="M208" s="55" t="s">
        <v>801</v>
      </c>
      <c r="N208" s="45" t="s">
        <v>802</v>
      </c>
      <c r="O208" s="46">
        <v>756</v>
      </c>
      <c r="P208" s="56"/>
      <c r="Q208" s="56"/>
      <c r="R208" s="55"/>
      <c r="S208" s="56"/>
      <c r="T208" s="56"/>
      <c r="U208" s="56"/>
      <c r="V208" s="9"/>
    </row>
    <row r="209" spans="1:22" ht="127.5" hidden="1" x14ac:dyDescent="0.25">
      <c r="A209" s="45" t="s">
        <v>521</v>
      </c>
      <c r="B209" s="41" t="s">
        <v>1264</v>
      </c>
      <c r="C209" s="35" t="s">
        <v>1093</v>
      </c>
      <c r="D209" s="157" t="s">
        <v>372</v>
      </c>
      <c r="E209" s="35" t="s">
        <v>1107</v>
      </c>
      <c r="F209" s="78" t="s">
        <v>1060</v>
      </c>
      <c r="G209" s="63" t="s">
        <v>80</v>
      </c>
      <c r="H209" s="35"/>
      <c r="I209" s="35"/>
      <c r="J209" s="45" t="s">
        <v>696</v>
      </c>
      <c r="K209" s="45" t="s">
        <v>697</v>
      </c>
      <c r="L209" s="240">
        <v>1</v>
      </c>
      <c r="M209" s="55" t="s">
        <v>801</v>
      </c>
      <c r="N209" s="45" t="s">
        <v>802</v>
      </c>
      <c r="O209" s="55">
        <v>480</v>
      </c>
      <c r="P209" s="56"/>
      <c r="Q209" s="56"/>
      <c r="R209" s="55"/>
      <c r="S209" s="56"/>
      <c r="T209" s="56"/>
      <c r="U209" s="56"/>
      <c r="V209" s="9"/>
    </row>
    <row r="210" spans="1:22" ht="216.75" hidden="1" x14ac:dyDescent="0.25">
      <c r="A210" s="45" t="s">
        <v>522</v>
      </c>
      <c r="B210" s="45" t="s">
        <v>479</v>
      </c>
      <c r="C210" s="46" t="s">
        <v>480</v>
      </c>
      <c r="D210" s="46" t="s">
        <v>372</v>
      </c>
      <c r="E210" s="46" t="s">
        <v>1050</v>
      </c>
      <c r="F210" s="28" t="s">
        <v>1060</v>
      </c>
      <c r="G210" s="46" t="s">
        <v>80</v>
      </c>
      <c r="H210" s="46" t="s">
        <v>76</v>
      </c>
      <c r="I210" s="46"/>
      <c r="J210" s="56" t="s">
        <v>722</v>
      </c>
      <c r="K210" s="54" t="s">
        <v>1247</v>
      </c>
      <c r="L210" s="240">
        <v>1</v>
      </c>
      <c r="M210" s="55" t="s">
        <v>696</v>
      </c>
      <c r="N210" s="45" t="s">
        <v>803</v>
      </c>
      <c r="O210" s="55">
        <v>1</v>
      </c>
      <c r="P210" s="56" t="s">
        <v>801</v>
      </c>
      <c r="Q210" s="45" t="s">
        <v>802</v>
      </c>
      <c r="R210" s="55">
        <v>245</v>
      </c>
      <c r="S210" s="56"/>
      <c r="T210" s="56"/>
      <c r="U210" s="56"/>
      <c r="V210" s="9"/>
    </row>
    <row r="211" spans="1:22" ht="210" hidden="1" customHeight="1" x14ac:dyDescent="0.25">
      <c r="A211" s="45" t="s">
        <v>523</v>
      </c>
      <c r="B211" s="51" t="s">
        <v>839</v>
      </c>
      <c r="C211" s="437" t="s">
        <v>1312</v>
      </c>
      <c r="D211" s="46" t="s">
        <v>372</v>
      </c>
      <c r="E211" s="46" t="s">
        <v>1050</v>
      </c>
      <c r="F211" s="28" t="s">
        <v>1060</v>
      </c>
      <c r="G211" s="46" t="s">
        <v>80</v>
      </c>
      <c r="H211" s="46" t="s">
        <v>76</v>
      </c>
      <c r="I211" s="46"/>
      <c r="J211" s="56" t="s">
        <v>722</v>
      </c>
      <c r="K211" s="54" t="s">
        <v>1247</v>
      </c>
      <c r="L211" s="240">
        <v>1</v>
      </c>
      <c r="M211" s="55" t="s">
        <v>696</v>
      </c>
      <c r="N211" s="45" t="s">
        <v>803</v>
      </c>
      <c r="O211" s="55">
        <v>1</v>
      </c>
      <c r="P211" s="56" t="s">
        <v>801</v>
      </c>
      <c r="Q211" s="45" t="s">
        <v>802</v>
      </c>
      <c r="R211" s="55">
        <v>732</v>
      </c>
      <c r="S211" s="56"/>
      <c r="T211" s="56"/>
      <c r="U211" s="56"/>
      <c r="V211" s="9"/>
    </row>
    <row r="212" spans="1:22" ht="216.75" hidden="1" x14ac:dyDescent="0.25">
      <c r="A212" s="45" t="s">
        <v>524</v>
      </c>
      <c r="B212" s="51" t="s">
        <v>840</v>
      </c>
      <c r="C212" s="46" t="s">
        <v>469</v>
      </c>
      <c r="D212" s="46" t="s">
        <v>372</v>
      </c>
      <c r="E212" s="46" t="s">
        <v>1050</v>
      </c>
      <c r="F212" s="28" t="s">
        <v>1060</v>
      </c>
      <c r="G212" s="46" t="s">
        <v>80</v>
      </c>
      <c r="H212" s="46" t="s">
        <v>76</v>
      </c>
      <c r="I212" s="46"/>
      <c r="J212" s="56" t="s">
        <v>722</v>
      </c>
      <c r="K212" s="54" t="s">
        <v>1247</v>
      </c>
      <c r="L212" s="240">
        <v>1</v>
      </c>
      <c r="M212" s="55" t="s">
        <v>696</v>
      </c>
      <c r="N212" s="45" t="s">
        <v>803</v>
      </c>
      <c r="O212" s="55">
        <v>1</v>
      </c>
      <c r="P212" s="56" t="s">
        <v>801</v>
      </c>
      <c r="Q212" s="45" t="s">
        <v>802</v>
      </c>
      <c r="R212" s="55">
        <v>891</v>
      </c>
      <c r="S212" s="56"/>
      <c r="T212" s="56"/>
      <c r="U212" s="56"/>
      <c r="V212" s="9"/>
    </row>
    <row r="213" spans="1:22" ht="127.5" hidden="1" x14ac:dyDescent="0.25">
      <c r="A213" s="51" t="s">
        <v>1265</v>
      </c>
      <c r="B213" s="451" t="s">
        <v>1266</v>
      </c>
      <c r="C213" s="437" t="s">
        <v>83</v>
      </c>
      <c r="D213" s="437" t="s">
        <v>372</v>
      </c>
      <c r="E213" s="437" t="s">
        <v>1091</v>
      </c>
      <c r="F213" s="30" t="s">
        <v>1060</v>
      </c>
      <c r="G213" s="437" t="s">
        <v>80</v>
      </c>
      <c r="H213" s="440"/>
      <c r="I213" s="440"/>
      <c r="J213" s="56" t="s">
        <v>801</v>
      </c>
      <c r="K213" s="45" t="s">
        <v>802</v>
      </c>
      <c r="L213" s="458">
        <v>308</v>
      </c>
      <c r="M213" s="54" t="s">
        <v>696</v>
      </c>
      <c r="N213" s="54" t="s">
        <v>697</v>
      </c>
      <c r="O213" s="240">
        <v>1</v>
      </c>
      <c r="P213" s="442"/>
      <c r="Q213" s="442"/>
      <c r="R213" s="441"/>
      <c r="S213" s="442"/>
      <c r="T213" s="442"/>
      <c r="U213" s="442"/>
      <c r="V213" s="9"/>
    </row>
    <row r="214" spans="1:22" ht="127.5" hidden="1" x14ac:dyDescent="0.25">
      <c r="A214" s="51" t="s">
        <v>1267</v>
      </c>
      <c r="B214" s="451" t="s">
        <v>1268</v>
      </c>
      <c r="C214" s="437" t="s">
        <v>74</v>
      </c>
      <c r="D214" s="437" t="s">
        <v>372</v>
      </c>
      <c r="E214" s="437" t="s">
        <v>1108</v>
      </c>
      <c r="F214" s="30" t="s">
        <v>1060</v>
      </c>
      <c r="G214" s="437" t="s">
        <v>80</v>
      </c>
      <c r="H214" s="440"/>
      <c r="I214" s="440"/>
      <c r="J214" s="54" t="s">
        <v>696</v>
      </c>
      <c r="K214" s="54" t="s">
        <v>697</v>
      </c>
      <c r="L214" s="458">
        <v>2</v>
      </c>
      <c r="M214" s="56" t="s">
        <v>801</v>
      </c>
      <c r="N214" s="45" t="s">
        <v>802</v>
      </c>
      <c r="O214" s="458">
        <v>800</v>
      </c>
      <c r="P214" s="442"/>
      <c r="Q214" s="442"/>
      <c r="R214" s="441"/>
      <c r="S214" s="442"/>
      <c r="T214" s="442"/>
      <c r="U214" s="442"/>
      <c r="V214" s="9"/>
    </row>
    <row r="215" spans="1:22" ht="127.5" hidden="1" x14ac:dyDescent="0.25">
      <c r="A215" s="51" t="s">
        <v>1274</v>
      </c>
      <c r="B215" s="451" t="s">
        <v>1275</v>
      </c>
      <c r="C215" s="437" t="s">
        <v>84</v>
      </c>
      <c r="D215" s="437" t="s">
        <v>372</v>
      </c>
      <c r="E215" s="437" t="s">
        <v>1098</v>
      </c>
      <c r="F215" s="30" t="s">
        <v>1060</v>
      </c>
      <c r="G215" s="437" t="s">
        <v>80</v>
      </c>
      <c r="H215" s="440"/>
      <c r="I215" s="440"/>
      <c r="J215" s="56" t="s">
        <v>801</v>
      </c>
      <c r="K215" s="45" t="s">
        <v>802</v>
      </c>
      <c r="L215" s="458">
        <v>180</v>
      </c>
      <c r="M215" s="54" t="s">
        <v>696</v>
      </c>
      <c r="N215" s="54" t="s">
        <v>697</v>
      </c>
      <c r="O215" s="458">
        <v>1</v>
      </c>
      <c r="P215" s="442"/>
      <c r="Q215" s="442"/>
      <c r="R215" s="441"/>
      <c r="S215" s="442"/>
      <c r="T215" s="442"/>
      <c r="U215" s="442"/>
      <c r="V215" s="9"/>
    </row>
    <row r="216" spans="1:22" ht="127.5" hidden="1" x14ac:dyDescent="0.25">
      <c r="A216" s="451" t="s">
        <v>1278</v>
      </c>
      <c r="B216" s="451" t="s">
        <v>1279</v>
      </c>
      <c r="C216" s="437" t="s">
        <v>78</v>
      </c>
      <c r="D216" s="437" t="s">
        <v>372</v>
      </c>
      <c r="E216" s="437" t="s">
        <v>1086</v>
      </c>
      <c r="F216" s="30" t="s">
        <v>1060</v>
      </c>
      <c r="G216" s="437" t="s">
        <v>80</v>
      </c>
      <c r="H216" s="440"/>
      <c r="I216" s="440"/>
      <c r="J216" s="56" t="s">
        <v>801</v>
      </c>
      <c r="K216" s="45" t="s">
        <v>802</v>
      </c>
      <c r="L216" s="458">
        <v>300</v>
      </c>
      <c r="M216" s="54" t="s">
        <v>696</v>
      </c>
      <c r="N216" s="54" t="s">
        <v>697</v>
      </c>
      <c r="O216" s="458">
        <v>1</v>
      </c>
      <c r="P216" s="442"/>
      <c r="Q216" s="442"/>
      <c r="R216" s="441"/>
      <c r="S216" s="442"/>
      <c r="T216" s="442"/>
      <c r="U216" s="442"/>
      <c r="V216" s="9"/>
    </row>
    <row r="217" spans="1:22" ht="127.5" hidden="1" x14ac:dyDescent="0.25">
      <c r="A217" s="451" t="s">
        <v>1280</v>
      </c>
      <c r="B217" s="451" t="s">
        <v>1281</v>
      </c>
      <c r="C217" s="437" t="s">
        <v>778</v>
      </c>
      <c r="D217" s="437" t="s">
        <v>372</v>
      </c>
      <c r="E217" s="437" t="s">
        <v>780</v>
      </c>
      <c r="F217" s="30" t="s">
        <v>1060</v>
      </c>
      <c r="G217" s="437" t="s">
        <v>80</v>
      </c>
      <c r="H217" s="440"/>
      <c r="I217" s="440"/>
      <c r="J217" s="56" t="s">
        <v>801</v>
      </c>
      <c r="K217" s="45" t="s">
        <v>802</v>
      </c>
      <c r="L217" s="458">
        <v>1</v>
      </c>
      <c r="M217" s="54" t="s">
        <v>696</v>
      </c>
      <c r="N217" s="54" t="s">
        <v>697</v>
      </c>
      <c r="O217" s="458">
        <v>1</v>
      </c>
      <c r="P217" s="442"/>
      <c r="Q217" s="442"/>
      <c r="R217" s="441"/>
      <c r="S217" s="442"/>
      <c r="T217" s="442"/>
      <c r="U217" s="442"/>
      <c r="V217" s="9"/>
    </row>
    <row r="218" spans="1:22" ht="76.5" hidden="1" x14ac:dyDescent="0.25">
      <c r="A218" s="396" t="s">
        <v>233</v>
      </c>
      <c r="B218" s="396" t="s">
        <v>261</v>
      </c>
      <c r="C218" s="371"/>
      <c r="D218" s="371"/>
      <c r="E218" s="371"/>
      <c r="F218" s="371"/>
      <c r="G218" s="371"/>
      <c r="H218" s="371"/>
      <c r="I218" s="371"/>
      <c r="J218" s="402"/>
      <c r="K218" s="402"/>
      <c r="L218" s="403"/>
      <c r="M218" s="404"/>
      <c r="N218" s="402"/>
      <c r="O218" s="404"/>
      <c r="P218" s="402"/>
      <c r="Q218" s="402"/>
      <c r="R218" s="404"/>
      <c r="S218" s="402"/>
      <c r="T218" s="402"/>
      <c r="U218" s="402"/>
      <c r="V218" s="9"/>
    </row>
    <row r="219" spans="1:22" ht="38.25" x14ac:dyDescent="0.25">
      <c r="A219" s="133" t="s">
        <v>97</v>
      </c>
      <c r="B219" s="133" t="s">
        <v>96</v>
      </c>
      <c r="C219" s="370"/>
      <c r="D219" s="370"/>
      <c r="E219" s="370"/>
      <c r="F219" s="370"/>
      <c r="G219" s="370"/>
      <c r="H219" s="370"/>
      <c r="I219" s="370"/>
      <c r="J219" s="405"/>
      <c r="K219" s="405"/>
      <c r="L219" s="406"/>
      <c r="M219" s="407"/>
      <c r="N219" s="405"/>
      <c r="O219" s="407"/>
      <c r="P219" s="405"/>
      <c r="Q219" s="405"/>
      <c r="R219" s="407"/>
      <c r="S219" s="405"/>
      <c r="T219" s="405"/>
      <c r="U219" s="405"/>
      <c r="V219" s="9"/>
    </row>
    <row r="220" spans="1:22" ht="89.25" x14ac:dyDescent="0.25">
      <c r="A220" s="167" t="s">
        <v>134</v>
      </c>
      <c r="B220" s="167" t="s">
        <v>135</v>
      </c>
      <c r="C220" s="408"/>
      <c r="D220" s="408"/>
      <c r="E220" s="408"/>
      <c r="F220" s="408"/>
      <c r="G220" s="408"/>
      <c r="H220" s="408"/>
      <c r="I220" s="408"/>
      <c r="J220" s="409"/>
      <c r="K220" s="409"/>
      <c r="L220" s="410"/>
      <c r="M220" s="411"/>
      <c r="N220" s="409"/>
      <c r="O220" s="411"/>
      <c r="P220" s="409"/>
      <c r="Q220" s="409"/>
      <c r="R220" s="411"/>
      <c r="S220" s="409"/>
      <c r="T220" s="409"/>
      <c r="U220" s="409"/>
      <c r="V220" s="9"/>
    </row>
    <row r="221" spans="1:22" ht="25.5" hidden="1" x14ac:dyDescent="0.25">
      <c r="A221" s="396" t="s">
        <v>234</v>
      </c>
      <c r="B221" s="396" t="s">
        <v>262</v>
      </c>
      <c r="C221" s="371"/>
      <c r="D221" s="371"/>
      <c r="E221" s="371"/>
      <c r="F221" s="371"/>
      <c r="G221" s="371"/>
      <c r="H221" s="371"/>
      <c r="I221" s="371"/>
      <c r="J221" s="402"/>
      <c r="K221" s="402"/>
      <c r="L221" s="403"/>
      <c r="M221" s="404"/>
      <c r="N221" s="402"/>
      <c r="O221" s="404"/>
      <c r="P221" s="402"/>
      <c r="Q221" s="402"/>
      <c r="R221" s="404"/>
      <c r="S221" s="402"/>
      <c r="T221" s="402"/>
      <c r="U221" s="402"/>
      <c r="V221" s="9"/>
    </row>
    <row r="222" spans="1:22" ht="51" hidden="1" x14ac:dyDescent="0.25">
      <c r="A222" s="396" t="s">
        <v>235</v>
      </c>
      <c r="B222" s="396" t="s">
        <v>263</v>
      </c>
      <c r="C222" s="371"/>
      <c r="D222" s="371"/>
      <c r="E222" s="371"/>
      <c r="F222" s="371"/>
      <c r="G222" s="371"/>
      <c r="H222" s="371"/>
      <c r="I222" s="371"/>
      <c r="J222" s="402"/>
      <c r="K222" s="402"/>
      <c r="L222" s="403"/>
      <c r="M222" s="404"/>
      <c r="N222" s="402"/>
      <c r="O222" s="404"/>
      <c r="P222" s="402"/>
      <c r="Q222" s="402"/>
      <c r="R222" s="404"/>
      <c r="S222" s="402"/>
      <c r="T222" s="402"/>
      <c r="U222" s="402"/>
      <c r="V222" s="9"/>
    </row>
    <row r="223" spans="1:22" ht="38.25" hidden="1" x14ac:dyDescent="0.25">
      <c r="A223" s="396" t="s">
        <v>236</v>
      </c>
      <c r="B223" s="396" t="s">
        <v>264</v>
      </c>
      <c r="C223" s="371"/>
      <c r="D223" s="371"/>
      <c r="E223" s="371"/>
      <c r="F223" s="371"/>
      <c r="G223" s="371"/>
      <c r="H223" s="371"/>
      <c r="I223" s="371"/>
      <c r="J223" s="402"/>
      <c r="K223" s="402"/>
      <c r="L223" s="403"/>
      <c r="M223" s="404"/>
      <c r="N223" s="402"/>
      <c r="O223" s="404"/>
      <c r="P223" s="402"/>
      <c r="Q223" s="402"/>
      <c r="R223" s="404"/>
      <c r="S223" s="402"/>
      <c r="T223" s="402"/>
      <c r="U223" s="402"/>
      <c r="V223" s="9"/>
    </row>
    <row r="224" spans="1:22" ht="63.75" hidden="1" x14ac:dyDescent="0.25">
      <c r="A224" s="396" t="s">
        <v>237</v>
      </c>
      <c r="B224" s="396" t="s">
        <v>265</v>
      </c>
      <c r="C224" s="371"/>
      <c r="D224" s="371"/>
      <c r="E224" s="371"/>
      <c r="F224" s="371"/>
      <c r="G224" s="371"/>
      <c r="H224" s="371"/>
      <c r="I224" s="371"/>
      <c r="J224" s="402"/>
      <c r="K224" s="402"/>
      <c r="L224" s="403"/>
      <c r="M224" s="404"/>
      <c r="N224" s="402"/>
      <c r="O224" s="404"/>
      <c r="P224" s="402"/>
      <c r="Q224" s="402"/>
      <c r="R224" s="404"/>
      <c r="S224" s="402"/>
      <c r="T224" s="402"/>
      <c r="U224" s="402"/>
      <c r="V224" s="9"/>
    </row>
    <row r="225" spans="1:22" ht="76.5" hidden="1" x14ac:dyDescent="0.25">
      <c r="A225" s="396" t="s">
        <v>238</v>
      </c>
      <c r="B225" s="396" t="s">
        <v>420</v>
      </c>
      <c r="C225" s="371"/>
      <c r="D225" s="371"/>
      <c r="E225" s="371"/>
      <c r="F225" s="371"/>
      <c r="G225" s="371"/>
      <c r="H225" s="371"/>
      <c r="I225" s="371"/>
      <c r="J225" s="402"/>
      <c r="K225" s="402"/>
      <c r="L225" s="403"/>
      <c r="M225" s="404"/>
      <c r="N225" s="402"/>
      <c r="O225" s="404"/>
      <c r="P225" s="402"/>
      <c r="Q225" s="402"/>
      <c r="R225" s="404"/>
      <c r="S225" s="402"/>
      <c r="T225" s="402"/>
      <c r="U225" s="402"/>
      <c r="V225" s="9"/>
    </row>
    <row r="226" spans="1:22" ht="89.25" hidden="1" x14ac:dyDescent="0.25">
      <c r="A226" s="396" t="s">
        <v>239</v>
      </c>
      <c r="B226" s="396" t="s">
        <v>266</v>
      </c>
      <c r="C226" s="371"/>
      <c r="D226" s="371"/>
      <c r="E226" s="371"/>
      <c r="F226" s="371"/>
      <c r="G226" s="371"/>
      <c r="H226" s="371"/>
      <c r="I226" s="371"/>
      <c r="J226" s="402"/>
      <c r="K226" s="402"/>
      <c r="L226" s="403"/>
      <c r="M226" s="404"/>
      <c r="N226" s="402"/>
      <c r="O226" s="404"/>
      <c r="P226" s="402"/>
      <c r="Q226" s="402"/>
      <c r="R226" s="404"/>
      <c r="S226" s="402"/>
      <c r="T226" s="402"/>
      <c r="U226" s="402"/>
      <c r="V226" s="9"/>
    </row>
    <row r="227" spans="1:22" ht="153" hidden="1" x14ac:dyDescent="0.25">
      <c r="A227" s="45" t="s">
        <v>933</v>
      </c>
      <c r="B227" s="51" t="s">
        <v>1165</v>
      </c>
      <c r="C227" s="28" t="s">
        <v>74</v>
      </c>
      <c r="D227" s="28" t="s">
        <v>103</v>
      </c>
      <c r="E227" s="28" t="s">
        <v>1108</v>
      </c>
      <c r="F227" s="89" t="s">
        <v>934</v>
      </c>
      <c r="G227" s="28" t="s">
        <v>80</v>
      </c>
      <c r="H227" s="28"/>
      <c r="I227" s="28"/>
      <c r="J227" s="45" t="s">
        <v>714</v>
      </c>
      <c r="K227" s="45" t="s">
        <v>715</v>
      </c>
      <c r="L227" s="240">
        <v>1</v>
      </c>
      <c r="M227" s="46" t="s">
        <v>728</v>
      </c>
      <c r="N227" s="45" t="s">
        <v>729</v>
      </c>
      <c r="O227" s="55">
        <v>31</v>
      </c>
      <c r="P227" s="56" t="s">
        <v>935</v>
      </c>
      <c r="Q227" s="51" t="s">
        <v>936</v>
      </c>
      <c r="R227" s="55">
        <v>22</v>
      </c>
      <c r="S227" s="56"/>
      <c r="T227" s="56"/>
      <c r="U227" s="56"/>
      <c r="V227" s="9"/>
    </row>
    <row r="228" spans="1:22" ht="63.75" x14ac:dyDescent="0.25">
      <c r="A228" s="396" t="s">
        <v>240</v>
      </c>
      <c r="B228" s="396" t="s">
        <v>267</v>
      </c>
      <c r="C228" s="371"/>
      <c r="D228" s="371"/>
      <c r="E228" s="371"/>
      <c r="F228" s="371"/>
      <c r="G228" s="371"/>
      <c r="H228" s="371"/>
      <c r="I228" s="371"/>
      <c r="J228" s="402"/>
      <c r="K228" s="402"/>
      <c r="L228" s="403"/>
      <c r="M228" s="404"/>
      <c r="N228" s="402"/>
      <c r="O228" s="404"/>
      <c r="P228" s="402"/>
      <c r="Q228" s="402"/>
      <c r="R228" s="404"/>
      <c r="S228" s="402"/>
      <c r="T228" s="402"/>
      <c r="U228" s="402"/>
      <c r="V228" s="9"/>
    </row>
    <row r="229" spans="1:22" ht="153" hidden="1" x14ac:dyDescent="0.25">
      <c r="A229" s="45" t="s">
        <v>441</v>
      </c>
      <c r="B229" s="51" t="s">
        <v>421</v>
      </c>
      <c r="C229" s="46" t="s">
        <v>81</v>
      </c>
      <c r="D229" s="46" t="s">
        <v>103</v>
      </c>
      <c r="E229" s="46" t="s">
        <v>1106</v>
      </c>
      <c r="F229" s="31" t="s">
        <v>934</v>
      </c>
      <c r="G229" s="46" t="s">
        <v>80</v>
      </c>
      <c r="H229" s="46"/>
      <c r="I229" s="46"/>
      <c r="J229" s="45" t="s">
        <v>714</v>
      </c>
      <c r="K229" s="45" t="s">
        <v>715</v>
      </c>
      <c r="L229" s="239">
        <v>1</v>
      </c>
      <c r="M229" s="46" t="s">
        <v>728</v>
      </c>
      <c r="N229" s="45" t="s">
        <v>729</v>
      </c>
      <c r="O229" s="55">
        <v>118</v>
      </c>
      <c r="P229" s="56" t="s">
        <v>935</v>
      </c>
      <c r="Q229" s="51" t="s">
        <v>936</v>
      </c>
      <c r="R229" s="55">
        <v>99</v>
      </c>
      <c r="S229" s="56"/>
      <c r="T229" s="56"/>
      <c r="U229" s="56"/>
      <c r="V229" s="9"/>
    </row>
    <row r="230" spans="1:22" ht="153" hidden="1" x14ac:dyDescent="0.25">
      <c r="A230" s="45" t="s">
        <v>525</v>
      </c>
      <c r="B230" s="41" t="s">
        <v>928</v>
      </c>
      <c r="C230" s="163" t="s">
        <v>1040</v>
      </c>
      <c r="D230" s="35" t="s">
        <v>103</v>
      </c>
      <c r="E230" s="35" t="s">
        <v>1107</v>
      </c>
      <c r="F230" s="28" t="s">
        <v>934</v>
      </c>
      <c r="G230" s="63" t="s">
        <v>80</v>
      </c>
      <c r="H230" s="35"/>
      <c r="I230" s="35"/>
      <c r="J230" s="45" t="s">
        <v>714</v>
      </c>
      <c r="K230" s="45" t="s">
        <v>715</v>
      </c>
      <c r="L230" s="240">
        <v>1</v>
      </c>
      <c r="M230" s="55" t="s">
        <v>728</v>
      </c>
      <c r="N230" s="45" t="s">
        <v>729</v>
      </c>
      <c r="O230" s="55">
        <v>39</v>
      </c>
      <c r="P230" s="56" t="s">
        <v>935</v>
      </c>
      <c r="Q230" s="45" t="s">
        <v>936</v>
      </c>
      <c r="R230" s="55">
        <v>25</v>
      </c>
      <c r="S230" s="56"/>
      <c r="T230" s="56"/>
      <c r="U230" s="56"/>
      <c r="V230" s="9"/>
    </row>
    <row r="231" spans="1:22" ht="153" x14ac:dyDescent="0.25">
      <c r="A231" s="45" t="s">
        <v>526</v>
      </c>
      <c r="B231" s="588" t="s">
        <v>1478</v>
      </c>
      <c r="C231" s="46" t="s">
        <v>469</v>
      </c>
      <c r="D231" s="46" t="s">
        <v>103</v>
      </c>
      <c r="E231" s="46" t="s">
        <v>1050</v>
      </c>
      <c r="F231" s="28" t="s">
        <v>934</v>
      </c>
      <c r="G231" s="55" t="s">
        <v>80</v>
      </c>
      <c r="H231" s="46" t="s">
        <v>76</v>
      </c>
      <c r="I231" s="46"/>
      <c r="J231" s="56" t="s">
        <v>714</v>
      </c>
      <c r="K231" s="45" t="s">
        <v>804</v>
      </c>
      <c r="L231" s="240">
        <v>1</v>
      </c>
      <c r="M231" s="55" t="s">
        <v>728</v>
      </c>
      <c r="N231" s="45" t="s">
        <v>729</v>
      </c>
      <c r="O231" s="55">
        <v>61</v>
      </c>
      <c r="P231" s="56" t="s">
        <v>935</v>
      </c>
      <c r="Q231" s="45" t="s">
        <v>936</v>
      </c>
      <c r="R231" s="55">
        <v>40</v>
      </c>
      <c r="S231" s="56"/>
      <c r="T231" s="56"/>
      <c r="U231" s="56"/>
      <c r="V231" s="9"/>
    </row>
    <row r="232" spans="1:22" ht="153" hidden="1" x14ac:dyDescent="0.25">
      <c r="A232" s="76" t="s">
        <v>1124</v>
      </c>
      <c r="B232" s="51" t="s">
        <v>1125</v>
      </c>
      <c r="C232" s="46" t="s">
        <v>1126</v>
      </c>
      <c r="D232" s="46" t="s">
        <v>103</v>
      </c>
      <c r="E232" s="46" t="s">
        <v>1098</v>
      </c>
      <c r="F232" s="142" t="s">
        <v>934</v>
      </c>
      <c r="G232" s="55" t="s">
        <v>80</v>
      </c>
      <c r="H232" s="46"/>
      <c r="I232" s="46"/>
      <c r="J232" s="56" t="s">
        <v>714</v>
      </c>
      <c r="K232" s="45" t="s">
        <v>804</v>
      </c>
      <c r="L232" s="240">
        <v>1</v>
      </c>
      <c r="M232" s="56" t="s">
        <v>935</v>
      </c>
      <c r="N232" s="45" t="s">
        <v>936</v>
      </c>
      <c r="O232" s="55">
        <v>30</v>
      </c>
      <c r="P232" s="55" t="s">
        <v>728</v>
      </c>
      <c r="Q232" s="45" t="s">
        <v>729</v>
      </c>
      <c r="R232" s="55">
        <v>45</v>
      </c>
      <c r="S232" s="56"/>
      <c r="T232" s="56"/>
      <c r="U232" s="56"/>
      <c r="V232" s="9"/>
    </row>
    <row r="233" spans="1:22" ht="153" hidden="1" x14ac:dyDescent="0.25">
      <c r="A233" s="76" t="s">
        <v>1179</v>
      </c>
      <c r="B233" s="51" t="s">
        <v>1180</v>
      </c>
      <c r="C233" s="31" t="s">
        <v>83</v>
      </c>
      <c r="D233" s="31" t="s">
        <v>103</v>
      </c>
      <c r="E233" s="31" t="s">
        <v>1091</v>
      </c>
      <c r="F233" s="78" t="s">
        <v>934</v>
      </c>
      <c r="G233" s="52" t="s">
        <v>80</v>
      </c>
      <c r="H233" s="46"/>
      <c r="I233" s="46"/>
      <c r="J233" s="56" t="s">
        <v>714</v>
      </c>
      <c r="K233" s="45" t="s">
        <v>804</v>
      </c>
      <c r="L233" s="240">
        <v>1</v>
      </c>
      <c r="M233" s="55" t="s">
        <v>728</v>
      </c>
      <c r="N233" s="45" t="s">
        <v>729</v>
      </c>
      <c r="O233" s="56">
        <v>73</v>
      </c>
      <c r="P233" s="56" t="s">
        <v>935</v>
      </c>
      <c r="Q233" s="45" t="s">
        <v>936</v>
      </c>
      <c r="R233" s="55">
        <v>50</v>
      </c>
      <c r="S233" s="56"/>
      <c r="T233" s="56"/>
      <c r="U233" s="56"/>
      <c r="V233" s="9"/>
    </row>
    <row r="234" spans="1:22" ht="51" hidden="1" x14ac:dyDescent="0.25">
      <c r="A234" s="396" t="s">
        <v>241</v>
      </c>
      <c r="B234" s="396" t="s">
        <v>268</v>
      </c>
      <c r="C234" s="371"/>
      <c r="D234" s="371"/>
      <c r="E234" s="371"/>
      <c r="F234" s="371"/>
      <c r="G234" s="371"/>
      <c r="H234" s="371"/>
      <c r="I234" s="371"/>
      <c r="J234" s="402"/>
      <c r="K234" s="402"/>
      <c r="L234" s="403"/>
      <c r="M234" s="404"/>
      <c r="N234" s="402"/>
      <c r="O234" s="404"/>
      <c r="P234" s="402"/>
      <c r="Q234" s="402"/>
      <c r="R234" s="404"/>
      <c r="S234" s="402"/>
      <c r="T234" s="402"/>
      <c r="U234" s="402"/>
      <c r="V234" s="9"/>
    </row>
    <row r="235" spans="1:22" ht="114.75" hidden="1" x14ac:dyDescent="0.25">
      <c r="A235" s="396" t="s">
        <v>242</v>
      </c>
      <c r="B235" s="396" t="s">
        <v>269</v>
      </c>
      <c r="C235" s="371"/>
      <c r="D235" s="371"/>
      <c r="E235" s="371"/>
      <c r="F235" s="371"/>
      <c r="G235" s="371"/>
      <c r="H235" s="371"/>
      <c r="I235" s="371"/>
      <c r="J235" s="402"/>
      <c r="K235" s="402"/>
      <c r="L235" s="403"/>
      <c r="M235" s="404"/>
      <c r="N235" s="402"/>
      <c r="O235" s="404"/>
      <c r="P235" s="402"/>
      <c r="Q235" s="402"/>
      <c r="R235" s="404"/>
      <c r="S235" s="402"/>
      <c r="T235" s="402"/>
      <c r="U235" s="402"/>
      <c r="V235" s="9"/>
    </row>
    <row r="236" spans="1:22" ht="153" hidden="1" x14ac:dyDescent="0.25">
      <c r="A236" s="51" t="s">
        <v>1175</v>
      </c>
      <c r="B236" s="51" t="s">
        <v>1176</v>
      </c>
      <c r="C236" s="36" t="s">
        <v>1177</v>
      </c>
      <c r="D236" s="36" t="s">
        <v>103</v>
      </c>
      <c r="E236" s="36" t="s">
        <v>1098</v>
      </c>
      <c r="F236" s="78" t="s">
        <v>934</v>
      </c>
      <c r="G236" s="36" t="s">
        <v>80</v>
      </c>
      <c r="H236" s="28"/>
      <c r="I236" s="28"/>
      <c r="J236" s="54" t="s">
        <v>714</v>
      </c>
      <c r="K236" s="54" t="s">
        <v>715</v>
      </c>
      <c r="L236" s="240">
        <v>1</v>
      </c>
      <c r="M236" s="56" t="s">
        <v>935</v>
      </c>
      <c r="N236" s="54" t="s">
        <v>936</v>
      </c>
      <c r="O236" s="55">
        <v>8</v>
      </c>
      <c r="P236" s="54" t="s">
        <v>728</v>
      </c>
      <c r="Q236" s="54" t="s">
        <v>729</v>
      </c>
      <c r="R236" s="55">
        <v>10</v>
      </c>
      <c r="S236" s="56"/>
      <c r="T236" s="56"/>
      <c r="U236" s="56"/>
      <c r="V236" s="9"/>
    </row>
    <row r="237" spans="1:22" ht="76.5" hidden="1" x14ac:dyDescent="0.25">
      <c r="A237" s="396" t="s">
        <v>243</v>
      </c>
      <c r="B237" s="396" t="s">
        <v>270</v>
      </c>
      <c r="C237" s="371"/>
      <c r="D237" s="371"/>
      <c r="E237" s="371"/>
      <c r="F237" s="371"/>
      <c r="G237" s="371"/>
      <c r="H237" s="371"/>
      <c r="I237" s="371"/>
      <c r="J237" s="402"/>
      <c r="K237" s="402"/>
      <c r="L237" s="403"/>
      <c r="M237" s="404"/>
      <c r="N237" s="402"/>
      <c r="O237" s="404"/>
      <c r="P237" s="402"/>
      <c r="Q237" s="402"/>
      <c r="R237" s="404"/>
      <c r="S237" s="402"/>
      <c r="T237" s="402"/>
      <c r="U237" s="402"/>
      <c r="V237" s="9"/>
    </row>
    <row r="238" spans="1:22" ht="153" hidden="1" x14ac:dyDescent="0.25">
      <c r="A238" s="45" t="s">
        <v>864</v>
      </c>
      <c r="B238" s="45" t="s">
        <v>788</v>
      </c>
      <c r="C238" s="46" t="s">
        <v>778</v>
      </c>
      <c r="D238" s="46" t="s">
        <v>103</v>
      </c>
      <c r="E238" s="46" t="s">
        <v>780</v>
      </c>
      <c r="F238" s="31" t="s">
        <v>934</v>
      </c>
      <c r="G238" s="55" t="s">
        <v>80</v>
      </c>
      <c r="H238" s="46"/>
      <c r="I238" s="46"/>
      <c r="J238" s="54" t="s">
        <v>714</v>
      </c>
      <c r="K238" s="54" t="s">
        <v>715</v>
      </c>
      <c r="L238" s="240">
        <v>1</v>
      </c>
      <c r="M238" s="54" t="s">
        <v>728</v>
      </c>
      <c r="N238" s="54" t="s">
        <v>729</v>
      </c>
      <c r="O238" s="55">
        <v>35</v>
      </c>
      <c r="P238" s="56" t="s">
        <v>935</v>
      </c>
      <c r="Q238" s="54" t="s">
        <v>936</v>
      </c>
      <c r="R238" s="55">
        <v>35</v>
      </c>
      <c r="S238" s="56"/>
      <c r="T238" s="56"/>
      <c r="U238" s="56"/>
      <c r="V238" s="9"/>
    </row>
    <row r="239" spans="1:22" ht="105" hidden="1" customHeight="1" x14ac:dyDescent="0.25">
      <c r="A239" s="45" t="s">
        <v>863</v>
      </c>
      <c r="B239" s="51" t="s">
        <v>1151</v>
      </c>
      <c r="C239" s="33" t="s">
        <v>78</v>
      </c>
      <c r="D239" s="32" t="s">
        <v>103</v>
      </c>
      <c r="E239" s="33" t="s">
        <v>1086</v>
      </c>
      <c r="F239" s="32" t="s">
        <v>934</v>
      </c>
      <c r="G239" s="55"/>
      <c r="H239" s="46"/>
      <c r="I239" s="46"/>
      <c r="J239" s="54" t="s">
        <v>714</v>
      </c>
      <c r="K239" s="54" t="s">
        <v>715</v>
      </c>
      <c r="L239" s="240">
        <v>1</v>
      </c>
      <c r="M239" s="54" t="s">
        <v>728</v>
      </c>
      <c r="N239" s="54" t="s">
        <v>729</v>
      </c>
      <c r="O239" s="55">
        <v>37</v>
      </c>
      <c r="P239" s="56" t="s">
        <v>935</v>
      </c>
      <c r="Q239" s="54" t="s">
        <v>936</v>
      </c>
      <c r="R239" s="55">
        <v>25</v>
      </c>
      <c r="S239" s="56"/>
      <c r="T239" s="56"/>
      <c r="U239" s="56"/>
      <c r="V239" s="9"/>
    </row>
    <row r="240" spans="1:22" ht="38.25" hidden="1" x14ac:dyDescent="0.25">
      <c r="A240" s="65" t="s">
        <v>99</v>
      </c>
      <c r="B240" s="65" t="s">
        <v>98</v>
      </c>
      <c r="C240" s="28"/>
      <c r="D240" s="28"/>
      <c r="E240" s="28"/>
      <c r="F240" s="28"/>
      <c r="G240" s="28"/>
      <c r="H240" s="28"/>
      <c r="I240" s="28"/>
      <c r="J240" s="56"/>
      <c r="K240" s="56"/>
      <c r="L240" s="240"/>
      <c r="M240" s="55"/>
      <c r="N240" s="56"/>
      <c r="O240" s="55"/>
      <c r="P240" s="56"/>
      <c r="Q240" s="56"/>
      <c r="R240" s="55"/>
      <c r="S240" s="56"/>
      <c r="T240" s="56"/>
      <c r="U240" s="56"/>
      <c r="V240" s="9"/>
    </row>
    <row r="241" spans="1:22" ht="38.25" hidden="1" x14ac:dyDescent="0.25">
      <c r="A241" s="396" t="s">
        <v>244</v>
      </c>
      <c r="B241" s="396" t="s">
        <v>271</v>
      </c>
      <c r="C241" s="371"/>
      <c r="D241" s="371"/>
      <c r="E241" s="371"/>
      <c r="F241" s="371"/>
      <c r="G241" s="371"/>
      <c r="H241" s="371"/>
      <c r="I241" s="371"/>
      <c r="J241" s="402"/>
      <c r="K241" s="402"/>
      <c r="L241" s="403"/>
      <c r="M241" s="404"/>
      <c r="N241" s="402"/>
      <c r="O241" s="404"/>
      <c r="P241" s="402"/>
      <c r="Q241" s="402"/>
      <c r="R241" s="404"/>
      <c r="S241" s="402"/>
      <c r="T241" s="402"/>
      <c r="U241" s="402"/>
      <c r="V241" s="9"/>
    </row>
    <row r="242" spans="1:22" ht="76.5" hidden="1" x14ac:dyDescent="0.25">
      <c r="A242" s="45" t="s">
        <v>373</v>
      </c>
      <c r="B242" s="51" t="s">
        <v>852</v>
      </c>
      <c r="C242" s="46" t="s">
        <v>74</v>
      </c>
      <c r="D242" s="46" t="s">
        <v>103</v>
      </c>
      <c r="E242" s="46" t="s">
        <v>1108</v>
      </c>
      <c r="F242" s="28" t="s">
        <v>853</v>
      </c>
      <c r="G242" s="55" t="s">
        <v>80</v>
      </c>
      <c r="H242" s="46"/>
      <c r="I242" s="46"/>
      <c r="J242" s="56" t="s">
        <v>806</v>
      </c>
      <c r="K242" s="45" t="s">
        <v>805</v>
      </c>
      <c r="L242" s="240">
        <v>11</v>
      </c>
      <c r="M242" s="55"/>
      <c r="N242" s="56"/>
      <c r="O242" s="55"/>
      <c r="P242" s="56"/>
      <c r="Q242" s="56"/>
      <c r="R242" s="55"/>
      <c r="S242" s="56"/>
      <c r="T242" s="56"/>
      <c r="U242" s="56"/>
      <c r="V242" s="9"/>
    </row>
    <row r="243" spans="1:22" ht="63.75" hidden="1" x14ac:dyDescent="0.25">
      <c r="A243" s="396" t="s">
        <v>245</v>
      </c>
      <c r="B243" s="396" t="s">
        <v>272</v>
      </c>
      <c r="C243" s="371"/>
      <c r="D243" s="371"/>
      <c r="E243" s="371"/>
      <c r="F243" s="371"/>
      <c r="G243" s="371"/>
      <c r="H243" s="371"/>
      <c r="I243" s="371"/>
      <c r="J243" s="402"/>
      <c r="K243" s="402"/>
      <c r="L243" s="403"/>
      <c r="M243" s="404"/>
      <c r="N243" s="402"/>
      <c r="O243" s="404"/>
      <c r="P243" s="402"/>
      <c r="Q243" s="402"/>
      <c r="R243" s="404"/>
      <c r="S243" s="402"/>
      <c r="T243" s="402"/>
      <c r="U243" s="402"/>
      <c r="V243" s="9"/>
    </row>
    <row r="244" spans="1:22" ht="63.75" hidden="1" x14ac:dyDescent="0.25">
      <c r="A244" s="412" t="s">
        <v>100</v>
      </c>
      <c r="B244" s="412" t="s">
        <v>101</v>
      </c>
      <c r="C244" s="371" t="s">
        <v>28</v>
      </c>
      <c r="D244" s="371" t="s">
        <v>28</v>
      </c>
      <c r="E244" s="371" t="s">
        <v>28</v>
      </c>
      <c r="F244" s="371"/>
      <c r="G244" s="371" t="s">
        <v>28</v>
      </c>
      <c r="H244" s="371" t="s">
        <v>28</v>
      </c>
      <c r="I244" s="371" t="s">
        <v>28</v>
      </c>
      <c r="J244" s="402"/>
      <c r="K244" s="402"/>
      <c r="L244" s="403"/>
      <c r="M244" s="404"/>
      <c r="N244" s="402"/>
      <c r="O244" s="404"/>
      <c r="P244" s="402"/>
      <c r="Q244" s="402"/>
      <c r="R244" s="404"/>
      <c r="S244" s="402"/>
      <c r="T244" s="402"/>
      <c r="U244" s="402"/>
      <c r="V244" s="9"/>
    </row>
    <row r="245" spans="1:22" ht="76.5" hidden="1" x14ac:dyDescent="0.25">
      <c r="A245" s="44" t="s">
        <v>102</v>
      </c>
      <c r="B245" s="88" t="s">
        <v>961</v>
      </c>
      <c r="C245" s="28" t="s">
        <v>78</v>
      </c>
      <c r="D245" s="28" t="s">
        <v>103</v>
      </c>
      <c r="E245" s="28" t="s">
        <v>1086</v>
      </c>
      <c r="F245" s="28" t="s">
        <v>853</v>
      </c>
      <c r="G245" s="28" t="s">
        <v>80</v>
      </c>
      <c r="H245" s="28"/>
      <c r="I245" s="28"/>
      <c r="J245" s="67" t="s">
        <v>716</v>
      </c>
      <c r="K245" s="67" t="s">
        <v>717</v>
      </c>
      <c r="L245" s="240">
        <v>19</v>
      </c>
      <c r="M245" s="55"/>
      <c r="N245" s="56"/>
      <c r="O245" s="55"/>
      <c r="P245" s="56"/>
      <c r="Q245" s="56"/>
      <c r="R245" s="55"/>
      <c r="S245" s="56"/>
      <c r="T245" s="56"/>
      <c r="U245" s="56"/>
      <c r="V245" s="9"/>
    </row>
    <row r="246" spans="1:22" ht="76.5" hidden="1" x14ac:dyDescent="0.25">
      <c r="A246" s="44" t="s">
        <v>527</v>
      </c>
      <c r="B246" s="87" t="s">
        <v>908</v>
      </c>
      <c r="C246" s="46" t="s">
        <v>81</v>
      </c>
      <c r="D246" s="46" t="s">
        <v>103</v>
      </c>
      <c r="E246" s="46" t="s">
        <v>1106</v>
      </c>
      <c r="F246" s="28" t="s">
        <v>853</v>
      </c>
      <c r="G246" s="46" t="s">
        <v>80</v>
      </c>
      <c r="H246" s="46"/>
      <c r="I246" s="46"/>
      <c r="J246" s="45" t="s">
        <v>716</v>
      </c>
      <c r="K246" s="45" t="s">
        <v>717</v>
      </c>
      <c r="L246" s="239">
        <v>80</v>
      </c>
      <c r="M246" s="55"/>
      <c r="N246" s="56"/>
      <c r="O246" s="55"/>
      <c r="P246" s="56"/>
      <c r="Q246" s="56"/>
      <c r="R246" s="55"/>
      <c r="S246" s="56"/>
      <c r="T246" s="56"/>
      <c r="U246" s="56"/>
      <c r="V246" s="9"/>
    </row>
    <row r="247" spans="1:22" ht="76.5" hidden="1" x14ac:dyDescent="0.25">
      <c r="A247" s="44" t="s">
        <v>789</v>
      </c>
      <c r="B247" s="45" t="s">
        <v>790</v>
      </c>
      <c r="C247" s="46" t="s">
        <v>778</v>
      </c>
      <c r="D247" s="46" t="s">
        <v>103</v>
      </c>
      <c r="E247" s="46" t="s">
        <v>780</v>
      </c>
      <c r="F247" s="28" t="s">
        <v>853</v>
      </c>
      <c r="G247" s="55" t="s">
        <v>80</v>
      </c>
      <c r="H247" s="46"/>
      <c r="I247" s="46"/>
      <c r="J247" s="54" t="s">
        <v>716</v>
      </c>
      <c r="K247" s="54" t="s">
        <v>717</v>
      </c>
      <c r="L247" s="240">
        <v>3</v>
      </c>
      <c r="M247" s="55"/>
      <c r="N247" s="56"/>
      <c r="O247" s="55"/>
      <c r="P247" s="56"/>
      <c r="Q247" s="56"/>
      <c r="R247" s="55"/>
      <c r="S247" s="56"/>
      <c r="T247" s="56"/>
      <c r="U247" s="56"/>
      <c r="V247" s="9"/>
    </row>
    <row r="248" spans="1:22" ht="76.5" hidden="1" x14ac:dyDescent="0.25">
      <c r="A248" s="44" t="s">
        <v>865</v>
      </c>
      <c r="B248" s="51" t="s">
        <v>442</v>
      </c>
      <c r="C248" s="46" t="s">
        <v>1093</v>
      </c>
      <c r="D248" s="46" t="s">
        <v>103</v>
      </c>
      <c r="E248" s="46" t="s">
        <v>1107</v>
      </c>
      <c r="F248" s="28" t="s">
        <v>853</v>
      </c>
      <c r="G248" s="55" t="s">
        <v>80</v>
      </c>
      <c r="H248" s="46"/>
      <c r="I248" s="46"/>
      <c r="J248" s="54" t="s">
        <v>806</v>
      </c>
      <c r="K248" s="54" t="s">
        <v>717</v>
      </c>
      <c r="L248" s="240">
        <v>30</v>
      </c>
      <c r="M248" s="55"/>
      <c r="N248" s="56"/>
      <c r="O248" s="55"/>
      <c r="P248" s="56"/>
      <c r="Q248" s="56"/>
      <c r="R248" s="55"/>
      <c r="S248" s="56"/>
      <c r="T248" s="56"/>
      <c r="U248" s="56"/>
      <c r="V248" s="9"/>
    </row>
    <row r="249" spans="1:22" ht="76.5" hidden="1" x14ac:dyDescent="0.25">
      <c r="A249" s="44" t="s">
        <v>880</v>
      </c>
      <c r="B249" s="88" t="s">
        <v>987</v>
      </c>
      <c r="C249" s="46" t="s">
        <v>84</v>
      </c>
      <c r="D249" s="46" t="s">
        <v>103</v>
      </c>
      <c r="E249" s="46" t="s">
        <v>1098</v>
      </c>
      <c r="F249" s="28" t="s">
        <v>853</v>
      </c>
      <c r="G249" s="55" t="s">
        <v>80</v>
      </c>
      <c r="H249" s="46"/>
      <c r="I249" s="46"/>
      <c r="J249" s="54" t="s">
        <v>716</v>
      </c>
      <c r="K249" s="54" t="s">
        <v>717</v>
      </c>
      <c r="L249" s="239">
        <v>18</v>
      </c>
      <c r="M249" s="55"/>
      <c r="N249" s="56"/>
      <c r="O249" s="55"/>
      <c r="P249" s="56"/>
      <c r="Q249" s="56"/>
      <c r="R249" s="55"/>
      <c r="S249" s="56"/>
      <c r="T249" s="56"/>
      <c r="U249" s="56"/>
      <c r="V249" s="9"/>
    </row>
    <row r="250" spans="1:22" ht="76.5" hidden="1" x14ac:dyDescent="0.25">
      <c r="A250" s="106" t="s">
        <v>892</v>
      </c>
      <c r="B250" s="88" t="s">
        <v>893</v>
      </c>
      <c r="C250" s="89" t="s">
        <v>83</v>
      </c>
      <c r="D250" s="89" t="s">
        <v>103</v>
      </c>
      <c r="E250" s="46" t="s">
        <v>1091</v>
      </c>
      <c r="F250" s="89" t="s">
        <v>853</v>
      </c>
      <c r="G250" s="90" t="s">
        <v>80</v>
      </c>
      <c r="H250" s="46"/>
      <c r="I250" s="46"/>
      <c r="J250" s="54" t="s">
        <v>716</v>
      </c>
      <c r="K250" s="54" t="s">
        <v>717</v>
      </c>
      <c r="L250" s="239">
        <v>40</v>
      </c>
      <c r="M250" s="55"/>
      <c r="N250" s="56"/>
      <c r="O250" s="55"/>
      <c r="P250" s="56"/>
      <c r="Q250" s="56"/>
      <c r="R250" s="55"/>
      <c r="S250" s="56"/>
      <c r="T250" s="56"/>
      <c r="U250" s="56"/>
      <c r="V250" s="9"/>
    </row>
    <row r="251" spans="1:22" ht="76.5" hidden="1" x14ac:dyDescent="0.25">
      <c r="A251" s="106" t="s">
        <v>895</v>
      </c>
      <c r="B251" s="51" t="s">
        <v>1061</v>
      </c>
      <c r="C251" s="46" t="s">
        <v>469</v>
      </c>
      <c r="D251" s="46" t="s">
        <v>103</v>
      </c>
      <c r="E251" s="46" t="s">
        <v>1050</v>
      </c>
      <c r="F251" s="28" t="s">
        <v>853</v>
      </c>
      <c r="G251" s="55" t="s">
        <v>80</v>
      </c>
      <c r="H251" s="46" t="s">
        <v>478</v>
      </c>
      <c r="I251" s="46"/>
      <c r="J251" s="56" t="s">
        <v>716</v>
      </c>
      <c r="K251" s="45" t="s">
        <v>805</v>
      </c>
      <c r="L251" s="240">
        <v>173</v>
      </c>
      <c r="M251" s="55"/>
      <c r="N251" s="56"/>
      <c r="O251" s="55"/>
      <c r="P251" s="56"/>
      <c r="Q251" s="56"/>
      <c r="R251" s="55"/>
      <c r="S251" s="56"/>
      <c r="T251" s="56"/>
      <c r="U251" s="56"/>
      <c r="V251" s="9"/>
    </row>
    <row r="252" spans="1:22" ht="38.25" hidden="1" x14ac:dyDescent="0.25">
      <c r="A252" s="133" t="s">
        <v>136</v>
      </c>
      <c r="B252" s="133" t="s">
        <v>137</v>
      </c>
      <c r="C252" s="388"/>
      <c r="D252" s="388"/>
      <c r="E252" s="388"/>
      <c r="F252" s="388"/>
      <c r="G252" s="388"/>
      <c r="H252" s="388"/>
      <c r="I252" s="388"/>
      <c r="J252" s="388"/>
      <c r="K252" s="388"/>
      <c r="L252" s="406"/>
      <c r="M252" s="407"/>
      <c r="N252" s="405"/>
      <c r="O252" s="407"/>
      <c r="P252" s="405"/>
      <c r="Q252" s="405"/>
      <c r="R252" s="407"/>
      <c r="S252" s="405"/>
      <c r="T252" s="405"/>
      <c r="U252" s="405"/>
      <c r="V252" s="9"/>
    </row>
    <row r="253" spans="1:22" ht="38.25" hidden="1" x14ac:dyDescent="0.25">
      <c r="A253" s="167" t="s">
        <v>138</v>
      </c>
      <c r="B253" s="167" t="s">
        <v>146</v>
      </c>
      <c r="C253" s="408"/>
      <c r="D253" s="408"/>
      <c r="E253" s="408"/>
      <c r="F253" s="408"/>
      <c r="G253" s="408"/>
      <c r="H253" s="408"/>
      <c r="I253" s="408"/>
      <c r="J253" s="408"/>
      <c r="K253" s="408"/>
      <c r="L253" s="410"/>
      <c r="M253" s="411"/>
      <c r="N253" s="409"/>
      <c r="O253" s="411"/>
      <c r="P253" s="409"/>
      <c r="Q253" s="409"/>
      <c r="R253" s="411"/>
      <c r="S253" s="409"/>
      <c r="T253" s="409"/>
      <c r="U253" s="409"/>
      <c r="V253" s="9"/>
    </row>
    <row r="254" spans="1:22" ht="51" hidden="1" x14ac:dyDescent="0.25">
      <c r="A254" s="396" t="s">
        <v>246</v>
      </c>
      <c r="B254" s="396" t="s">
        <v>273</v>
      </c>
      <c r="C254" s="371"/>
      <c r="D254" s="371"/>
      <c r="E254" s="371"/>
      <c r="F254" s="371"/>
      <c r="G254" s="371"/>
      <c r="H254" s="371"/>
      <c r="I254" s="371"/>
      <c r="J254" s="371"/>
      <c r="K254" s="371"/>
      <c r="L254" s="403"/>
      <c r="M254" s="404"/>
      <c r="N254" s="402"/>
      <c r="O254" s="404"/>
      <c r="P254" s="402"/>
      <c r="Q254" s="402"/>
      <c r="R254" s="404"/>
      <c r="S254" s="402"/>
      <c r="T254" s="402"/>
      <c r="U254" s="402"/>
      <c r="V254" s="9"/>
    </row>
    <row r="255" spans="1:22" ht="51" hidden="1" x14ac:dyDescent="0.25">
      <c r="A255" s="396" t="s">
        <v>247</v>
      </c>
      <c r="B255" s="396" t="s">
        <v>274</v>
      </c>
      <c r="C255" s="371"/>
      <c r="D255" s="371"/>
      <c r="E255" s="371"/>
      <c r="F255" s="371"/>
      <c r="G255" s="371"/>
      <c r="H255" s="371"/>
      <c r="I255" s="371"/>
      <c r="J255" s="371"/>
      <c r="K255" s="371"/>
      <c r="L255" s="403"/>
      <c r="M255" s="404"/>
      <c r="N255" s="402"/>
      <c r="O255" s="404"/>
      <c r="P255" s="402"/>
      <c r="Q255" s="402"/>
      <c r="R255" s="404"/>
      <c r="S255" s="402"/>
      <c r="T255" s="402"/>
      <c r="U255" s="402"/>
      <c r="V255" s="9"/>
    </row>
    <row r="256" spans="1:22" ht="76.5" hidden="1" x14ac:dyDescent="0.25">
      <c r="A256" s="396" t="s">
        <v>248</v>
      </c>
      <c r="B256" s="396" t="s">
        <v>275</v>
      </c>
      <c r="C256" s="371"/>
      <c r="D256" s="371"/>
      <c r="E256" s="371"/>
      <c r="F256" s="371"/>
      <c r="G256" s="371"/>
      <c r="H256" s="371"/>
      <c r="I256" s="371"/>
      <c r="J256" s="371"/>
      <c r="K256" s="371"/>
      <c r="L256" s="403"/>
      <c r="M256" s="404"/>
      <c r="N256" s="402"/>
      <c r="O256" s="404"/>
      <c r="P256" s="402"/>
      <c r="Q256" s="402"/>
      <c r="R256" s="404"/>
      <c r="S256" s="402"/>
      <c r="T256" s="402"/>
      <c r="U256" s="402"/>
      <c r="V256" s="9"/>
    </row>
    <row r="257" spans="1:22" ht="318.75" hidden="1" x14ac:dyDescent="0.25">
      <c r="A257" s="105" t="s">
        <v>443</v>
      </c>
      <c r="B257" s="62" t="s">
        <v>444</v>
      </c>
      <c r="C257" s="35" t="s">
        <v>1093</v>
      </c>
      <c r="D257" s="35" t="s">
        <v>377</v>
      </c>
      <c r="E257" s="35" t="s">
        <v>1107</v>
      </c>
      <c r="F257" s="34" t="s">
        <v>1062</v>
      </c>
      <c r="G257" s="63"/>
      <c r="H257" s="35"/>
      <c r="I257" s="35"/>
      <c r="J257" s="45" t="s">
        <v>720</v>
      </c>
      <c r="K257" s="45" t="s">
        <v>721</v>
      </c>
      <c r="L257" s="240">
        <v>1</v>
      </c>
      <c r="M257" s="55"/>
      <c r="N257" s="56"/>
      <c r="O257" s="55"/>
      <c r="P257" s="56"/>
      <c r="Q257" s="56"/>
      <c r="R257" s="55"/>
      <c r="S257" s="56"/>
      <c r="T257" s="56"/>
      <c r="U257" s="56"/>
      <c r="V257" s="9"/>
    </row>
    <row r="258" spans="1:22" ht="318.75" hidden="1" x14ac:dyDescent="0.25">
      <c r="A258" s="196" t="s">
        <v>528</v>
      </c>
      <c r="B258" s="51" t="s">
        <v>1127</v>
      </c>
      <c r="C258" s="46" t="s">
        <v>481</v>
      </c>
      <c r="D258" s="46" t="s">
        <v>377</v>
      </c>
      <c r="E258" s="46" t="s">
        <v>1050</v>
      </c>
      <c r="F258" s="28" t="s">
        <v>1062</v>
      </c>
      <c r="G258" s="55" t="s">
        <v>80</v>
      </c>
      <c r="H258" s="46" t="s">
        <v>478</v>
      </c>
      <c r="I258" s="46"/>
      <c r="J258" s="45" t="s">
        <v>720</v>
      </c>
      <c r="K258" s="45" t="s">
        <v>721</v>
      </c>
      <c r="L258" s="240">
        <v>32671</v>
      </c>
      <c r="M258" s="55"/>
      <c r="N258" s="56"/>
      <c r="O258" s="55"/>
      <c r="P258" s="56"/>
      <c r="Q258" s="56"/>
      <c r="R258" s="55"/>
      <c r="S258" s="56"/>
      <c r="T258" s="56"/>
      <c r="U258" s="56"/>
      <c r="V258" s="9"/>
    </row>
    <row r="259" spans="1:22" ht="89.25" hidden="1" x14ac:dyDescent="0.25">
      <c r="A259" s="396" t="s">
        <v>249</v>
      </c>
      <c r="B259" s="396" t="s">
        <v>276</v>
      </c>
      <c r="C259" s="371"/>
      <c r="D259" s="371"/>
      <c r="E259" s="371"/>
      <c r="F259" s="371"/>
      <c r="G259" s="371"/>
      <c r="H259" s="371"/>
      <c r="I259" s="371"/>
      <c r="J259" s="402"/>
      <c r="K259" s="402"/>
      <c r="L259" s="403"/>
      <c r="M259" s="404"/>
      <c r="N259" s="402"/>
      <c r="O259" s="404"/>
      <c r="P259" s="402"/>
      <c r="Q259" s="402"/>
      <c r="R259" s="404"/>
      <c r="S259" s="402"/>
      <c r="T259" s="402"/>
      <c r="U259" s="402"/>
      <c r="V259" s="9"/>
    </row>
    <row r="260" spans="1:22" ht="38.25" hidden="1" x14ac:dyDescent="0.25">
      <c r="A260" s="396" t="s">
        <v>250</v>
      </c>
      <c r="B260" s="396" t="s">
        <v>277</v>
      </c>
      <c r="C260" s="371"/>
      <c r="D260" s="371"/>
      <c r="E260" s="371"/>
      <c r="F260" s="371"/>
      <c r="G260" s="371"/>
      <c r="H260" s="371"/>
      <c r="I260" s="371"/>
      <c r="J260" s="402"/>
      <c r="K260" s="402"/>
      <c r="L260" s="403"/>
      <c r="M260" s="404"/>
      <c r="N260" s="402"/>
      <c r="O260" s="404"/>
      <c r="P260" s="402"/>
      <c r="Q260" s="402"/>
      <c r="R260" s="404"/>
      <c r="S260" s="402"/>
      <c r="T260" s="402"/>
      <c r="U260" s="402"/>
      <c r="V260" s="9"/>
    </row>
    <row r="261" spans="1:22" ht="51" hidden="1" x14ac:dyDescent="0.25">
      <c r="A261" s="396" t="s">
        <v>251</v>
      </c>
      <c r="B261" s="396" t="s">
        <v>278</v>
      </c>
      <c r="C261" s="371"/>
      <c r="D261" s="371"/>
      <c r="E261" s="371"/>
      <c r="F261" s="371"/>
      <c r="G261" s="371"/>
      <c r="H261" s="371"/>
      <c r="I261" s="371"/>
      <c r="J261" s="402"/>
      <c r="K261" s="402"/>
      <c r="L261" s="403"/>
      <c r="M261" s="404"/>
      <c r="N261" s="402"/>
      <c r="O261" s="404"/>
      <c r="P261" s="402"/>
      <c r="Q261" s="402"/>
      <c r="R261" s="404"/>
      <c r="S261" s="402"/>
      <c r="T261" s="402"/>
      <c r="U261" s="402"/>
      <c r="V261" s="9"/>
    </row>
    <row r="262" spans="1:22" ht="63.75" hidden="1" x14ac:dyDescent="0.25">
      <c r="A262" s="167" t="s">
        <v>139</v>
      </c>
      <c r="B262" s="167" t="s">
        <v>147</v>
      </c>
      <c r="C262" s="408"/>
      <c r="D262" s="408"/>
      <c r="E262" s="408"/>
      <c r="F262" s="408"/>
      <c r="G262" s="408"/>
      <c r="H262" s="408"/>
      <c r="I262" s="408"/>
      <c r="J262" s="409"/>
      <c r="K262" s="409"/>
      <c r="L262" s="410"/>
      <c r="M262" s="411"/>
      <c r="N262" s="409"/>
      <c r="O262" s="411"/>
      <c r="P262" s="409"/>
      <c r="Q262" s="409"/>
      <c r="R262" s="411"/>
      <c r="S262" s="409"/>
      <c r="T262" s="409"/>
      <c r="U262" s="409"/>
      <c r="V262" s="9"/>
    </row>
    <row r="263" spans="1:22" ht="114.75" hidden="1" x14ac:dyDescent="0.25">
      <c r="A263" s="396" t="s">
        <v>252</v>
      </c>
      <c r="B263" s="396" t="s">
        <v>279</v>
      </c>
      <c r="C263" s="371"/>
      <c r="D263" s="371"/>
      <c r="E263" s="371"/>
      <c r="F263" s="371"/>
      <c r="G263" s="371"/>
      <c r="H263" s="371"/>
      <c r="I263" s="371"/>
      <c r="J263" s="402"/>
      <c r="K263" s="402"/>
      <c r="L263" s="403"/>
      <c r="M263" s="404"/>
      <c r="N263" s="402"/>
      <c r="O263" s="404"/>
      <c r="P263" s="402"/>
      <c r="Q263" s="402"/>
      <c r="R263" s="404"/>
      <c r="S263" s="402"/>
      <c r="T263" s="402"/>
      <c r="U263" s="402"/>
      <c r="V263" s="9"/>
    </row>
    <row r="264" spans="1:22" ht="153" hidden="1" x14ac:dyDescent="0.25">
      <c r="A264" s="45" t="s">
        <v>374</v>
      </c>
      <c r="B264" s="45" t="s">
        <v>375</v>
      </c>
      <c r="C264" s="46" t="s">
        <v>376</v>
      </c>
      <c r="D264" s="46" t="s">
        <v>377</v>
      </c>
      <c r="E264" s="46" t="s">
        <v>1098</v>
      </c>
      <c r="F264" s="55" t="s">
        <v>432</v>
      </c>
      <c r="G264" s="55" t="s">
        <v>86</v>
      </c>
      <c r="H264" s="46"/>
      <c r="I264" s="46"/>
      <c r="J264" s="54" t="s">
        <v>668</v>
      </c>
      <c r="K264" s="54" t="s">
        <v>669</v>
      </c>
      <c r="L264" s="239">
        <v>7200</v>
      </c>
      <c r="M264" s="47" t="s">
        <v>688</v>
      </c>
      <c r="N264" s="54" t="s">
        <v>689</v>
      </c>
      <c r="O264" s="46">
        <v>3914</v>
      </c>
      <c r="P264" s="56"/>
      <c r="Q264" s="56"/>
      <c r="R264" s="55"/>
      <c r="S264" s="56"/>
      <c r="T264" s="56"/>
      <c r="U264" s="56"/>
      <c r="V264" s="9"/>
    </row>
    <row r="265" spans="1:22" ht="153" hidden="1" x14ac:dyDescent="0.25">
      <c r="A265" s="45" t="s">
        <v>378</v>
      </c>
      <c r="B265" s="45" t="s">
        <v>379</v>
      </c>
      <c r="C265" s="46" t="s">
        <v>380</v>
      </c>
      <c r="D265" s="46" t="s">
        <v>377</v>
      </c>
      <c r="E265" s="46" t="s">
        <v>1098</v>
      </c>
      <c r="F265" s="55" t="s">
        <v>432</v>
      </c>
      <c r="G265" s="55" t="s">
        <v>86</v>
      </c>
      <c r="H265" s="46"/>
      <c r="I265" s="46"/>
      <c r="J265" s="54" t="s">
        <v>668</v>
      </c>
      <c r="K265" s="54" t="s">
        <v>669</v>
      </c>
      <c r="L265" s="239">
        <v>5410</v>
      </c>
      <c r="M265" s="47" t="s">
        <v>688</v>
      </c>
      <c r="N265" s="54" t="s">
        <v>689</v>
      </c>
      <c r="O265" s="46">
        <v>5410</v>
      </c>
      <c r="P265" s="56"/>
      <c r="Q265" s="56"/>
      <c r="R265" s="55"/>
      <c r="S265" s="56"/>
      <c r="T265" s="56"/>
      <c r="U265" s="56"/>
      <c r="V265" s="9"/>
    </row>
    <row r="266" spans="1:22" ht="153" hidden="1" x14ac:dyDescent="0.25">
      <c r="A266" s="45" t="s">
        <v>381</v>
      </c>
      <c r="B266" s="45" t="s">
        <v>382</v>
      </c>
      <c r="C266" s="46" t="s">
        <v>383</v>
      </c>
      <c r="D266" s="46" t="s">
        <v>377</v>
      </c>
      <c r="E266" s="46" t="s">
        <v>1098</v>
      </c>
      <c r="F266" s="55" t="s">
        <v>432</v>
      </c>
      <c r="G266" s="55" t="s">
        <v>86</v>
      </c>
      <c r="H266" s="46"/>
      <c r="I266" s="46"/>
      <c r="J266" s="54" t="s">
        <v>668</v>
      </c>
      <c r="K266" s="54" t="s">
        <v>669</v>
      </c>
      <c r="L266" s="239">
        <v>13510</v>
      </c>
      <c r="M266" s="47" t="s">
        <v>688</v>
      </c>
      <c r="N266" s="54" t="s">
        <v>689</v>
      </c>
      <c r="O266" s="46">
        <v>13510</v>
      </c>
      <c r="P266" s="56"/>
      <c r="Q266" s="56"/>
      <c r="R266" s="55"/>
      <c r="S266" s="56"/>
      <c r="T266" s="56"/>
      <c r="U266" s="56"/>
      <c r="V266" s="9"/>
    </row>
    <row r="267" spans="1:22" ht="157.5" hidden="1" customHeight="1" x14ac:dyDescent="0.25">
      <c r="A267" s="45" t="s">
        <v>529</v>
      </c>
      <c r="B267" s="87" t="s">
        <v>1257</v>
      </c>
      <c r="C267" s="46" t="s">
        <v>81</v>
      </c>
      <c r="D267" s="46" t="s">
        <v>377</v>
      </c>
      <c r="E267" s="46" t="s">
        <v>1106</v>
      </c>
      <c r="F267" s="78" t="s">
        <v>1063</v>
      </c>
      <c r="G267" s="46" t="s">
        <v>80</v>
      </c>
      <c r="H267" s="46"/>
      <c r="I267" s="46"/>
      <c r="J267" s="45" t="s">
        <v>668</v>
      </c>
      <c r="K267" s="45" t="s">
        <v>669</v>
      </c>
      <c r="L267" s="239">
        <v>5000</v>
      </c>
      <c r="M267" s="46" t="s">
        <v>688</v>
      </c>
      <c r="N267" s="45" t="s">
        <v>689</v>
      </c>
      <c r="O267" s="46">
        <v>5000</v>
      </c>
      <c r="P267" s="56"/>
      <c r="Q267" s="56"/>
      <c r="R267" s="55"/>
      <c r="S267" s="56"/>
      <c r="T267" s="56"/>
      <c r="U267" s="56"/>
      <c r="V267" s="9"/>
    </row>
    <row r="268" spans="1:22" ht="102" hidden="1" x14ac:dyDescent="0.25">
      <c r="A268" s="45" t="s">
        <v>530</v>
      </c>
      <c r="B268" s="62" t="s">
        <v>1157</v>
      </c>
      <c r="C268" s="178" t="s">
        <v>1158</v>
      </c>
      <c r="D268" s="35" t="s">
        <v>377</v>
      </c>
      <c r="E268" s="35" t="s">
        <v>1107</v>
      </c>
      <c r="F268" s="78" t="s">
        <v>1063</v>
      </c>
      <c r="G268" s="63"/>
      <c r="H268" s="35"/>
      <c r="I268" s="35"/>
      <c r="J268" s="45" t="s">
        <v>688</v>
      </c>
      <c r="K268" s="45" t="s">
        <v>689</v>
      </c>
      <c r="L268" s="240">
        <v>10000</v>
      </c>
      <c r="M268" s="55"/>
      <c r="N268" s="56"/>
      <c r="O268" s="55"/>
      <c r="P268" s="56"/>
      <c r="Q268" s="56"/>
      <c r="R268" s="55"/>
      <c r="S268" s="56"/>
      <c r="T268" s="56"/>
      <c r="U268" s="56"/>
      <c r="V268" s="9"/>
    </row>
    <row r="269" spans="1:22" ht="127.5" hidden="1" x14ac:dyDescent="0.25">
      <c r="A269" s="45" t="s">
        <v>531</v>
      </c>
      <c r="B269" s="62" t="s">
        <v>445</v>
      </c>
      <c r="C269" s="28" t="s">
        <v>1093</v>
      </c>
      <c r="D269" s="35" t="s">
        <v>377</v>
      </c>
      <c r="E269" s="35" t="s">
        <v>1107</v>
      </c>
      <c r="F269" s="63" t="s">
        <v>432</v>
      </c>
      <c r="G269" s="63"/>
      <c r="H269" s="35"/>
      <c r="I269" s="35"/>
      <c r="J269" s="45" t="s">
        <v>672</v>
      </c>
      <c r="K269" s="45" t="s">
        <v>673</v>
      </c>
      <c r="L269" s="240">
        <v>500</v>
      </c>
      <c r="M269" s="55"/>
      <c r="N269" s="56"/>
      <c r="O269" s="55"/>
      <c r="P269" s="56"/>
      <c r="Q269" s="56"/>
      <c r="R269" s="55"/>
      <c r="S269" s="56"/>
      <c r="T269" s="56"/>
      <c r="U269" s="56"/>
      <c r="V269" s="9"/>
    </row>
    <row r="270" spans="1:22" ht="129.75" hidden="1" customHeight="1" x14ac:dyDescent="0.25">
      <c r="A270" s="45" t="s">
        <v>532</v>
      </c>
      <c r="B270" s="41" t="s">
        <v>866</v>
      </c>
      <c r="C270" s="35" t="s">
        <v>1093</v>
      </c>
      <c r="D270" s="35" t="s">
        <v>377</v>
      </c>
      <c r="E270" s="35" t="s">
        <v>1107</v>
      </c>
      <c r="F270" s="63" t="s">
        <v>432</v>
      </c>
      <c r="G270" s="63"/>
      <c r="H270" s="35"/>
      <c r="I270" s="35"/>
      <c r="J270" s="45" t="s">
        <v>806</v>
      </c>
      <c r="K270" s="45" t="s">
        <v>807</v>
      </c>
      <c r="L270" s="240">
        <v>1</v>
      </c>
      <c r="M270" s="55"/>
      <c r="N270" s="56"/>
      <c r="O270" s="55"/>
      <c r="P270" s="56"/>
      <c r="Q270" s="56"/>
      <c r="R270" s="55"/>
      <c r="S270" s="56"/>
      <c r="T270" s="56"/>
      <c r="U270" s="56"/>
      <c r="V270" s="9"/>
    </row>
    <row r="271" spans="1:22" ht="153" hidden="1" x14ac:dyDescent="0.25">
      <c r="A271" s="45" t="s">
        <v>533</v>
      </c>
      <c r="B271" s="45" t="s">
        <v>482</v>
      </c>
      <c r="C271" s="46" t="s">
        <v>841</v>
      </c>
      <c r="D271" s="46" t="s">
        <v>377</v>
      </c>
      <c r="E271" s="46" t="s">
        <v>1050</v>
      </c>
      <c r="F271" s="28" t="s">
        <v>1063</v>
      </c>
      <c r="G271" s="55" t="s">
        <v>80</v>
      </c>
      <c r="H271" s="46" t="s">
        <v>478</v>
      </c>
      <c r="I271" s="46"/>
      <c r="J271" s="56" t="s">
        <v>806</v>
      </c>
      <c r="K271" s="45" t="s">
        <v>807</v>
      </c>
      <c r="L271" s="240">
        <v>1</v>
      </c>
      <c r="M271" s="55" t="s">
        <v>668</v>
      </c>
      <c r="N271" s="45" t="s">
        <v>669</v>
      </c>
      <c r="O271" s="55">
        <v>34904</v>
      </c>
      <c r="P271" s="56"/>
      <c r="Q271" s="56"/>
      <c r="R271" s="55"/>
      <c r="S271" s="56"/>
      <c r="T271" s="56"/>
      <c r="U271" s="56"/>
      <c r="V271" s="9"/>
    </row>
    <row r="272" spans="1:22" ht="153" hidden="1" x14ac:dyDescent="0.25">
      <c r="A272" s="45" t="s">
        <v>534</v>
      </c>
      <c r="B272" s="45" t="s">
        <v>483</v>
      </c>
      <c r="C272" s="46" t="s">
        <v>842</v>
      </c>
      <c r="D272" s="46" t="s">
        <v>377</v>
      </c>
      <c r="E272" s="46" t="s">
        <v>1050</v>
      </c>
      <c r="F272" s="28" t="s">
        <v>1063</v>
      </c>
      <c r="G272" s="55" t="s">
        <v>80</v>
      </c>
      <c r="H272" s="46" t="s">
        <v>478</v>
      </c>
      <c r="I272" s="46"/>
      <c r="J272" s="56" t="s">
        <v>806</v>
      </c>
      <c r="K272" s="45" t="s">
        <v>807</v>
      </c>
      <c r="L272" s="240">
        <v>1</v>
      </c>
      <c r="M272" s="55" t="s">
        <v>668</v>
      </c>
      <c r="N272" s="45" t="s">
        <v>669</v>
      </c>
      <c r="O272" s="55">
        <v>30041</v>
      </c>
      <c r="P272" s="56"/>
      <c r="Q272" s="56"/>
      <c r="R272" s="55"/>
      <c r="S272" s="56"/>
      <c r="T272" s="56"/>
      <c r="U272" s="56"/>
      <c r="V272" s="9"/>
    </row>
    <row r="273" spans="1:22" ht="153" hidden="1" x14ac:dyDescent="0.25">
      <c r="A273" s="45" t="s">
        <v>791</v>
      </c>
      <c r="B273" s="45" t="s">
        <v>792</v>
      </c>
      <c r="C273" s="46" t="s">
        <v>778</v>
      </c>
      <c r="D273" s="46" t="s">
        <v>377</v>
      </c>
      <c r="E273" s="46" t="s">
        <v>780</v>
      </c>
      <c r="F273" s="46" t="s">
        <v>1062</v>
      </c>
      <c r="G273" s="55" t="s">
        <v>80</v>
      </c>
      <c r="H273" s="46"/>
      <c r="I273" s="46"/>
      <c r="J273" s="54" t="s">
        <v>668</v>
      </c>
      <c r="K273" s="54" t="s">
        <v>669</v>
      </c>
      <c r="L273" s="240">
        <v>1000</v>
      </c>
      <c r="M273" s="55"/>
      <c r="N273" s="56"/>
      <c r="O273" s="55"/>
      <c r="P273" s="56"/>
      <c r="Q273" s="56"/>
      <c r="R273" s="55"/>
      <c r="S273" s="56"/>
      <c r="T273" s="56"/>
      <c r="U273" s="56"/>
      <c r="V273" s="9"/>
    </row>
    <row r="274" spans="1:22" ht="25.5" hidden="1" x14ac:dyDescent="0.25">
      <c r="A274" s="396" t="s">
        <v>253</v>
      </c>
      <c r="B274" s="396" t="s">
        <v>280</v>
      </c>
      <c r="C274" s="371"/>
      <c r="D274" s="371"/>
      <c r="E274" s="371"/>
      <c r="F274" s="371"/>
      <c r="G274" s="371"/>
      <c r="H274" s="371"/>
      <c r="I274" s="371"/>
      <c r="J274" s="402"/>
      <c r="K274" s="402"/>
      <c r="L274" s="403"/>
      <c r="M274" s="404"/>
      <c r="N274" s="402"/>
      <c r="O274" s="404"/>
      <c r="P274" s="402"/>
      <c r="Q274" s="402"/>
      <c r="R274" s="404"/>
      <c r="S274" s="402"/>
      <c r="T274" s="402"/>
      <c r="U274" s="402"/>
      <c r="V274" s="9"/>
    </row>
    <row r="275" spans="1:22" ht="51" hidden="1" x14ac:dyDescent="0.25">
      <c r="A275" s="396" t="s">
        <v>254</v>
      </c>
      <c r="B275" s="396" t="s">
        <v>281</v>
      </c>
      <c r="C275" s="371"/>
      <c r="D275" s="371"/>
      <c r="E275" s="371"/>
      <c r="F275" s="371"/>
      <c r="G275" s="371"/>
      <c r="H275" s="371"/>
      <c r="I275" s="371"/>
      <c r="J275" s="402"/>
      <c r="K275" s="402"/>
      <c r="L275" s="403"/>
      <c r="M275" s="404"/>
      <c r="N275" s="402"/>
      <c r="O275" s="404"/>
      <c r="P275" s="402"/>
      <c r="Q275" s="402"/>
      <c r="R275" s="404"/>
      <c r="S275" s="402"/>
      <c r="T275" s="402"/>
      <c r="U275" s="402"/>
      <c r="V275" s="9"/>
    </row>
    <row r="276" spans="1:22" ht="318.75" hidden="1" x14ac:dyDescent="0.25">
      <c r="A276" s="45" t="s">
        <v>535</v>
      </c>
      <c r="B276" s="45" t="s">
        <v>423</v>
      </c>
      <c r="C276" s="46" t="s">
        <v>81</v>
      </c>
      <c r="D276" s="46" t="s">
        <v>377</v>
      </c>
      <c r="E276" s="46" t="s">
        <v>1106</v>
      </c>
      <c r="F276" s="78" t="s">
        <v>1062</v>
      </c>
      <c r="G276" s="46" t="s">
        <v>80</v>
      </c>
      <c r="H276" s="46"/>
      <c r="I276" s="46"/>
      <c r="J276" s="45" t="s">
        <v>720</v>
      </c>
      <c r="K276" s="45" t="s">
        <v>721</v>
      </c>
      <c r="L276" s="239">
        <v>1</v>
      </c>
      <c r="M276" s="55"/>
      <c r="N276" s="56"/>
      <c r="O276" s="55"/>
      <c r="P276" s="56"/>
      <c r="Q276" s="56"/>
      <c r="R276" s="55"/>
      <c r="S276" s="56"/>
      <c r="T276" s="56"/>
      <c r="U276" s="56"/>
      <c r="V276" s="9"/>
    </row>
    <row r="277" spans="1:22" ht="102" hidden="1" x14ac:dyDescent="0.25">
      <c r="A277" s="45" t="s">
        <v>793</v>
      </c>
      <c r="B277" s="45" t="s">
        <v>794</v>
      </c>
      <c r="C277" s="46" t="s">
        <v>778</v>
      </c>
      <c r="D277" s="46" t="s">
        <v>377</v>
      </c>
      <c r="E277" s="46" t="s">
        <v>780</v>
      </c>
      <c r="F277" s="46" t="s">
        <v>1063</v>
      </c>
      <c r="G277" s="55" t="s">
        <v>80</v>
      </c>
      <c r="H277" s="46"/>
      <c r="I277" s="46"/>
      <c r="J277" s="54" t="s">
        <v>688</v>
      </c>
      <c r="K277" s="54" t="s">
        <v>689</v>
      </c>
      <c r="L277" s="240">
        <v>200</v>
      </c>
      <c r="M277" s="55"/>
      <c r="N277" s="56"/>
      <c r="O277" s="55"/>
      <c r="P277" s="56"/>
      <c r="Q277" s="56"/>
      <c r="R277" s="55"/>
      <c r="S277" s="56"/>
      <c r="T277" s="56"/>
      <c r="U277" s="56"/>
      <c r="V277" s="9"/>
    </row>
    <row r="278" spans="1:22" ht="89.25" x14ac:dyDescent="0.25">
      <c r="A278" s="133" t="s">
        <v>140</v>
      </c>
      <c r="B278" s="133" t="s">
        <v>141</v>
      </c>
      <c r="C278" s="370"/>
      <c r="D278" s="370"/>
      <c r="E278" s="370"/>
      <c r="F278" s="370"/>
      <c r="G278" s="370"/>
      <c r="H278" s="370"/>
      <c r="I278" s="370"/>
      <c r="J278" s="405"/>
      <c r="K278" s="405"/>
      <c r="L278" s="406"/>
      <c r="M278" s="407"/>
      <c r="N278" s="405"/>
      <c r="O278" s="407"/>
      <c r="P278" s="405"/>
      <c r="Q278" s="405"/>
      <c r="R278" s="407"/>
      <c r="S278" s="405"/>
      <c r="T278" s="405"/>
      <c r="U278" s="405"/>
      <c r="V278" s="9"/>
    </row>
    <row r="279" spans="1:22" ht="63.75" hidden="1" x14ac:dyDescent="0.25">
      <c r="A279" s="167" t="s">
        <v>142</v>
      </c>
      <c r="B279" s="167" t="s">
        <v>143</v>
      </c>
      <c r="C279" s="408"/>
      <c r="D279" s="408"/>
      <c r="E279" s="408"/>
      <c r="F279" s="408"/>
      <c r="G279" s="408"/>
      <c r="H279" s="408"/>
      <c r="I279" s="408"/>
      <c r="J279" s="409"/>
      <c r="K279" s="409"/>
      <c r="L279" s="410"/>
      <c r="M279" s="411"/>
      <c r="N279" s="409"/>
      <c r="O279" s="411"/>
      <c r="P279" s="409"/>
      <c r="Q279" s="409"/>
      <c r="R279" s="411"/>
      <c r="S279" s="409"/>
      <c r="T279" s="409"/>
      <c r="U279" s="409"/>
      <c r="V279" s="9"/>
    </row>
    <row r="280" spans="1:22" ht="38.25" hidden="1" x14ac:dyDescent="0.25">
      <c r="A280" s="396" t="s">
        <v>255</v>
      </c>
      <c r="B280" s="396" t="s">
        <v>283</v>
      </c>
      <c r="C280" s="371"/>
      <c r="D280" s="371"/>
      <c r="E280" s="371"/>
      <c r="F280" s="371"/>
      <c r="G280" s="371"/>
      <c r="H280" s="371"/>
      <c r="I280" s="371"/>
      <c r="J280" s="402"/>
      <c r="K280" s="402"/>
      <c r="L280" s="403"/>
      <c r="M280" s="404"/>
      <c r="N280" s="402"/>
      <c r="O280" s="404"/>
      <c r="P280" s="402"/>
      <c r="Q280" s="402"/>
      <c r="R280" s="404"/>
      <c r="S280" s="402"/>
      <c r="T280" s="402"/>
      <c r="U280" s="402"/>
      <c r="V280" s="9"/>
    </row>
    <row r="281" spans="1:22" ht="89.25" hidden="1" x14ac:dyDescent="0.25">
      <c r="A281" s="45" t="s">
        <v>384</v>
      </c>
      <c r="B281" s="45" t="s">
        <v>385</v>
      </c>
      <c r="C281" s="46" t="s">
        <v>84</v>
      </c>
      <c r="D281" s="46" t="s">
        <v>82</v>
      </c>
      <c r="E281" s="46" t="s">
        <v>1098</v>
      </c>
      <c r="F281" s="55" t="s">
        <v>432</v>
      </c>
      <c r="G281" s="55" t="s">
        <v>86</v>
      </c>
      <c r="H281" s="46"/>
      <c r="I281" s="46"/>
      <c r="J281" s="54" t="s">
        <v>686</v>
      </c>
      <c r="K281" s="54" t="s">
        <v>687</v>
      </c>
      <c r="L281" s="239">
        <v>1</v>
      </c>
      <c r="M281" s="55"/>
      <c r="N281" s="56"/>
      <c r="O281" s="55"/>
      <c r="P281" s="56"/>
      <c r="Q281" s="56"/>
      <c r="R281" s="55"/>
      <c r="S281" s="56"/>
      <c r="T281" s="56"/>
      <c r="U281" s="56"/>
      <c r="V281" s="9"/>
    </row>
    <row r="282" spans="1:22" ht="89.25" hidden="1" x14ac:dyDescent="0.25">
      <c r="A282" s="45" t="s">
        <v>536</v>
      </c>
      <c r="B282" s="91" t="s">
        <v>907</v>
      </c>
      <c r="C282" s="28" t="s">
        <v>1093</v>
      </c>
      <c r="D282" s="35" t="s">
        <v>82</v>
      </c>
      <c r="E282" s="28" t="s">
        <v>1107</v>
      </c>
      <c r="F282" s="35" t="s">
        <v>432</v>
      </c>
      <c r="G282" s="35" t="s">
        <v>80</v>
      </c>
      <c r="H282" s="35"/>
      <c r="I282" s="35"/>
      <c r="J282" s="45" t="s">
        <v>686</v>
      </c>
      <c r="K282" s="45" t="s">
        <v>687</v>
      </c>
      <c r="L282" s="240">
        <v>1</v>
      </c>
      <c r="M282" s="55"/>
      <c r="N282" s="56"/>
      <c r="O282" s="55"/>
      <c r="P282" s="56"/>
      <c r="Q282" s="56"/>
      <c r="R282" s="55"/>
      <c r="S282" s="56"/>
      <c r="T282" s="56"/>
      <c r="U282" s="56"/>
      <c r="V282" s="9"/>
    </row>
    <row r="283" spans="1:22" ht="76.5" hidden="1" x14ac:dyDescent="0.25">
      <c r="A283" s="45" t="s">
        <v>537</v>
      </c>
      <c r="B283" s="74" t="s">
        <v>1215</v>
      </c>
      <c r="C283" s="46" t="s">
        <v>484</v>
      </c>
      <c r="D283" s="46" t="s">
        <v>82</v>
      </c>
      <c r="E283" s="46" t="s">
        <v>1050</v>
      </c>
      <c r="F283" s="28" t="s">
        <v>1064</v>
      </c>
      <c r="G283" s="55" t="s">
        <v>86</v>
      </c>
      <c r="H283" s="46" t="s">
        <v>478</v>
      </c>
      <c r="I283" s="46"/>
      <c r="J283" s="56" t="s">
        <v>686</v>
      </c>
      <c r="K283" s="45" t="s">
        <v>808</v>
      </c>
      <c r="L283" s="240">
        <v>1</v>
      </c>
      <c r="M283" s="55"/>
      <c r="N283" s="56"/>
      <c r="O283" s="55"/>
      <c r="P283" s="56"/>
      <c r="Q283" s="56"/>
      <c r="R283" s="55"/>
      <c r="S283" s="56"/>
      <c r="T283" s="56"/>
      <c r="U283" s="56"/>
      <c r="V283" s="9"/>
    </row>
    <row r="284" spans="1:22" ht="76.5" hidden="1" x14ac:dyDescent="0.25">
      <c r="A284" s="45" t="s">
        <v>538</v>
      </c>
      <c r="B284" s="74" t="s">
        <v>1259</v>
      </c>
      <c r="C284" s="46" t="s">
        <v>485</v>
      </c>
      <c r="D284" s="46" t="s">
        <v>82</v>
      </c>
      <c r="E284" s="46" t="s">
        <v>1050</v>
      </c>
      <c r="F284" s="28" t="s">
        <v>1064</v>
      </c>
      <c r="G284" s="55" t="s">
        <v>86</v>
      </c>
      <c r="H284" s="46" t="s">
        <v>478</v>
      </c>
      <c r="I284" s="46"/>
      <c r="J284" s="56" t="s">
        <v>686</v>
      </c>
      <c r="K284" s="45" t="s">
        <v>808</v>
      </c>
      <c r="L284" s="240">
        <v>1</v>
      </c>
      <c r="M284" s="55"/>
      <c r="N284" s="56"/>
      <c r="O284" s="55"/>
      <c r="P284" s="56"/>
      <c r="Q284" s="56"/>
      <c r="R284" s="55"/>
      <c r="S284" s="56"/>
      <c r="T284" s="56"/>
      <c r="U284" s="56"/>
      <c r="V284" s="9"/>
    </row>
    <row r="285" spans="1:22" ht="76.5" hidden="1" x14ac:dyDescent="0.25">
      <c r="A285" s="45" t="s">
        <v>539</v>
      </c>
      <c r="B285" s="74" t="s">
        <v>1256</v>
      </c>
      <c r="C285" s="46" t="s">
        <v>486</v>
      </c>
      <c r="D285" s="46" t="s">
        <v>82</v>
      </c>
      <c r="E285" s="46" t="s">
        <v>1050</v>
      </c>
      <c r="F285" s="28" t="s">
        <v>1064</v>
      </c>
      <c r="G285" s="55" t="s">
        <v>86</v>
      </c>
      <c r="H285" s="46" t="s">
        <v>478</v>
      </c>
      <c r="I285" s="46"/>
      <c r="J285" s="56" t="s">
        <v>686</v>
      </c>
      <c r="K285" s="45" t="s">
        <v>808</v>
      </c>
      <c r="L285" s="240">
        <v>1</v>
      </c>
      <c r="M285" s="55"/>
      <c r="N285" s="56"/>
      <c r="O285" s="55"/>
      <c r="P285" s="56"/>
      <c r="Q285" s="56"/>
      <c r="R285" s="55"/>
      <c r="S285" s="56"/>
      <c r="T285" s="56"/>
      <c r="U285" s="56"/>
      <c r="V285" s="9"/>
    </row>
    <row r="286" spans="1:22" ht="76.5" hidden="1" x14ac:dyDescent="0.25">
      <c r="A286" s="45" t="s">
        <v>540</v>
      </c>
      <c r="B286" s="45" t="s">
        <v>487</v>
      </c>
      <c r="C286" s="46" t="s">
        <v>488</v>
      </c>
      <c r="D286" s="46" t="s">
        <v>82</v>
      </c>
      <c r="E286" s="46" t="s">
        <v>1050</v>
      </c>
      <c r="F286" s="28" t="s">
        <v>1064</v>
      </c>
      <c r="G286" s="55" t="s">
        <v>86</v>
      </c>
      <c r="H286" s="46" t="s">
        <v>478</v>
      </c>
      <c r="I286" s="46"/>
      <c r="J286" s="56" t="s">
        <v>686</v>
      </c>
      <c r="K286" s="45" t="s">
        <v>808</v>
      </c>
      <c r="L286" s="240">
        <v>1</v>
      </c>
      <c r="M286" s="55"/>
      <c r="N286" s="56"/>
      <c r="O286" s="55"/>
      <c r="P286" s="56"/>
      <c r="Q286" s="56"/>
      <c r="R286" s="55"/>
      <c r="S286" s="56"/>
      <c r="T286" s="56"/>
      <c r="U286" s="56"/>
      <c r="V286" s="9"/>
    </row>
    <row r="287" spans="1:22" ht="38.25" hidden="1" x14ac:dyDescent="0.25">
      <c r="A287" s="396" t="s">
        <v>256</v>
      </c>
      <c r="B287" s="396" t="s">
        <v>284</v>
      </c>
      <c r="C287" s="371"/>
      <c r="D287" s="371"/>
      <c r="E287" s="371"/>
      <c r="F287" s="371"/>
      <c r="G287" s="371"/>
      <c r="H287" s="371"/>
      <c r="I287" s="371"/>
      <c r="J287" s="402"/>
      <c r="K287" s="402"/>
      <c r="L287" s="403"/>
      <c r="M287" s="404"/>
      <c r="N287" s="402"/>
      <c r="O287" s="404"/>
      <c r="P287" s="402"/>
      <c r="Q287" s="402"/>
      <c r="R287" s="404"/>
      <c r="S287" s="402"/>
      <c r="T287" s="402"/>
      <c r="U287" s="402"/>
      <c r="V287" s="9"/>
    </row>
    <row r="288" spans="1:22" ht="89.25" hidden="1" x14ac:dyDescent="0.25">
      <c r="A288" s="396" t="s">
        <v>257</v>
      </c>
      <c r="B288" s="396" t="s">
        <v>285</v>
      </c>
      <c r="C288" s="371"/>
      <c r="D288" s="371"/>
      <c r="E288" s="371"/>
      <c r="F288" s="371"/>
      <c r="G288" s="371"/>
      <c r="H288" s="371"/>
      <c r="I288" s="371"/>
      <c r="J288" s="402"/>
      <c r="K288" s="402"/>
      <c r="L288" s="403"/>
      <c r="M288" s="404"/>
      <c r="N288" s="402"/>
      <c r="O288" s="404"/>
      <c r="P288" s="402"/>
      <c r="Q288" s="402"/>
      <c r="R288" s="404"/>
      <c r="S288" s="402"/>
      <c r="T288" s="402"/>
      <c r="U288" s="402"/>
      <c r="V288" s="9"/>
    </row>
    <row r="289" spans="1:22" ht="38.25" hidden="1" x14ac:dyDescent="0.25">
      <c r="A289" s="396" t="s">
        <v>258</v>
      </c>
      <c r="B289" s="396" t="s">
        <v>286</v>
      </c>
      <c r="C289" s="371"/>
      <c r="D289" s="371"/>
      <c r="E289" s="371"/>
      <c r="F289" s="371"/>
      <c r="G289" s="371"/>
      <c r="H289" s="371"/>
      <c r="I289" s="371"/>
      <c r="J289" s="402"/>
      <c r="K289" s="402"/>
      <c r="L289" s="403"/>
      <c r="M289" s="404"/>
      <c r="N289" s="402"/>
      <c r="O289" s="404"/>
      <c r="P289" s="402"/>
      <c r="Q289" s="402"/>
      <c r="R289" s="404"/>
      <c r="S289" s="402"/>
      <c r="T289" s="402"/>
      <c r="U289" s="402"/>
      <c r="V289" s="9"/>
    </row>
    <row r="290" spans="1:22" ht="178.5" hidden="1" x14ac:dyDescent="0.25">
      <c r="A290" s="45" t="s">
        <v>424</v>
      </c>
      <c r="B290" s="88" t="s">
        <v>988</v>
      </c>
      <c r="C290" s="46" t="s">
        <v>428</v>
      </c>
      <c r="D290" s="46" t="s">
        <v>389</v>
      </c>
      <c r="E290" s="46" t="s">
        <v>1106</v>
      </c>
      <c r="F290" s="154" t="s">
        <v>1164</v>
      </c>
      <c r="G290" s="46" t="s">
        <v>80</v>
      </c>
      <c r="H290" s="46"/>
      <c r="I290" s="46"/>
      <c r="J290" s="45" t="s">
        <v>704</v>
      </c>
      <c r="K290" s="45" t="s">
        <v>915</v>
      </c>
      <c r="L290" s="239">
        <v>270.73</v>
      </c>
      <c r="M290" s="55" t="s">
        <v>1198</v>
      </c>
      <c r="N290" s="45" t="s">
        <v>989</v>
      </c>
      <c r="O290" s="55">
        <v>100</v>
      </c>
      <c r="P290" s="56"/>
      <c r="Q290" s="56"/>
      <c r="R290" s="55"/>
      <c r="S290" s="56"/>
      <c r="T290" s="56"/>
      <c r="U290" s="56"/>
      <c r="V290" s="9"/>
    </row>
    <row r="291" spans="1:22" ht="178.5" hidden="1" x14ac:dyDescent="0.25">
      <c r="A291" s="45" t="s">
        <v>910</v>
      </c>
      <c r="B291" s="88" t="s">
        <v>911</v>
      </c>
      <c r="C291" s="89" t="s">
        <v>912</v>
      </c>
      <c r="D291" s="89" t="s">
        <v>389</v>
      </c>
      <c r="E291" s="46" t="s">
        <v>1091</v>
      </c>
      <c r="F291" s="154" t="s">
        <v>1164</v>
      </c>
      <c r="G291" s="89" t="s">
        <v>80</v>
      </c>
      <c r="H291" s="46"/>
      <c r="I291" s="46"/>
      <c r="J291" s="45" t="s">
        <v>704</v>
      </c>
      <c r="K291" s="45" t="s">
        <v>915</v>
      </c>
      <c r="L291" s="239">
        <v>213.22</v>
      </c>
      <c r="M291" s="55"/>
      <c r="N291" s="56"/>
      <c r="O291" s="55"/>
      <c r="P291" s="56"/>
      <c r="Q291" s="56"/>
      <c r="R291" s="55"/>
      <c r="S291" s="56"/>
      <c r="T291" s="56"/>
      <c r="U291" s="56"/>
      <c r="V291" s="9"/>
    </row>
    <row r="292" spans="1:22" ht="51" hidden="1" x14ac:dyDescent="0.25">
      <c r="A292" s="396" t="s">
        <v>259</v>
      </c>
      <c r="B292" s="396" t="s">
        <v>287</v>
      </c>
      <c r="C292" s="371"/>
      <c r="D292" s="371"/>
      <c r="E292" s="371"/>
      <c r="F292" s="371"/>
      <c r="G292" s="371"/>
      <c r="H292" s="371"/>
      <c r="I292" s="371"/>
      <c r="J292" s="402"/>
      <c r="K292" s="402"/>
      <c r="L292" s="403"/>
      <c r="M292" s="404"/>
      <c r="N292" s="402"/>
      <c r="O292" s="404"/>
      <c r="P292" s="402"/>
      <c r="Q292" s="402"/>
      <c r="R292" s="404"/>
      <c r="S292" s="402"/>
      <c r="T292" s="402"/>
      <c r="U292" s="402"/>
      <c r="V292" s="9"/>
    </row>
    <row r="293" spans="1:22" ht="140.25" hidden="1" x14ac:dyDescent="0.25">
      <c r="A293" s="45" t="s">
        <v>446</v>
      </c>
      <c r="B293" s="45" t="s">
        <v>426</v>
      </c>
      <c r="C293" s="46" t="s">
        <v>81</v>
      </c>
      <c r="D293" s="46" t="s">
        <v>79</v>
      </c>
      <c r="E293" s="46" t="s">
        <v>1106</v>
      </c>
      <c r="F293" s="78" t="s">
        <v>890</v>
      </c>
      <c r="G293" s="46" t="s">
        <v>80</v>
      </c>
      <c r="H293" s="46"/>
      <c r="I293" s="46"/>
      <c r="J293" s="45" t="s">
        <v>718</v>
      </c>
      <c r="K293" s="45" t="s">
        <v>818</v>
      </c>
      <c r="L293" s="239">
        <v>11926</v>
      </c>
      <c r="M293" s="55"/>
      <c r="N293" s="56"/>
      <c r="O293" s="55"/>
      <c r="P293" s="56"/>
      <c r="Q293" s="56"/>
      <c r="R293" s="55"/>
      <c r="S293" s="56"/>
      <c r="T293" s="56"/>
      <c r="U293" s="56"/>
      <c r="V293" s="9"/>
    </row>
    <row r="294" spans="1:22" ht="140.25" hidden="1" x14ac:dyDescent="0.25">
      <c r="A294" s="45" t="s">
        <v>425</v>
      </c>
      <c r="B294" s="62" t="s">
        <v>447</v>
      </c>
      <c r="C294" s="35" t="s">
        <v>1093</v>
      </c>
      <c r="D294" s="157" t="s">
        <v>79</v>
      </c>
      <c r="E294" s="157" t="s">
        <v>1107</v>
      </c>
      <c r="F294" s="46" t="s">
        <v>890</v>
      </c>
      <c r="G294" s="63" t="s">
        <v>80</v>
      </c>
      <c r="H294" s="35"/>
      <c r="I294" s="35"/>
      <c r="J294" s="45" t="s">
        <v>718</v>
      </c>
      <c r="K294" s="45" t="s">
        <v>818</v>
      </c>
      <c r="L294" s="240">
        <v>4000</v>
      </c>
      <c r="M294" s="55"/>
      <c r="N294" s="56"/>
      <c r="O294" s="55"/>
      <c r="P294" s="56"/>
      <c r="Q294" s="56"/>
      <c r="R294" s="55"/>
      <c r="S294" s="56"/>
      <c r="T294" s="56"/>
      <c r="U294" s="56"/>
      <c r="V294" s="9"/>
    </row>
    <row r="295" spans="1:22" ht="140.25" hidden="1" x14ac:dyDescent="0.25">
      <c r="A295" s="45" t="s">
        <v>541</v>
      </c>
      <c r="B295" s="62" t="s">
        <v>448</v>
      </c>
      <c r="C295" s="35" t="s">
        <v>1093</v>
      </c>
      <c r="D295" s="157" t="s">
        <v>79</v>
      </c>
      <c r="E295" s="157" t="s">
        <v>1107</v>
      </c>
      <c r="F295" s="46" t="s">
        <v>890</v>
      </c>
      <c r="G295" s="63" t="s">
        <v>80</v>
      </c>
      <c r="H295" s="35"/>
      <c r="I295" s="35"/>
      <c r="J295" s="45" t="s">
        <v>718</v>
      </c>
      <c r="K295" s="45" t="s">
        <v>818</v>
      </c>
      <c r="L295" s="240">
        <v>48285</v>
      </c>
      <c r="M295" s="55"/>
      <c r="N295" s="56"/>
      <c r="O295" s="55"/>
      <c r="P295" s="56"/>
      <c r="Q295" s="56"/>
      <c r="R295" s="55"/>
      <c r="S295" s="56"/>
      <c r="T295" s="56"/>
      <c r="U295" s="56"/>
      <c r="V295" s="9"/>
    </row>
    <row r="296" spans="1:22" ht="204" hidden="1" x14ac:dyDescent="0.25">
      <c r="A296" s="45" t="s">
        <v>542</v>
      </c>
      <c r="B296" s="74" t="s">
        <v>979</v>
      </c>
      <c r="C296" s="46" t="s">
        <v>843</v>
      </c>
      <c r="D296" s="46" t="s">
        <v>389</v>
      </c>
      <c r="E296" s="46" t="s">
        <v>1050</v>
      </c>
      <c r="F296" s="28" t="s">
        <v>1164</v>
      </c>
      <c r="G296" s="55" t="s">
        <v>80</v>
      </c>
      <c r="H296" s="46" t="s">
        <v>478</v>
      </c>
      <c r="I296" s="46"/>
      <c r="J296" s="56" t="s">
        <v>704</v>
      </c>
      <c r="K296" s="45" t="s">
        <v>980</v>
      </c>
      <c r="L296" s="240">
        <v>549.34</v>
      </c>
      <c r="M296" s="55"/>
      <c r="N296" s="56"/>
      <c r="O296" s="55"/>
      <c r="P296" s="56"/>
      <c r="Q296" s="56"/>
      <c r="R296" s="55"/>
      <c r="S296" s="56"/>
      <c r="T296" s="56"/>
      <c r="U296" s="56"/>
      <c r="V296" s="9"/>
    </row>
    <row r="297" spans="1:22" ht="143.25" hidden="1" x14ac:dyDescent="0.25">
      <c r="A297" s="45" t="s">
        <v>543</v>
      </c>
      <c r="B297" s="45" t="s">
        <v>773</v>
      </c>
      <c r="C297" s="46" t="s">
        <v>84</v>
      </c>
      <c r="D297" s="46" t="s">
        <v>79</v>
      </c>
      <c r="E297" s="46" t="s">
        <v>1098</v>
      </c>
      <c r="F297" s="326" t="s">
        <v>890</v>
      </c>
      <c r="G297" s="92" t="s">
        <v>80</v>
      </c>
      <c r="H297" s="46"/>
      <c r="I297" s="46"/>
      <c r="J297" s="54" t="s">
        <v>718</v>
      </c>
      <c r="K297" s="54" t="s">
        <v>776</v>
      </c>
      <c r="L297" s="239">
        <v>8440</v>
      </c>
      <c r="M297" s="47"/>
      <c r="N297" s="54"/>
      <c r="O297" s="46"/>
      <c r="P297" s="56"/>
      <c r="Q297" s="56"/>
      <c r="R297" s="55"/>
      <c r="S297" s="56"/>
      <c r="T297" s="56"/>
      <c r="U297" s="56"/>
      <c r="V297" s="9"/>
    </row>
    <row r="298" spans="1:22" ht="143.25" hidden="1" x14ac:dyDescent="0.25">
      <c r="A298" s="45" t="s">
        <v>772</v>
      </c>
      <c r="B298" s="45" t="s">
        <v>775</v>
      </c>
      <c r="C298" s="46" t="s">
        <v>84</v>
      </c>
      <c r="D298" s="84" t="s">
        <v>79</v>
      </c>
      <c r="E298" s="46" t="s">
        <v>1098</v>
      </c>
      <c r="F298" s="326" t="s">
        <v>890</v>
      </c>
      <c r="G298" s="92" t="s">
        <v>80</v>
      </c>
      <c r="H298" s="46"/>
      <c r="I298" s="46"/>
      <c r="J298" s="54" t="s">
        <v>718</v>
      </c>
      <c r="K298" s="54" t="s">
        <v>776</v>
      </c>
      <c r="L298" s="239">
        <v>9005</v>
      </c>
      <c r="M298" s="46"/>
      <c r="N298" s="45"/>
      <c r="O298" s="46"/>
      <c r="P298" s="56"/>
      <c r="Q298" s="56"/>
      <c r="R298" s="55"/>
      <c r="S298" s="56"/>
      <c r="T298" s="56"/>
      <c r="U298" s="56"/>
      <c r="V298" s="9"/>
    </row>
    <row r="299" spans="1:22" ht="143.25" hidden="1" x14ac:dyDescent="0.25">
      <c r="A299" s="45" t="s">
        <v>774</v>
      </c>
      <c r="B299" s="74" t="s">
        <v>930</v>
      </c>
      <c r="C299" s="46" t="s">
        <v>74</v>
      </c>
      <c r="D299" s="84" t="s">
        <v>79</v>
      </c>
      <c r="E299" s="84" t="s">
        <v>1108</v>
      </c>
      <c r="F299" s="84" t="s">
        <v>890</v>
      </c>
      <c r="G299" s="92" t="s">
        <v>80</v>
      </c>
      <c r="H299" s="46"/>
      <c r="I299" s="46"/>
      <c r="J299" s="54" t="s">
        <v>718</v>
      </c>
      <c r="K299" s="54" t="s">
        <v>776</v>
      </c>
      <c r="L299" s="239">
        <v>6270</v>
      </c>
      <c r="M299" s="46"/>
      <c r="N299" s="45"/>
      <c r="O299" s="46"/>
      <c r="P299" s="56"/>
      <c r="Q299" s="56"/>
      <c r="R299" s="55"/>
      <c r="S299" s="56"/>
      <c r="T299" s="56"/>
      <c r="U299" s="56"/>
      <c r="V299" s="9"/>
    </row>
    <row r="300" spans="1:22" ht="143.25" hidden="1" x14ac:dyDescent="0.25">
      <c r="A300" s="45" t="s">
        <v>929</v>
      </c>
      <c r="B300" s="74" t="s">
        <v>932</v>
      </c>
      <c r="C300" s="46" t="s">
        <v>74</v>
      </c>
      <c r="D300" s="84" t="s">
        <v>79</v>
      </c>
      <c r="E300" s="84" t="s">
        <v>1108</v>
      </c>
      <c r="F300" s="84" t="s">
        <v>890</v>
      </c>
      <c r="G300" s="92" t="s">
        <v>80</v>
      </c>
      <c r="H300" s="46"/>
      <c r="I300" s="46" t="s">
        <v>410</v>
      </c>
      <c r="J300" s="54" t="s">
        <v>718</v>
      </c>
      <c r="K300" s="54" t="s">
        <v>776</v>
      </c>
      <c r="L300" s="239">
        <v>3938</v>
      </c>
      <c r="M300" s="46"/>
      <c r="N300" s="45"/>
      <c r="O300" s="46"/>
      <c r="P300" s="56"/>
      <c r="Q300" s="56"/>
      <c r="R300" s="55"/>
      <c r="S300" s="56"/>
      <c r="T300" s="56"/>
      <c r="U300" s="56"/>
      <c r="V300" s="9"/>
    </row>
    <row r="301" spans="1:22" ht="38.25" hidden="1" x14ac:dyDescent="0.25">
      <c r="A301" s="396" t="s">
        <v>282</v>
      </c>
      <c r="B301" s="396" t="s">
        <v>288</v>
      </c>
      <c r="C301" s="371"/>
      <c r="D301" s="371"/>
      <c r="E301" s="371"/>
      <c r="F301" s="371"/>
      <c r="G301" s="371"/>
      <c r="H301" s="371"/>
      <c r="I301" s="371"/>
      <c r="J301" s="402"/>
      <c r="K301" s="402"/>
      <c r="L301" s="403"/>
      <c r="M301" s="404"/>
      <c r="N301" s="402"/>
      <c r="O301" s="404"/>
      <c r="P301" s="402"/>
      <c r="Q301" s="402"/>
      <c r="R301" s="404"/>
      <c r="S301" s="402"/>
      <c r="T301" s="402"/>
      <c r="U301" s="402"/>
      <c r="V301" s="9"/>
    </row>
    <row r="302" spans="1:22" ht="51" x14ac:dyDescent="0.25">
      <c r="A302" s="392" t="s">
        <v>144</v>
      </c>
      <c r="B302" s="392" t="s">
        <v>363</v>
      </c>
      <c r="C302" s="408"/>
      <c r="D302" s="408"/>
      <c r="E302" s="408"/>
      <c r="F302" s="408"/>
      <c r="G302" s="408"/>
      <c r="H302" s="408"/>
      <c r="I302" s="408"/>
      <c r="J302" s="409"/>
      <c r="K302" s="409"/>
      <c r="L302" s="410"/>
      <c r="M302" s="411"/>
      <c r="N302" s="409"/>
      <c r="O302" s="411"/>
      <c r="P302" s="409"/>
      <c r="Q302" s="409"/>
      <c r="R302" s="411"/>
      <c r="S302" s="409"/>
      <c r="T302" s="409"/>
      <c r="U302" s="409"/>
      <c r="V302" s="9"/>
    </row>
    <row r="303" spans="1:22" ht="25.5" x14ac:dyDescent="0.25">
      <c r="A303" s="396" t="s">
        <v>289</v>
      </c>
      <c r="B303" s="396" t="s">
        <v>293</v>
      </c>
      <c r="C303" s="371"/>
      <c r="D303" s="371"/>
      <c r="E303" s="371"/>
      <c r="F303" s="371"/>
      <c r="G303" s="371"/>
      <c r="H303" s="371"/>
      <c r="I303" s="371"/>
      <c r="J303" s="402"/>
      <c r="K303" s="402"/>
      <c r="L303" s="403"/>
      <c r="M303" s="404"/>
      <c r="N303" s="402"/>
      <c r="O303" s="404"/>
      <c r="P303" s="402"/>
      <c r="Q303" s="402"/>
      <c r="R303" s="404"/>
      <c r="S303" s="402"/>
      <c r="T303" s="402"/>
      <c r="U303" s="402"/>
      <c r="V303" s="9"/>
    </row>
    <row r="304" spans="1:22" ht="114.75" x14ac:dyDescent="0.25">
      <c r="A304" s="600" t="s">
        <v>544</v>
      </c>
      <c r="B304" s="584" t="s">
        <v>844</v>
      </c>
      <c r="C304" s="601" t="s">
        <v>469</v>
      </c>
      <c r="D304" s="601" t="s">
        <v>79</v>
      </c>
      <c r="E304" s="601" t="s">
        <v>1050</v>
      </c>
      <c r="F304" s="612" t="s">
        <v>1051</v>
      </c>
      <c r="G304" s="613" t="s">
        <v>80</v>
      </c>
      <c r="H304" s="601" t="s">
        <v>478</v>
      </c>
      <c r="I304" s="601"/>
      <c r="J304" s="604" t="s">
        <v>672</v>
      </c>
      <c r="K304" s="493" t="s">
        <v>809</v>
      </c>
      <c r="L304" s="605">
        <v>978</v>
      </c>
      <c r="M304" s="603"/>
      <c r="N304" s="604"/>
      <c r="O304" s="603"/>
      <c r="P304" s="56"/>
      <c r="Q304" s="56"/>
      <c r="R304" s="55"/>
      <c r="S304" s="56"/>
      <c r="T304" s="56"/>
      <c r="U304" s="56"/>
      <c r="V304" s="9"/>
    </row>
    <row r="305" spans="1:22" ht="114.75" hidden="1" x14ac:dyDescent="0.25">
      <c r="A305" s="44" t="s">
        <v>545</v>
      </c>
      <c r="B305" s="51" t="s">
        <v>1271</v>
      </c>
      <c r="C305" s="46" t="s">
        <v>469</v>
      </c>
      <c r="D305" s="46" t="s">
        <v>79</v>
      </c>
      <c r="E305" s="46" t="s">
        <v>1050</v>
      </c>
      <c r="F305" s="69" t="s">
        <v>1051</v>
      </c>
      <c r="G305" s="55" t="s">
        <v>80</v>
      </c>
      <c r="H305" s="46" t="s">
        <v>478</v>
      </c>
      <c r="I305" s="46"/>
      <c r="J305" s="56" t="s">
        <v>672</v>
      </c>
      <c r="K305" s="45" t="s">
        <v>809</v>
      </c>
      <c r="L305" s="240">
        <v>2000</v>
      </c>
      <c r="M305" s="55"/>
      <c r="N305" s="56"/>
      <c r="O305" s="55"/>
      <c r="P305" s="56"/>
      <c r="Q305" s="56"/>
      <c r="R305" s="55"/>
      <c r="S305" s="56"/>
      <c r="T305" s="56"/>
      <c r="U305" s="56"/>
      <c r="V305" s="9"/>
    </row>
    <row r="306" spans="1:22" ht="76.5" hidden="1" x14ac:dyDescent="0.25">
      <c r="A306" s="396" t="s">
        <v>290</v>
      </c>
      <c r="B306" s="396" t="s">
        <v>294</v>
      </c>
      <c r="C306" s="371"/>
      <c r="D306" s="371"/>
      <c r="E306" s="371"/>
      <c r="F306" s="371"/>
      <c r="G306" s="371"/>
      <c r="H306" s="371"/>
      <c r="I306" s="371"/>
      <c r="J306" s="402"/>
      <c r="K306" s="402"/>
      <c r="L306" s="403"/>
      <c r="M306" s="404"/>
      <c r="N306" s="402"/>
      <c r="O306" s="404"/>
      <c r="P306" s="402"/>
      <c r="Q306" s="402"/>
      <c r="R306" s="404"/>
      <c r="S306" s="402"/>
      <c r="T306" s="402"/>
      <c r="U306" s="402"/>
      <c r="V306" s="9"/>
    </row>
    <row r="307" spans="1:22" ht="63.75" hidden="1" x14ac:dyDescent="0.25">
      <c r="A307" s="396" t="s">
        <v>291</v>
      </c>
      <c r="B307" s="396" t="s">
        <v>295</v>
      </c>
      <c r="C307" s="371"/>
      <c r="D307" s="371"/>
      <c r="E307" s="371"/>
      <c r="F307" s="371"/>
      <c r="G307" s="371"/>
      <c r="H307" s="371"/>
      <c r="I307" s="371"/>
      <c r="J307" s="402"/>
      <c r="K307" s="402"/>
      <c r="L307" s="403"/>
      <c r="M307" s="404"/>
      <c r="N307" s="402"/>
      <c r="O307" s="404"/>
      <c r="P307" s="402"/>
      <c r="Q307" s="402"/>
      <c r="R307" s="404"/>
      <c r="S307" s="402"/>
      <c r="T307" s="402"/>
      <c r="U307" s="402"/>
      <c r="V307" s="9"/>
    </row>
    <row r="308" spans="1:22" ht="51" hidden="1" x14ac:dyDescent="0.25">
      <c r="A308" s="396" t="s">
        <v>292</v>
      </c>
      <c r="B308" s="396" t="s">
        <v>296</v>
      </c>
      <c r="C308" s="371"/>
      <c r="D308" s="371"/>
      <c r="E308" s="371"/>
      <c r="F308" s="371"/>
      <c r="G308" s="371"/>
      <c r="H308" s="371"/>
      <c r="I308" s="371"/>
      <c r="J308" s="402"/>
      <c r="K308" s="402"/>
      <c r="L308" s="403"/>
      <c r="M308" s="404"/>
      <c r="N308" s="402"/>
      <c r="O308" s="404"/>
      <c r="P308" s="402"/>
      <c r="Q308" s="402"/>
      <c r="R308" s="404"/>
      <c r="S308" s="402"/>
      <c r="T308" s="402"/>
      <c r="U308" s="402"/>
      <c r="V308" s="9"/>
    </row>
    <row r="309" spans="1:22" ht="51" hidden="1" x14ac:dyDescent="0.25">
      <c r="A309" s="421" t="s">
        <v>145</v>
      </c>
      <c r="B309" s="133" t="s">
        <v>148</v>
      </c>
      <c r="C309" s="370"/>
      <c r="D309" s="370"/>
      <c r="E309" s="370"/>
      <c r="F309" s="370"/>
      <c r="G309" s="370"/>
      <c r="H309" s="370"/>
      <c r="I309" s="370"/>
      <c r="J309" s="405"/>
      <c r="K309" s="405"/>
      <c r="L309" s="406"/>
      <c r="M309" s="407"/>
      <c r="N309" s="405"/>
      <c r="O309" s="407"/>
      <c r="P309" s="405"/>
      <c r="Q309" s="405"/>
      <c r="R309" s="407"/>
      <c r="S309" s="405"/>
      <c r="T309" s="405"/>
      <c r="U309" s="405"/>
      <c r="V309" s="9"/>
    </row>
    <row r="310" spans="1:22" ht="51" hidden="1" x14ac:dyDescent="0.25">
      <c r="A310" s="392" t="s">
        <v>149</v>
      </c>
      <c r="B310" s="392" t="s">
        <v>297</v>
      </c>
      <c r="C310" s="408"/>
      <c r="D310" s="408"/>
      <c r="E310" s="408"/>
      <c r="F310" s="408"/>
      <c r="G310" s="408"/>
      <c r="H310" s="408"/>
      <c r="I310" s="408"/>
      <c r="J310" s="409"/>
      <c r="K310" s="409"/>
      <c r="L310" s="410"/>
      <c r="M310" s="411"/>
      <c r="N310" s="409"/>
      <c r="O310" s="411"/>
      <c r="P310" s="409"/>
      <c r="Q310" s="409"/>
      <c r="R310" s="411"/>
      <c r="S310" s="409"/>
      <c r="T310" s="409"/>
      <c r="U310" s="409"/>
      <c r="V310" s="9"/>
    </row>
    <row r="311" spans="1:22" ht="63.75" hidden="1" x14ac:dyDescent="0.25">
      <c r="A311" s="396" t="s">
        <v>299</v>
      </c>
      <c r="B311" s="396" t="s">
        <v>306</v>
      </c>
      <c r="C311" s="371"/>
      <c r="D311" s="371"/>
      <c r="E311" s="371"/>
      <c r="F311" s="371"/>
      <c r="G311" s="371"/>
      <c r="H311" s="371"/>
      <c r="I311" s="371"/>
      <c r="J311" s="402"/>
      <c r="K311" s="402"/>
      <c r="L311" s="403"/>
      <c r="M311" s="404"/>
      <c r="N311" s="402"/>
      <c r="O311" s="404"/>
      <c r="P311" s="402"/>
      <c r="Q311" s="402"/>
      <c r="R311" s="404"/>
      <c r="S311" s="402"/>
      <c r="T311" s="402"/>
      <c r="U311" s="402"/>
      <c r="V311" s="9"/>
    </row>
    <row r="312" spans="1:22" ht="38.25" hidden="1" x14ac:dyDescent="0.25">
      <c r="A312" s="396" t="s">
        <v>300</v>
      </c>
      <c r="B312" s="396" t="s">
        <v>307</v>
      </c>
      <c r="C312" s="371"/>
      <c r="D312" s="371"/>
      <c r="E312" s="371"/>
      <c r="F312" s="371"/>
      <c r="G312" s="371"/>
      <c r="H312" s="371"/>
      <c r="I312" s="371"/>
      <c r="J312" s="402"/>
      <c r="K312" s="402"/>
      <c r="L312" s="403"/>
      <c r="M312" s="404"/>
      <c r="N312" s="402"/>
      <c r="O312" s="404"/>
      <c r="P312" s="402"/>
      <c r="Q312" s="402"/>
      <c r="R312" s="404"/>
      <c r="S312" s="402"/>
      <c r="T312" s="402"/>
      <c r="U312" s="402"/>
      <c r="V312" s="9"/>
    </row>
    <row r="313" spans="1:22" ht="89.25" hidden="1" x14ac:dyDescent="0.25">
      <c r="A313" s="45" t="s">
        <v>386</v>
      </c>
      <c r="B313" s="45" t="s">
        <v>1369</v>
      </c>
      <c r="C313" s="46" t="s">
        <v>81</v>
      </c>
      <c r="D313" s="46" t="s">
        <v>368</v>
      </c>
      <c r="E313" s="46" t="s">
        <v>1106</v>
      </c>
      <c r="F313" s="46" t="s">
        <v>824</v>
      </c>
      <c r="G313" s="46" t="s">
        <v>80</v>
      </c>
      <c r="H313" s="46"/>
      <c r="I313" s="46"/>
      <c r="J313" s="45" t="s">
        <v>686</v>
      </c>
      <c r="K313" s="45" t="s">
        <v>687</v>
      </c>
      <c r="L313" s="239">
        <v>1</v>
      </c>
      <c r="M313" s="46"/>
      <c r="N313" s="45"/>
      <c r="O313" s="46"/>
      <c r="P313" s="56"/>
      <c r="Q313" s="56"/>
      <c r="R313" s="55"/>
      <c r="S313" s="56"/>
      <c r="T313" s="56"/>
      <c r="U313" s="56"/>
      <c r="V313" s="9"/>
    </row>
    <row r="314" spans="1:22" ht="51" hidden="1" x14ac:dyDescent="0.25">
      <c r="A314" s="45" t="s">
        <v>546</v>
      </c>
      <c r="B314" s="45" t="s">
        <v>1370</v>
      </c>
      <c r="C314" s="46" t="s">
        <v>81</v>
      </c>
      <c r="D314" s="46" t="s">
        <v>368</v>
      </c>
      <c r="E314" s="46" t="s">
        <v>1106</v>
      </c>
      <c r="F314" s="46" t="s">
        <v>824</v>
      </c>
      <c r="G314" s="46" t="s">
        <v>80</v>
      </c>
      <c r="H314" s="46"/>
      <c r="I314" s="46"/>
      <c r="J314" s="45" t="s">
        <v>167</v>
      </c>
      <c r="K314" s="45" t="s">
        <v>663</v>
      </c>
      <c r="L314" s="239">
        <v>1</v>
      </c>
      <c r="M314" s="46"/>
      <c r="N314" s="45"/>
      <c r="O314" s="46"/>
      <c r="P314" s="56"/>
      <c r="Q314" s="56"/>
      <c r="R314" s="55"/>
      <c r="S314" s="56"/>
      <c r="T314" s="56"/>
      <c r="U314" s="56"/>
      <c r="V314" s="9"/>
    </row>
    <row r="315" spans="1:22" ht="140.25" hidden="1" x14ac:dyDescent="0.25">
      <c r="A315" s="45" t="s">
        <v>547</v>
      </c>
      <c r="B315" s="93" t="s">
        <v>1002</v>
      </c>
      <c r="C315" s="35" t="s">
        <v>1093</v>
      </c>
      <c r="D315" s="35" t="s">
        <v>368</v>
      </c>
      <c r="E315" s="35" t="s">
        <v>1107</v>
      </c>
      <c r="F315" s="35" t="s">
        <v>824</v>
      </c>
      <c r="G315" s="63" t="s">
        <v>80</v>
      </c>
      <c r="H315" s="35"/>
      <c r="I315" s="35"/>
      <c r="J315" s="493"/>
      <c r="K315" s="45" t="s">
        <v>1150</v>
      </c>
      <c r="L315" s="240">
        <v>1</v>
      </c>
      <c r="M315" s="55"/>
      <c r="N315" s="452" t="s">
        <v>1242</v>
      </c>
      <c r="O315" s="441">
        <v>177</v>
      </c>
      <c r="P315" s="442"/>
      <c r="Q315" s="452" t="s">
        <v>1243</v>
      </c>
      <c r="R315" s="441">
        <v>1</v>
      </c>
      <c r="S315" s="56"/>
      <c r="T315" s="56"/>
      <c r="U315" s="56"/>
      <c r="V315" s="9"/>
    </row>
    <row r="316" spans="1:22" ht="60" hidden="1" x14ac:dyDescent="0.25">
      <c r="A316" s="45" t="s">
        <v>548</v>
      </c>
      <c r="B316" s="93" t="s">
        <v>867</v>
      </c>
      <c r="C316" s="35" t="s">
        <v>1093</v>
      </c>
      <c r="D316" s="157" t="s">
        <v>368</v>
      </c>
      <c r="E316" s="157" t="s">
        <v>1107</v>
      </c>
      <c r="F316" s="35" t="s">
        <v>824</v>
      </c>
      <c r="G316" s="155" t="s">
        <v>80</v>
      </c>
      <c r="H316" s="35"/>
      <c r="I316" s="34" t="s">
        <v>410</v>
      </c>
      <c r="J316" s="45" t="s">
        <v>167</v>
      </c>
      <c r="K316" s="45" t="s">
        <v>663</v>
      </c>
      <c r="L316" s="240">
        <v>1</v>
      </c>
      <c r="M316" s="55"/>
      <c r="N316" s="56"/>
      <c r="O316" s="55"/>
      <c r="P316" s="56"/>
      <c r="Q316" s="56"/>
      <c r="R316" s="55"/>
      <c r="S316" s="56"/>
      <c r="T316" s="56"/>
      <c r="U316" s="56"/>
      <c r="V316" s="9"/>
    </row>
    <row r="317" spans="1:22" ht="140.25" hidden="1" x14ac:dyDescent="0.25">
      <c r="A317" s="45" t="s">
        <v>549</v>
      </c>
      <c r="B317" s="93" t="s">
        <v>1003</v>
      </c>
      <c r="C317" s="35" t="s">
        <v>1093</v>
      </c>
      <c r="D317" s="35" t="s">
        <v>368</v>
      </c>
      <c r="E317" s="35" t="s">
        <v>1107</v>
      </c>
      <c r="F317" s="35" t="s">
        <v>824</v>
      </c>
      <c r="G317" s="63" t="s">
        <v>80</v>
      </c>
      <c r="H317" s="35"/>
      <c r="I317" s="35"/>
      <c r="J317" s="496"/>
      <c r="K317" s="452" t="s">
        <v>1242</v>
      </c>
      <c r="L317" s="441">
        <v>240</v>
      </c>
      <c r="M317" s="55"/>
      <c r="N317" s="452" t="s">
        <v>1243</v>
      </c>
      <c r="O317" s="441">
        <v>1</v>
      </c>
      <c r="P317" s="442"/>
      <c r="Q317" s="494"/>
      <c r="R317" s="495"/>
      <c r="S317" s="56"/>
      <c r="T317" s="56"/>
      <c r="U317" s="56"/>
      <c r="V317" s="9"/>
    </row>
    <row r="318" spans="1:22" ht="51" hidden="1" x14ac:dyDescent="0.25">
      <c r="A318" s="45" t="s">
        <v>550</v>
      </c>
      <c r="B318" s="62" t="s">
        <v>465</v>
      </c>
      <c r="C318" s="35" t="s">
        <v>1093</v>
      </c>
      <c r="D318" s="35" t="s">
        <v>368</v>
      </c>
      <c r="E318" s="35" t="s">
        <v>1107</v>
      </c>
      <c r="F318" s="35" t="s">
        <v>824</v>
      </c>
      <c r="G318" s="63" t="s">
        <v>80</v>
      </c>
      <c r="H318" s="35"/>
      <c r="I318" s="34" t="s">
        <v>410</v>
      </c>
      <c r="J318" s="45" t="s">
        <v>167</v>
      </c>
      <c r="K318" s="45" t="s">
        <v>663</v>
      </c>
      <c r="L318" s="240">
        <v>1</v>
      </c>
      <c r="M318" s="55"/>
      <c r="N318" s="56"/>
      <c r="O318" s="55"/>
      <c r="P318" s="56"/>
      <c r="Q318" s="56"/>
      <c r="R318" s="55"/>
      <c r="S318" s="56"/>
      <c r="T318" s="56"/>
      <c r="U318" s="56"/>
      <c r="V318" s="9"/>
    </row>
    <row r="319" spans="1:22" ht="63.75" hidden="1" x14ac:dyDescent="0.25">
      <c r="A319" s="45" t="s">
        <v>551</v>
      </c>
      <c r="B319" s="62" t="s">
        <v>466</v>
      </c>
      <c r="C319" s="35" t="s">
        <v>1093</v>
      </c>
      <c r="D319" s="35" t="s">
        <v>368</v>
      </c>
      <c r="E319" s="35" t="s">
        <v>1107</v>
      </c>
      <c r="F319" s="35" t="s">
        <v>824</v>
      </c>
      <c r="G319" s="63" t="s">
        <v>80</v>
      </c>
      <c r="H319" s="35"/>
      <c r="I319" s="34" t="s">
        <v>410</v>
      </c>
      <c r="J319" s="45" t="s">
        <v>167</v>
      </c>
      <c r="K319" s="45" t="s">
        <v>663</v>
      </c>
      <c r="L319" s="240">
        <v>1</v>
      </c>
      <c r="M319" s="55"/>
      <c r="N319" s="56"/>
      <c r="O319" s="55"/>
      <c r="P319" s="56"/>
      <c r="Q319" s="56"/>
      <c r="R319" s="55"/>
      <c r="S319" s="56"/>
      <c r="T319" s="56"/>
      <c r="U319" s="56"/>
      <c r="V319" s="9"/>
    </row>
    <row r="320" spans="1:22" ht="51" hidden="1" x14ac:dyDescent="0.25">
      <c r="A320" s="45" t="s">
        <v>552</v>
      </c>
      <c r="B320" s="62" t="s">
        <v>467</v>
      </c>
      <c r="C320" s="35" t="s">
        <v>1093</v>
      </c>
      <c r="D320" s="35" t="s">
        <v>368</v>
      </c>
      <c r="E320" s="35" t="s">
        <v>1107</v>
      </c>
      <c r="F320" s="35" t="s">
        <v>824</v>
      </c>
      <c r="G320" s="63" t="s">
        <v>80</v>
      </c>
      <c r="H320" s="35"/>
      <c r="I320" s="34" t="s">
        <v>410</v>
      </c>
      <c r="J320" s="45" t="s">
        <v>167</v>
      </c>
      <c r="K320" s="45" t="s">
        <v>663</v>
      </c>
      <c r="L320" s="240">
        <v>1</v>
      </c>
      <c r="M320" s="55"/>
      <c r="N320" s="56"/>
      <c r="O320" s="55"/>
      <c r="P320" s="56"/>
      <c r="Q320" s="56"/>
      <c r="R320" s="55"/>
      <c r="S320" s="56"/>
      <c r="T320" s="56"/>
      <c r="U320" s="56"/>
      <c r="V320" s="9"/>
    </row>
    <row r="321" spans="1:22" ht="51" hidden="1" x14ac:dyDescent="0.25">
      <c r="A321" s="45" t="s">
        <v>553</v>
      </c>
      <c r="B321" s="62" t="s">
        <v>468</v>
      </c>
      <c r="C321" s="35" t="s">
        <v>1093</v>
      </c>
      <c r="D321" s="35" t="s">
        <v>368</v>
      </c>
      <c r="E321" s="35" t="s">
        <v>1107</v>
      </c>
      <c r="F321" s="35" t="s">
        <v>824</v>
      </c>
      <c r="G321" s="63" t="s">
        <v>80</v>
      </c>
      <c r="H321" s="35"/>
      <c r="I321" s="34" t="s">
        <v>410</v>
      </c>
      <c r="J321" s="45" t="s">
        <v>167</v>
      </c>
      <c r="K321" s="45" t="s">
        <v>663</v>
      </c>
      <c r="L321" s="240">
        <v>1</v>
      </c>
      <c r="M321" s="55"/>
      <c r="N321" s="56"/>
      <c r="O321" s="55"/>
      <c r="P321" s="56"/>
      <c r="Q321" s="56"/>
      <c r="R321" s="55"/>
      <c r="S321" s="56"/>
      <c r="T321" s="56"/>
      <c r="U321" s="56"/>
      <c r="V321" s="9"/>
    </row>
    <row r="322" spans="1:22" ht="140.25" hidden="1" x14ac:dyDescent="0.25">
      <c r="A322" s="45" t="s">
        <v>848</v>
      </c>
      <c r="B322" s="269" t="s">
        <v>1291</v>
      </c>
      <c r="C322" s="35" t="s">
        <v>83</v>
      </c>
      <c r="D322" s="35" t="s">
        <v>79</v>
      </c>
      <c r="E322" s="46" t="s">
        <v>1091</v>
      </c>
      <c r="F322" s="35" t="s">
        <v>890</v>
      </c>
      <c r="G322" s="63" t="s">
        <v>80</v>
      </c>
      <c r="H322" s="35"/>
      <c r="I322" s="35"/>
      <c r="J322" s="45" t="s">
        <v>718</v>
      </c>
      <c r="K322" s="45" t="s">
        <v>1251</v>
      </c>
      <c r="L322" s="240">
        <v>12950</v>
      </c>
      <c r="M322" s="55" t="s">
        <v>719</v>
      </c>
      <c r="N322" s="45" t="s">
        <v>1252</v>
      </c>
      <c r="O322" s="55">
        <v>319</v>
      </c>
      <c r="P322" s="56"/>
      <c r="Q322" s="56"/>
      <c r="R322" s="55"/>
      <c r="S322" s="56"/>
      <c r="T322" s="56"/>
      <c r="U322" s="56"/>
      <c r="V322" s="9"/>
    </row>
    <row r="323" spans="1:22" ht="140.25" hidden="1" x14ac:dyDescent="0.25">
      <c r="A323" s="45" t="s">
        <v>849</v>
      </c>
      <c r="B323" s="62" t="s">
        <v>430</v>
      </c>
      <c r="C323" s="35" t="s">
        <v>1093</v>
      </c>
      <c r="D323" s="35" t="s">
        <v>368</v>
      </c>
      <c r="E323" s="35" t="s">
        <v>1107</v>
      </c>
      <c r="F323" s="35" t="s">
        <v>824</v>
      </c>
      <c r="G323" s="35" t="s">
        <v>80</v>
      </c>
      <c r="H323" s="35"/>
      <c r="I323" s="35"/>
      <c r="J323" s="496"/>
      <c r="K323" s="45" t="s">
        <v>1150</v>
      </c>
      <c r="L323" s="240">
        <v>2</v>
      </c>
      <c r="M323" s="55"/>
      <c r="N323" s="452" t="s">
        <v>1242</v>
      </c>
      <c r="O323" s="441">
        <v>543</v>
      </c>
      <c r="P323" s="442"/>
      <c r="Q323" s="452" t="s">
        <v>1243</v>
      </c>
      <c r="R323" s="441">
        <v>1</v>
      </c>
      <c r="S323" s="56"/>
      <c r="T323" s="56"/>
      <c r="U323" s="56"/>
      <c r="V323" s="205"/>
    </row>
    <row r="324" spans="1:22" ht="140.25" hidden="1" x14ac:dyDescent="0.25">
      <c r="A324" s="45" t="s">
        <v>894</v>
      </c>
      <c r="B324" s="62" t="s">
        <v>1159</v>
      </c>
      <c r="C324" s="35" t="s">
        <v>1093</v>
      </c>
      <c r="D324" s="35" t="s">
        <v>368</v>
      </c>
      <c r="E324" s="35" t="s">
        <v>1107</v>
      </c>
      <c r="F324" s="35" t="s">
        <v>824</v>
      </c>
      <c r="G324" s="63" t="s">
        <v>80</v>
      </c>
      <c r="H324" s="35"/>
      <c r="I324" s="35"/>
      <c r="J324" s="496"/>
      <c r="K324" s="452" t="s">
        <v>1242</v>
      </c>
      <c r="L324" s="441">
        <v>488</v>
      </c>
      <c r="M324" s="55"/>
      <c r="N324" s="452" t="s">
        <v>1243</v>
      </c>
      <c r="O324" s="441">
        <v>1</v>
      </c>
      <c r="P324" s="56"/>
      <c r="Q324" s="56"/>
      <c r="R324" s="55"/>
      <c r="S324" s="56"/>
      <c r="T324" s="56"/>
      <c r="U324" s="56"/>
      <c r="V324" s="205"/>
    </row>
    <row r="325" spans="1:22" ht="140.25" hidden="1" x14ac:dyDescent="0.25">
      <c r="A325" s="45" t="s">
        <v>1001</v>
      </c>
      <c r="B325" s="62" t="s">
        <v>1017</v>
      </c>
      <c r="C325" s="35" t="s">
        <v>1010</v>
      </c>
      <c r="D325" s="35" t="s">
        <v>368</v>
      </c>
      <c r="E325" s="35" t="s">
        <v>1107</v>
      </c>
      <c r="F325" s="35" t="s">
        <v>824</v>
      </c>
      <c r="G325" s="63" t="s">
        <v>80</v>
      </c>
      <c r="H325" s="35"/>
      <c r="I325" s="178" t="s">
        <v>410</v>
      </c>
      <c r="J325" s="496"/>
      <c r="K325" s="45" t="s">
        <v>1150</v>
      </c>
      <c r="L325" s="240">
        <v>1</v>
      </c>
      <c r="M325" s="55"/>
      <c r="N325" s="452" t="s">
        <v>1242</v>
      </c>
      <c r="O325" s="441">
        <v>177</v>
      </c>
      <c r="P325" s="442"/>
      <c r="Q325" s="452" t="s">
        <v>1243</v>
      </c>
      <c r="R325" s="441">
        <v>1</v>
      </c>
      <c r="S325" s="56"/>
      <c r="T325" s="56"/>
      <c r="U325" s="56"/>
      <c r="V325" s="205"/>
    </row>
    <row r="326" spans="1:22" ht="140.25" hidden="1" x14ac:dyDescent="0.25">
      <c r="A326" s="45" t="s">
        <v>1013</v>
      </c>
      <c r="B326" s="62" t="s">
        <v>1011</v>
      </c>
      <c r="C326" s="35" t="s">
        <v>1093</v>
      </c>
      <c r="D326" s="35" t="s">
        <v>368</v>
      </c>
      <c r="E326" s="35" t="s">
        <v>1107</v>
      </c>
      <c r="F326" s="35" t="s">
        <v>824</v>
      </c>
      <c r="G326" s="63" t="s">
        <v>80</v>
      </c>
      <c r="H326" s="35"/>
      <c r="I326" s="35"/>
      <c r="J326" s="496"/>
      <c r="K326" s="45" t="s">
        <v>1150</v>
      </c>
      <c r="L326" s="240">
        <v>1</v>
      </c>
      <c r="M326" s="55"/>
      <c r="N326" s="452" t="s">
        <v>1242</v>
      </c>
      <c r="O326" s="441">
        <v>877</v>
      </c>
      <c r="P326" s="442"/>
      <c r="Q326" s="452" t="s">
        <v>1243</v>
      </c>
      <c r="R326" s="441">
        <v>1</v>
      </c>
      <c r="S326" s="56"/>
      <c r="T326" s="56"/>
      <c r="U326" s="56"/>
      <c r="V326" s="205"/>
    </row>
    <row r="327" spans="1:22" ht="140.25" hidden="1" x14ac:dyDescent="0.25">
      <c r="A327" s="45" t="s">
        <v>1014</v>
      </c>
      <c r="B327" s="62" t="s">
        <v>1012</v>
      </c>
      <c r="C327" s="35" t="s">
        <v>1093</v>
      </c>
      <c r="D327" s="35" t="s">
        <v>368</v>
      </c>
      <c r="E327" s="35" t="s">
        <v>1107</v>
      </c>
      <c r="F327" s="35" t="s">
        <v>824</v>
      </c>
      <c r="G327" s="63" t="s">
        <v>80</v>
      </c>
      <c r="H327" s="35"/>
      <c r="I327" s="35"/>
      <c r="J327" s="496"/>
      <c r="K327" s="45" t="s">
        <v>1150</v>
      </c>
      <c r="L327" s="240">
        <v>1</v>
      </c>
      <c r="M327" s="55"/>
      <c r="N327" s="452" t="s">
        <v>1242</v>
      </c>
      <c r="O327" s="441">
        <v>263</v>
      </c>
      <c r="P327" s="442"/>
      <c r="Q327" s="452" t="s">
        <v>1243</v>
      </c>
      <c r="R327" s="441">
        <v>1</v>
      </c>
      <c r="S327" s="56"/>
      <c r="T327" s="56"/>
      <c r="U327" s="56"/>
      <c r="V327" s="205"/>
    </row>
    <row r="328" spans="1:22" ht="140.25" hidden="1" x14ac:dyDescent="0.25">
      <c r="A328" s="45" t="s">
        <v>1015</v>
      </c>
      <c r="B328" s="62" t="s">
        <v>1018</v>
      </c>
      <c r="C328" s="35" t="s">
        <v>1093</v>
      </c>
      <c r="D328" s="35" t="s">
        <v>368</v>
      </c>
      <c r="E328" s="35" t="s">
        <v>1107</v>
      </c>
      <c r="F328" s="35" t="s">
        <v>824</v>
      </c>
      <c r="G328" s="35" t="s">
        <v>80</v>
      </c>
      <c r="H328" s="35"/>
      <c r="I328" s="35"/>
      <c r="J328" s="496"/>
      <c r="K328" s="45" t="s">
        <v>1150</v>
      </c>
      <c r="L328" s="240">
        <v>1</v>
      </c>
      <c r="M328" s="55"/>
      <c r="N328" s="452" t="s">
        <v>1242</v>
      </c>
      <c r="O328" s="441">
        <v>402</v>
      </c>
      <c r="P328" s="442"/>
      <c r="Q328" s="452" t="s">
        <v>1243</v>
      </c>
      <c r="R328" s="441">
        <v>1</v>
      </c>
      <c r="S328" s="56"/>
      <c r="T328" s="56"/>
      <c r="U328" s="56"/>
      <c r="V328" s="205"/>
    </row>
    <row r="329" spans="1:22" ht="140.25" hidden="1" x14ac:dyDescent="0.25">
      <c r="A329" s="45" t="s">
        <v>1016</v>
      </c>
      <c r="B329" s="62" t="s">
        <v>1019</v>
      </c>
      <c r="C329" s="35" t="s">
        <v>1093</v>
      </c>
      <c r="D329" s="35" t="s">
        <v>368</v>
      </c>
      <c r="E329" s="35" t="s">
        <v>1107</v>
      </c>
      <c r="F329" s="35" t="s">
        <v>824</v>
      </c>
      <c r="G329" s="35" t="s">
        <v>80</v>
      </c>
      <c r="H329" s="35"/>
      <c r="I329" s="35"/>
      <c r="J329" s="496"/>
      <c r="K329" s="452" t="s">
        <v>1242</v>
      </c>
      <c r="L329" s="441">
        <v>653</v>
      </c>
      <c r="M329" s="55"/>
      <c r="N329" s="452" t="s">
        <v>1243</v>
      </c>
      <c r="O329" s="441">
        <v>1</v>
      </c>
      <c r="P329" s="56"/>
      <c r="Q329" s="56"/>
      <c r="R329" s="55"/>
      <c r="S329" s="56"/>
      <c r="T329" s="56"/>
      <c r="U329" s="56"/>
      <c r="V329" s="205"/>
    </row>
    <row r="330" spans="1:22" ht="140.25" hidden="1" x14ac:dyDescent="0.25">
      <c r="A330" s="45" t="s">
        <v>1024</v>
      </c>
      <c r="B330" s="45" t="s">
        <v>1020</v>
      </c>
      <c r="C330" s="35" t="s">
        <v>1093</v>
      </c>
      <c r="D330" s="35" t="s">
        <v>368</v>
      </c>
      <c r="E330" s="35" t="s">
        <v>1107</v>
      </c>
      <c r="F330" s="35" t="s">
        <v>824</v>
      </c>
      <c r="G330" s="63" t="s">
        <v>80</v>
      </c>
      <c r="H330" s="35"/>
      <c r="I330" s="35"/>
      <c r="J330" s="496"/>
      <c r="K330" s="45" t="s">
        <v>1150</v>
      </c>
      <c r="L330" s="240">
        <v>1</v>
      </c>
      <c r="M330" s="55"/>
      <c r="N330" s="452" t="s">
        <v>1242</v>
      </c>
      <c r="O330" s="441">
        <v>335</v>
      </c>
      <c r="P330" s="442"/>
      <c r="Q330" s="452" t="s">
        <v>1243</v>
      </c>
      <c r="R330" s="441">
        <v>1</v>
      </c>
      <c r="S330" s="56"/>
      <c r="T330" s="56"/>
      <c r="U330" s="56"/>
      <c r="V330" s="205"/>
    </row>
    <row r="331" spans="1:22" ht="140.25" hidden="1" x14ac:dyDescent="0.25">
      <c r="A331" s="45" t="s">
        <v>1025</v>
      </c>
      <c r="B331" s="45" t="s">
        <v>1021</v>
      </c>
      <c r="C331" s="35" t="s">
        <v>1093</v>
      </c>
      <c r="D331" s="35" t="s">
        <v>368</v>
      </c>
      <c r="E331" s="35" t="s">
        <v>1107</v>
      </c>
      <c r="F331" s="35" t="s">
        <v>824</v>
      </c>
      <c r="G331" s="63" t="s">
        <v>80</v>
      </c>
      <c r="H331" s="35"/>
      <c r="I331" s="35"/>
      <c r="J331" s="496"/>
      <c r="K331" s="45" t="s">
        <v>1150</v>
      </c>
      <c r="L331" s="240">
        <v>1</v>
      </c>
      <c r="M331" s="55"/>
      <c r="N331" s="452" t="s">
        <v>1242</v>
      </c>
      <c r="O331" s="441">
        <v>410</v>
      </c>
      <c r="P331" s="442"/>
      <c r="Q331" s="452" t="s">
        <v>1243</v>
      </c>
      <c r="R331" s="441">
        <v>1</v>
      </c>
      <c r="S331" s="56"/>
      <c r="T331" s="56"/>
      <c r="U331" s="56"/>
      <c r="V331" s="205"/>
    </row>
    <row r="332" spans="1:22" ht="140.25" hidden="1" x14ac:dyDescent="0.25">
      <c r="A332" s="45" t="s">
        <v>1026</v>
      </c>
      <c r="B332" s="45" t="s">
        <v>1022</v>
      </c>
      <c r="C332" s="35" t="s">
        <v>1093</v>
      </c>
      <c r="D332" s="35" t="s">
        <v>368</v>
      </c>
      <c r="E332" s="35" t="s">
        <v>1107</v>
      </c>
      <c r="F332" s="35" t="s">
        <v>824</v>
      </c>
      <c r="G332" s="63" t="s">
        <v>80</v>
      </c>
      <c r="H332" s="35"/>
      <c r="I332" s="35"/>
      <c r="J332" s="496"/>
      <c r="K332" s="45" t="s">
        <v>1150</v>
      </c>
      <c r="L332" s="240">
        <v>1</v>
      </c>
      <c r="M332" s="55"/>
      <c r="N332" s="452" t="s">
        <v>1242</v>
      </c>
      <c r="O332" s="441">
        <v>392</v>
      </c>
      <c r="P332" s="442"/>
      <c r="Q332" s="452" t="s">
        <v>1243</v>
      </c>
      <c r="R332" s="441">
        <v>1</v>
      </c>
      <c r="S332" s="56"/>
      <c r="T332" s="56"/>
      <c r="U332" s="56"/>
      <c r="V332" s="205"/>
    </row>
    <row r="333" spans="1:22" ht="140.25" hidden="1" x14ac:dyDescent="0.25">
      <c r="A333" s="45" t="s">
        <v>1027</v>
      </c>
      <c r="B333" s="45" t="s">
        <v>1023</v>
      </c>
      <c r="C333" s="35" t="s">
        <v>1093</v>
      </c>
      <c r="D333" s="35" t="s">
        <v>368</v>
      </c>
      <c r="E333" s="35" t="s">
        <v>1107</v>
      </c>
      <c r="F333" s="35" t="s">
        <v>824</v>
      </c>
      <c r="G333" s="63" t="s">
        <v>80</v>
      </c>
      <c r="H333" s="35"/>
      <c r="I333" s="178" t="s">
        <v>410</v>
      </c>
      <c r="J333" s="496"/>
      <c r="K333" s="45" t="s">
        <v>1150</v>
      </c>
      <c r="L333" s="240">
        <v>1</v>
      </c>
      <c r="M333" s="55"/>
      <c r="N333" s="452" t="s">
        <v>1242</v>
      </c>
      <c r="O333" s="441">
        <v>406</v>
      </c>
      <c r="P333" s="442"/>
      <c r="Q333" s="452" t="s">
        <v>1243</v>
      </c>
      <c r="R333" s="441">
        <v>1</v>
      </c>
      <c r="S333" s="56"/>
      <c r="T333" s="56"/>
      <c r="U333" s="56"/>
      <c r="V333" s="205"/>
    </row>
    <row r="334" spans="1:22" ht="140.25" hidden="1" x14ac:dyDescent="0.25">
      <c r="A334" s="45" t="s">
        <v>1028</v>
      </c>
      <c r="B334" s="276" t="s">
        <v>1241</v>
      </c>
      <c r="C334" s="35" t="s">
        <v>78</v>
      </c>
      <c r="D334" s="35" t="s">
        <v>368</v>
      </c>
      <c r="E334" s="35" t="s">
        <v>1086</v>
      </c>
      <c r="F334" s="35" t="s">
        <v>824</v>
      </c>
      <c r="G334" s="63" t="s">
        <v>80</v>
      </c>
      <c r="H334" s="35"/>
      <c r="I334" s="35"/>
      <c r="J334" s="45"/>
      <c r="K334" s="45" t="s">
        <v>1150</v>
      </c>
      <c r="L334" s="240">
        <v>1</v>
      </c>
      <c r="M334" s="55"/>
      <c r="N334" s="45" t="s">
        <v>1242</v>
      </c>
      <c r="O334" s="55">
        <v>747</v>
      </c>
      <c r="P334" s="56"/>
      <c r="Q334" s="45" t="s">
        <v>1243</v>
      </c>
      <c r="R334" s="55">
        <v>4</v>
      </c>
      <c r="S334" s="56"/>
      <c r="T334" s="56"/>
      <c r="U334" s="56"/>
      <c r="V334" s="205"/>
    </row>
    <row r="335" spans="1:22" ht="140.25" hidden="1" x14ac:dyDescent="0.25">
      <c r="A335" s="45" t="s">
        <v>1029</v>
      </c>
      <c r="B335" s="276" t="s">
        <v>1244</v>
      </c>
      <c r="C335" s="35" t="s">
        <v>78</v>
      </c>
      <c r="D335" s="35" t="s">
        <v>368</v>
      </c>
      <c r="E335" s="35" t="s">
        <v>1086</v>
      </c>
      <c r="F335" s="35" t="s">
        <v>824</v>
      </c>
      <c r="G335" s="63" t="s">
        <v>80</v>
      </c>
      <c r="H335" s="35"/>
      <c r="I335" s="35"/>
      <c r="J335" s="45"/>
      <c r="K335" s="45" t="s">
        <v>1150</v>
      </c>
      <c r="L335" s="240">
        <v>1</v>
      </c>
      <c r="M335" s="55"/>
      <c r="N335" s="45" t="s">
        <v>1242</v>
      </c>
      <c r="O335" s="55">
        <v>637</v>
      </c>
      <c r="P335" s="56"/>
      <c r="Q335" s="45" t="s">
        <v>1243</v>
      </c>
      <c r="R335" s="55">
        <v>4</v>
      </c>
      <c r="S335" s="56"/>
      <c r="T335" s="56"/>
      <c r="U335" s="56"/>
      <c r="V335" s="205"/>
    </row>
    <row r="336" spans="1:22" ht="140.25" hidden="1" x14ac:dyDescent="0.25">
      <c r="A336" s="45" t="s">
        <v>1031</v>
      </c>
      <c r="B336" s="276" t="s">
        <v>1144</v>
      </c>
      <c r="C336" s="35" t="s">
        <v>78</v>
      </c>
      <c r="D336" s="35" t="s">
        <v>368</v>
      </c>
      <c r="E336" s="35" t="s">
        <v>1086</v>
      </c>
      <c r="F336" s="35" t="s">
        <v>824</v>
      </c>
      <c r="G336" s="63" t="s">
        <v>80</v>
      </c>
      <c r="H336" s="35"/>
      <c r="I336" s="35"/>
      <c r="J336" s="45"/>
      <c r="K336" s="45" t="s">
        <v>1242</v>
      </c>
      <c r="L336" s="240">
        <v>48</v>
      </c>
      <c r="M336" s="55"/>
      <c r="N336" s="45" t="s">
        <v>1243</v>
      </c>
      <c r="O336" s="55">
        <v>4</v>
      </c>
      <c r="P336" s="56"/>
      <c r="Q336" s="56"/>
      <c r="R336" s="55"/>
      <c r="S336" s="56"/>
      <c r="T336" s="56"/>
      <c r="U336" s="56"/>
      <c r="V336" s="205"/>
    </row>
    <row r="337" spans="1:22" ht="140.25" hidden="1" x14ac:dyDescent="0.25">
      <c r="A337" s="45" t="s">
        <v>1032</v>
      </c>
      <c r="B337" s="276" t="s">
        <v>1149</v>
      </c>
      <c r="C337" s="35" t="s">
        <v>78</v>
      </c>
      <c r="D337" s="35" t="s">
        <v>368</v>
      </c>
      <c r="E337" s="35" t="s">
        <v>1086</v>
      </c>
      <c r="F337" s="35" t="s">
        <v>824</v>
      </c>
      <c r="G337" s="63" t="s">
        <v>80</v>
      </c>
      <c r="H337" s="35"/>
      <c r="I337" s="35"/>
      <c r="J337" s="56"/>
      <c r="K337" s="45" t="s">
        <v>1242</v>
      </c>
      <c r="L337" s="240">
        <v>747</v>
      </c>
      <c r="M337" s="55"/>
      <c r="N337" s="45" t="s">
        <v>1243</v>
      </c>
      <c r="O337" s="55">
        <v>4</v>
      </c>
      <c r="P337" s="56"/>
      <c r="Q337" s="56"/>
      <c r="R337" s="55"/>
      <c r="S337" s="56"/>
      <c r="T337" s="56"/>
      <c r="U337" s="56"/>
      <c r="V337" s="205"/>
    </row>
    <row r="338" spans="1:22" ht="140.25" hidden="1" x14ac:dyDescent="0.25">
      <c r="A338" s="45" t="s">
        <v>1033</v>
      </c>
      <c r="B338" s="276" t="s">
        <v>1160</v>
      </c>
      <c r="C338" s="35" t="s">
        <v>1093</v>
      </c>
      <c r="D338" s="35" t="s">
        <v>368</v>
      </c>
      <c r="E338" s="35" t="s">
        <v>1107</v>
      </c>
      <c r="F338" s="35" t="s">
        <v>824</v>
      </c>
      <c r="G338" s="63" t="s">
        <v>80</v>
      </c>
      <c r="H338" s="35"/>
      <c r="I338" s="178" t="s">
        <v>410</v>
      </c>
      <c r="J338" s="496"/>
      <c r="K338" s="45" t="s">
        <v>1150</v>
      </c>
      <c r="L338" s="240">
        <v>1</v>
      </c>
      <c r="M338" s="55"/>
      <c r="N338" s="452" t="s">
        <v>1242</v>
      </c>
      <c r="O338" s="441">
        <v>635</v>
      </c>
      <c r="P338" s="442"/>
      <c r="Q338" s="452" t="s">
        <v>1243</v>
      </c>
      <c r="R338" s="441">
        <v>1</v>
      </c>
      <c r="S338" s="56"/>
      <c r="T338" s="56"/>
      <c r="U338" s="56"/>
      <c r="V338" s="205"/>
    </row>
    <row r="339" spans="1:22" ht="140.25" hidden="1" x14ac:dyDescent="0.25">
      <c r="A339" s="451" t="s">
        <v>1301</v>
      </c>
      <c r="B339" s="486" t="s">
        <v>1302</v>
      </c>
      <c r="C339" s="475" t="s">
        <v>83</v>
      </c>
      <c r="D339" s="475" t="s">
        <v>79</v>
      </c>
      <c r="E339" s="475" t="s">
        <v>1091</v>
      </c>
      <c r="F339" s="475" t="s">
        <v>890</v>
      </c>
      <c r="G339" s="487" t="s">
        <v>80</v>
      </c>
      <c r="H339" s="475"/>
      <c r="I339" s="475"/>
      <c r="J339" s="452" t="s">
        <v>718</v>
      </c>
      <c r="K339" s="452" t="s">
        <v>1251</v>
      </c>
      <c r="L339" s="458">
        <v>10250</v>
      </c>
      <c r="M339" s="441" t="s">
        <v>719</v>
      </c>
      <c r="N339" s="452" t="s">
        <v>1252</v>
      </c>
      <c r="O339" s="441">
        <v>300</v>
      </c>
      <c r="P339" s="442"/>
      <c r="Q339" s="442"/>
      <c r="R339" s="441"/>
      <c r="S339" s="442"/>
      <c r="T339" s="442"/>
      <c r="U339" s="442"/>
      <c r="V339" s="205"/>
    </row>
    <row r="340" spans="1:22" ht="152.25" hidden="1" customHeight="1" x14ac:dyDescent="0.25">
      <c r="A340" s="451" t="s">
        <v>1315</v>
      </c>
      <c r="B340" s="486" t="s">
        <v>1316</v>
      </c>
      <c r="C340" s="475" t="s">
        <v>778</v>
      </c>
      <c r="D340" s="475" t="s">
        <v>368</v>
      </c>
      <c r="E340" s="475" t="s">
        <v>780</v>
      </c>
      <c r="F340" s="475" t="s">
        <v>824</v>
      </c>
      <c r="G340" s="487" t="s">
        <v>80</v>
      </c>
      <c r="H340" s="475"/>
      <c r="I340" s="475"/>
      <c r="J340" s="452"/>
      <c r="K340" s="452" t="s">
        <v>1150</v>
      </c>
      <c r="L340" s="458">
        <v>1</v>
      </c>
      <c r="M340" s="441"/>
      <c r="N340" s="452" t="s">
        <v>1242</v>
      </c>
      <c r="O340" s="441">
        <v>140</v>
      </c>
      <c r="P340" s="442"/>
      <c r="Q340" s="452" t="s">
        <v>1243</v>
      </c>
      <c r="R340" s="441">
        <v>1</v>
      </c>
      <c r="S340" s="442"/>
      <c r="T340" s="442"/>
      <c r="U340" s="442"/>
      <c r="V340" s="205"/>
    </row>
    <row r="341" spans="1:22" ht="152.25" hidden="1" customHeight="1" x14ac:dyDescent="0.25">
      <c r="A341" s="451" t="s">
        <v>1317</v>
      </c>
      <c r="B341" s="486" t="s">
        <v>1318</v>
      </c>
      <c r="C341" s="475" t="s">
        <v>778</v>
      </c>
      <c r="D341" s="475" t="s">
        <v>368</v>
      </c>
      <c r="E341" s="475" t="s">
        <v>780</v>
      </c>
      <c r="F341" s="475" t="s">
        <v>824</v>
      </c>
      <c r="G341" s="487" t="s">
        <v>80</v>
      </c>
      <c r="H341" s="478"/>
      <c r="I341" s="478" t="s">
        <v>410</v>
      </c>
      <c r="J341" s="452"/>
      <c r="K341" s="452" t="s">
        <v>1150</v>
      </c>
      <c r="L341" s="458">
        <v>1</v>
      </c>
      <c r="M341" s="441"/>
      <c r="N341" s="452" t="s">
        <v>1242</v>
      </c>
      <c r="O341" s="441">
        <v>65</v>
      </c>
      <c r="P341" s="442"/>
      <c r="Q341" s="452" t="s">
        <v>1243</v>
      </c>
      <c r="R341" s="441">
        <v>1</v>
      </c>
      <c r="S341" s="442"/>
      <c r="T341" s="442"/>
      <c r="U341" s="442"/>
      <c r="V341" s="205"/>
    </row>
    <row r="342" spans="1:22" ht="152.25" hidden="1" customHeight="1" x14ac:dyDescent="0.25">
      <c r="A342" s="451" t="s">
        <v>1319</v>
      </c>
      <c r="B342" s="486" t="s">
        <v>1320</v>
      </c>
      <c r="C342" s="475" t="s">
        <v>83</v>
      </c>
      <c r="D342" s="475" t="s">
        <v>368</v>
      </c>
      <c r="E342" s="475" t="s">
        <v>1091</v>
      </c>
      <c r="F342" s="475" t="s">
        <v>824</v>
      </c>
      <c r="G342" s="487" t="s">
        <v>80</v>
      </c>
      <c r="H342" s="478"/>
      <c r="I342" s="478"/>
      <c r="J342" s="452"/>
      <c r="K342" s="452" t="s">
        <v>1150</v>
      </c>
      <c r="L342" s="458">
        <v>2</v>
      </c>
      <c r="M342" s="441"/>
      <c r="N342" s="452" t="s">
        <v>1242</v>
      </c>
      <c r="O342" s="441">
        <v>857</v>
      </c>
      <c r="P342" s="442"/>
      <c r="Q342" s="452" t="s">
        <v>1243</v>
      </c>
      <c r="R342" s="441">
        <v>1</v>
      </c>
      <c r="S342" s="442"/>
      <c r="T342" s="442"/>
      <c r="U342" s="442"/>
      <c r="V342" s="205"/>
    </row>
    <row r="343" spans="1:22" ht="152.25" hidden="1" customHeight="1" x14ac:dyDescent="0.25">
      <c r="A343" s="451" t="s">
        <v>1321</v>
      </c>
      <c r="B343" s="486" t="s">
        <v>1322</v>
      </c>
      <c r="C343" s="475" t="s">
        <v>83</v>
      </c>
      <c r="D343" s="475" t="s">
        <v>368</v>
      </c>
      <c r="E343" s="475" t="s">
        <v>1091</v>
      </c>
      <c r="F343" s="475" t="s">
        <v>824</v>
      </c>
      <c r="G343" s="487" t="s">
        <v>80</v>
      </c>
      <c r="H343" s="478"/>
      <c r="I343" s="478"/>
      <c r="J343" s="452"/>
      <c r="K343" s="452" t="s">
        <v>1150</v>
      </c>
      <c r="L343" s="458">
        <v>1</v>
      </c>
      <c r="M343" s="441"/>
      <c r="N343" s="452" t="s">
        <v>1242</v>
      </c>
      <c r="O343" s="441">
        <v>747</v>
      </c>
      <c r="P343" s="442"/>
      <c r="Q343" s="452" t="s">
        <v>1243</v>
      </c>
      <c r="R343" s="441">
        <v>1</v>
      </c>
      <c r="S343" s="442"/>
      <c r="T343" s="442"/>
      <c r="U343" s="442"/>
      <c r="V343" s="205"/>
    </row>
    <row r="344" spans="1:22" ht="152.25" hidden="1" customHeight="1" x14ac:dyDescent="0.25">
      <c r="A344" s="451" t="s">
        <v>1323</v>
      </c>
      <c r="B344" s="486" t="s">
        <v>1324</v>
      </c>
      <c r="C344" s="475" t="s">
        <v>83</v>
      </c>
      <c r="D344" s="475" t="s">
        <v>368</v>
      </c>
      <c r="E344" s="475" t="s">
        <v>1091</v>
      </c>
      <c r="F344" s="475" t="s">
        <v>824</v>
      </c>
      <c r="G344" s="487" t="s">
        <v>80</v>
      </c>
      <c r="H344" s="478"/>
      <c r="I344" s="478"/>
      <c r="J344" s="452"/>
      <c r="K344" s="452" t="s">
        <v>1150</v>
      </c>
      <c r="L344" s="458">
        <v>7</v>
      </c>
      <c r="M344" s="441"/>
      <c r="N344" s="452" t="s">
        <v>1242</v>
      </c>
      <c r="O344" s="441">
        <v>882</v>
      </c>
      <c r="P344" s="442"/>
      <c r="Q344" s="452" t="s">
        <v>1243</v>
      </c>
      <c r="R344" s="441">
        <v>1</v>
      </c>
      <c r="S344" s="442"/>
      <c r="T344" s="442"/>
      <c r="U344" s="442"/>
      <c r="V344" s="205"/>
    </row>
    <row r="345" spans="1:22" ht="152.25" hidden="1" customHeight="1" x14ac:dyDescent="0.25">
      <c r="A345" s="451" t="s">
        <v>1325</v>
      </c>
      <c r="B345" s="486" t="s">
        <v>1326</v>
      </c>
      <c r="C345" s="475" t="s">
        <v>83</v>
      </c>
      <c r="D345" s="475" t="s">
        <v>368</v>
      </c>
      <c r="E345" s="475" t="s">
        <v>1091</v>
      </c>
      <c r="F345" s="475" t="s">
        <v>824</v>
      </c>
      <c r="G345" s="487" t="s">
        <v>80</v>
      </c>
      <c r="H345" s="478"/>
      <c r="I345" s="478"/>
      <c r="J345" s="452"/>
      <c r="K345" s="452" t="s">
        <v>1150</v>
      </c>
      <c r="L345" s="458">
        <v>14</v>
      </c>
      <c r="M345" s="441"/>
      <c r="N345" s="452" t="s">
        <v>1242</v>
      </c>
      <c r="O345" s="441">
        <v>859</v>
      </c>
      <c r="P345" s="442"/>
      <c r="Q345" s="452" t="s">
        <v>1243</v>
      </c>
      <c r="R345" s="441">
        <v>1</v>
      </c>
      <c r="S345" s="442"/>
      <c r="T345" s="442"/>
      <c r="U345" s="442"/>
      <c r="V345" s="205"/>
    </row>
    <row r="346" spans="1:22" ht="152.25" hidden="1" customHeight="1" x14ac:dyDescent="0.25">
      <c r="A346" s="451" t="s">
        <v>1327</v>
      </c>
      <c r="B346" s="486" t="s">
        <v>1328</v>
      </c>
      <c r="C346" s="475" t="s">
        <v>83</v>
      </c>
      <c r="D346" s="475" t="s">
        <v>368</v>
      </c>
      <c r="E346" s="475" t="s">
        <v>1091</v>
      </c>
      <c r="F346" s="475" t="s">
        <v>824</v>
      </c>
      <c r="G346" s="487" t="s">
        <v>80</v>
      </c>
      <c r="H346" s="478"/>
      <c r="I346" s="478"/>
      <c r="J346" s="452"/>
      <c r="K346" s="452" t="s">
        <v>1150</v>
      </c>
      <c r="L346" s="458">
        <v>5</v>
      </c>
      <c r="M346" s="441"/>
      <c r="N346" s="452" t="s">
        <v>1242</v>
      </c>
      <c r="O346" s="441">
        <v>823</v>
      </c>
      <c r="P346" s="442"/>
      <c r="Q346" s="452" t="s">
        <v>1243</v>
      </c>
      <c r="R346" s="441">
        <v>1</v>
      </c>
      <c r="S346" s="442"/>
      <c r="T346" s="442"/>
      <c r="U346" s="442"/>
      <c r="V346" s="205"/>
    </row>
    <row r="347" spans="1:22" ht="152.25" hidden="1" customHeight="1" x14ac:dyDescent="0.25">
      <c r="A347" s="451" t="s">
        <v>1329</v>
      </c>
      <c r="B347" s="486" t="s">
        <v>1330</v>
      </c>
      <c r="C347" s="475" t="s">
        <v>83</v>
      </c>
      <c r="D347" s="475" t="s">
        <v>368</v>
      </c>
      <c r="E347" s="475" t="s">
        <v>1091</v>
      </c>
      <c r="F347" s="475" t="s">
        <v>824</v>
      </c>
      <c r="G347" s="487" t="s">
        <v>80</v>
      </c>
      <c r="H347" s="478"/>
      <c r="I347" s="478"/>
      <c r="J347" s="452"/>
      <c r="K347" s="452" t="s">
        <v>1150</v>
      </c>
      <c r="L347" s="458">
        <v>2</v>
      </c>
      <c r="M347" s="441"/>
      <c r="N347" s="452" t="s">
        <v>1242</v>
      </c>
      <c r="O347" s="441">
        <v>644</v>
      </c>
      <c r="P347" s="442"/>
      <c r="Q347" s="452" t="s">
        <v>1243</v>
      </c>
      <c r="R347" s="441">
        <v>1</v>
      </c>
      <c r="S347" s="442"/>
      <c r="T347" s="442"/>
      <c r="U347" s="442"/>
      <c r="V347" s="205"/>
    </row>
    <row r="348" spans="1:22" ht="152.25" hidden="1" customHeight="1" x14ac:dyDescent="0.25">
      <c r="A348" s="451" t="s">
        <v>1331</v>
      </c>
      <c r="B348" s="486" t="s">
        <v>1332</v>
      </c>
      <c r="C348" s="475" t="s">
        <v>83</v>
      </c>
      <c r="D348" s="475" t="s">
        <v>368</v>
      </c>
      <c r="E348" s="475" t="s">
        <v>1091</v>
      </c>
      <c r="F348" s="475" t="s">
        <v>824</v>
      </c>
      <c r="G348" s="487" t="s">
        <v>80</v>
      </c>
      <c r="H348" s="478"/>
      <c r="I348" s="478"/>
      <c r="J348" s="452"/>
      <c r="K348" s="452" t="s">
        <v>1150</v>
      </c>
      <c r="L348" s="458">
        <v>1</v>
      </c>
      <c r="M348" s="441"/>
      <c r="N348" s="452" t="s">
        <v>1242</v>
      </c>
      <c r="O348" s="441">
        <v>935</v>
      </c>
      <c r="P348" s="442"/>
      <c r="Q348" s="452" t="s">
        <v>1243</v>
      </c>
      <c r="R348" s="441">
        <v>1</v>
      </c>
      <c r="S348" s="442"/>
      <c r="T348" s="442"/>
      <c r="U348" s="442"/>
      <c r="V348" s="205"/>
    </row>
    <row r="349" spans="1:22" ht="152.25" hidden="1" customHeight="1" x14ac:dyDescent="0.25">
      <c r="A349" s="451" t="s">
        <v>1333</v>
      </c>
      <c r="B349" s="486" t="s">
        <v>1334</v>
      </c>
      <c r="C349" s="475" t="s">
        <v>83</v>
      </c>
      <c r="D349" s="475" t="s">
        <v>368</v>
      </c>
      <c r="E349" s="475" t="s">
        <v>1091</v>
      </c>
      <c r="F349" s="475" t="s">
        <v>824</v>
      </c>
      <c r="G349" s="487" t="s">
        <v>80</v>
      </c>
      <c r="H349" s="478"/>
      <c r="I349" s="478"/>
      <c r="J349" s="452"/>
      <c r="K349" s="452" t="s">
        <v>1150</v>
      </c>
      <c r="L349" s="458">
        <v>3</v>
      </c>
      <c r="M349" s="441"/>
      <c r="N349" s="452" t="s">
        <v>1242</v>
      </c>
      <c r="O349" s="441">
        <v>995</v>
      </c>
      <c r="P349" s="442"/>
      <c r="Q349" s="452" t="s">
        <v>1243</v>
      </c>
      <c r="R349" s="441">
        <v>1</v>
      </c>
      <c r="S349" s="442"/>
      <c r="T349" s="442"/>
      <c r="U349" s="442"/>
      <c r="V349" s="205"/>
    </row>
    <row r="350" spans="1:22" ht="152.25" hidden="1" customHeight="1" x14ac:dyDescent="0.25">
      <c r="A350" s="451" t="s">
        <v>1335</v>
      </c>
      <c r="B350" s="486" t="s">
        <v>1336</v>
      </c>
      <c r="C350" s="475" t="s">
        <v>83</v>
      </c>
      <c r="D350" s="475" t="s">
        <v>368</v>
      </c>
      <c r="E350" s="475" t="s">
        <v>1091</v>
      </c>
      <c r="F350" s="475" t="s">
        <v>824</v>
      </c>
      <c r="G350" s="487" t="s">
        <v>80</v>
      </c>
      <c r="H350" s="478"/>
      <c r="I350" s="478"/>
      <c r="J350" s="452"/>
      <c r="K350" s="452" t="s">
        <v>1150</v>
      </c>
      <c r="L350" s="458">
        <v>2</v>
      </c>
      <c r="M350" s="441"/>
      <c r="N350" s="452" t="s">
        <v>1242</v>
      </c>
      <c r="O350" s="441">
        <v>795</v>
      </c>
      <c r="P350" s="442"/>
      <c r="Q350" s="452" t="s">
        <v>1243</v>
      </c>
      <c r="R350" s="441">
        <v>1</v>
      </c>
      <c r="S350" s="442"/>
      <c r="T350" s="442"/>
      <c r="U350" s="442"/>
      <c r="V350" s="205"/>
    </row>
    <row r="351" spans="1:22" ht="152.25" hidden="1" customHeight="1" x14ac:dyDescent="0.25">
      <c r="A351" s="451" t="s">
        <v>1337</v>
      </c>
      <c r="B351" s="486" t="s">
        <v>1338</v>
      </c>
      <c r="C351" s="475" t="s">
        <v>83</v>
      </c>
      <c r="D351" s="475" t="s">
        <v>368</v>
      </c>
      <c r="E351" s="475" t="s">
        <v>1091</v>
      </c>
      <c r="F351" s="475" t="s">
        <v>824</v>
      </c>
      <c r="G351" s="487" t="s">
        <v>80</v>
      </c>
      <c r="H351" s="478"/>
      <c r="I351" s="478"/>
      <c r="J351" s="452"/>
      <c r="K351" s="452" t="s">
        <v>1150</v>
      </c>
      <c r="L351" s="458">
        <v>3</v>
      </c>
      <c r="M351" s="441"/>
      <c r="N351" s="452" t="s">
        <v>1242</v>
      </c>
      <c r="O351" s="441">
        <v>728</v>
      </c>
      <c r="P351" s="442"/>
      <c r="Q351" s="452" t="s">
        <v>1243</v>
      </c>
      <c r="R351" s="441">
        <v>1</v>
      </c>
      <c r="S351" s="442"/>
      <c r="T351" s="442"/>
      <c r="U351" s="442"/>
      <c r="V351" s="205"/>
    </row>
    <row r="352" spans="1:22" ht="152.25" hidden="1" customHeight="1" x14ac:dyDescent="0.25">
      <c r="A352" s="451" t="s">
        <v>1339</v>
      </c>
      <c r="B352" s="486" t="s">
        <v>1340</v>
      </c>
      <c r="C352" s="475" t="s">
        <v>83</v>
      </c>
      <c r="D352" s="475" t="s">
        <v>368</v>
      </c>
      <c r="E352" s="475" t="s">
        <v>1091</v>
      </c>
      <c r="F352" s="475" t="s">
        <v>824</v>
      </c>
      <c r="G352" s="487" t="s">
        <v>80</v>
      </c>
      <c r="H352" s="478"/>
      <c r="I352" s="478"/>
      <c r="J352" s="452"/>
      <c r="K352" s="452" t="s">
        <v>1150</v>
      </c>
      <c r="L352" s="458">
        <v>5</v>
      </c>
      <c r="M352" s="441"/>
      <c r="N352" s="452" t="s">
        <v>1242</v>
      </c>
      <c r="O352" s="441">
        <v>926</v>
      </c>
      <c r="P352" s="442"/>
      <c r="Q352" s="452" t="s">
        <v>1243</v>
      </c>
      <c r="R352" s="441">
        <v>1</v>
      </c>
      <c r="S352" s="442"/>
      <c r="T352" s="442"/>
      <c r="U352" s="442"/>
      <c r="V352" s="205"/>
    </row>
    <row r="353" spans="1:22" ht="152.25" hidden="1" customHeight="1" x14ac:dyDescent="0.25">
      <c r="A353" s="451" t="s">
        <v>1341</v>
      </c>
      <c r="B353" s="486" t="s">
        <v>1342</v>
      </c>
      <c r="C353" s="475" t="s">
        <v>83</v>
      </c>
      <c r="D353" s="475" t="s">
        <v>368</v>
      </c>
      <c r="E353" s="475" t="s">
        <v>1091</v>
      </c>
      <c r="F353" s="475" t="s">
        <v>824</v>
      </c>
      <c r="G353" s="487" t="s">
        <v>80</v>
      </c>
      <c r="H353" s="478"/>
      <c r="I353" s="478"/>
      <c r="J353" s="452"/>
      <c r="K353" s="452" t="s">
        <v>1150</v>
      </c>
      <c r="L353" s="458">
        <v>1</v>
      </c>
      <c r="M353" s="441"/>
      <c r="N353" s="452" t="s">
        <v>1242</v>
      </c>
      <c r="O353" s="441">
        <v>841</v>
      </c>
      <c r="P353" s="442"/>
      <c r="Q353" s="452" t="s">
        <v>1243</v>
      </c>
      <c r="R353" s="441">
        <v>1</v>
      </c>
      <c r="S353" s="442"/>
      <c r="T353" s="442"/>
      <c r="U353" s="442"/>
      <c r="V353" s="205"/>
    </row>
    <row r="354" spans="1:22" ht="152.25" hidden="1" customHeight="1" x14ac:dyDescent="0.25">
      <c r="A354" s="451" t="s">
        <v>1344</v>
      </c>
      <c r="B354" s="486" t="s">
        <v>1343</v>
      </c>
      <c r="C354" s="475" t="s">
        <v>83</v>
      </c>
      <c r="D354" s="475" t="s">
        <v>368</v>
      </c>
      <c r="E354" s="475" t="s">
        <v>1091</v>
      </c>
      <c r="F354" s="475" t="s">
        <v>824</v>
      </c>
      <c r="G354" s="487" t="s">
        <v>80</v>
      </c>
      <c r="H354" s="478"/>
      <c r="I354" s="478"/>
      <c r="J354" s="452"/>
      <c r="K354" s="452" t="s">
        <v>1150</v>
      </c>
      <c r="L354" s="458">
        <v>1</v>
      </c>
      <c r="M354" s="441"/>
      <c r="N354" s="452" t="s">
        <v>1242</v>
      </c>
      <c r="O354" s="441">
        <v>752</v>
      </c>
      <c r="P354" s="442"/>
      <c r="Q354" s="452" t="s">
        <v>1243</v>
      </c>
      <c r="R354" s="441">
        <v>1</v>
      </c>
      <c r="S354" s="442"/>
      <c r="T354" s="442"/>
      <c r="U354" s="442"/>
      <c r="V354" s="205"/>
    </row>
    <row r="355" spans="1:22" ht="152.25" hidden="1" customHeight="1" x14ac:dyDescent="0.25">
      <c r="A355" s="451" t="s">
        <v>1345</v>
      </c>
      <c r="B355" s="486" t="s">
        <v>1346</v>
      </c>
      <c r="C355" s="475" t="s">
        <v>83</v>
      </c>
      <c r="D355" s="475" t="s">
        <v>368</v>
      </c>
      <c r="E355" s="475" t="s">
        <v>1091</v>
      </c>
      <c r="F355" s="475" t="s">
        <v>824</v>
      </c>
      <c r="G355" s="487" t="s">
        <v>80</v>
      </c>
      <c r="H355" s="478"/>
      <c r="I355" s="478"/>
      <c r="J355" s="452"/>
      <c r="K355" s="452" t="s">
        <v>1150</v>
      </c>
      <c r="L355" s="458">
        <v>1</v>
      </c>
      <c r="M355" s="441"/>
      <c r="N355" s="452" t="s">
        <v>1242</v>
      </c>
      <c r="O355" s="441">
        <v>279</v>
      </c>
      <c r="P355" s="442"/>
      <c r="Q355" s="452" t="s">
        <v>1243</v>
      </c>
      <c r="R355" s="441">
        <v>1</v>
      </c>
      <c r="S355" s="442"/>
      <c r="T355" s="442"/>
      <c r="U355" s="442"/>
      <c r="V355" s="205"/>
    </row>
    <row r="356" spans="1:22" ht="152.25" hidden="1" customHeight="1" x14ac:dyDescent="0.25">
      <c r="A356" s="451" t="s">
        <v>1347</v>
      </c>
      <c r="B356" s="486" t="s">
        <v>1348</v>
      </c>
      <c r="C356" s="475" t="s">
        <v>83</v>
      </c>
      <c r="D356" s="475" t="s">
        <v>368</v>
      </c>
      <c r="E356" s="475" t="s">
        <v>1091</v>
      </c>
      <c r="F356" s="475" t="s">
        <v>824</v>
      </c>
      <c r="G356" s="487" t="s">
        <v>80</v>
      </c>
      <c r="H356" s="478"/>
      <c r="I356" s="478"/>
      <c r="J356" s="452"/>
      <c r="K356" s="452" t="s">
        <v>1150</v>
      </c>
      <c r="L356" s="458">
        <v>1</v>
      </c>
      <c r="M356" s="441"/>
      <c r="N356" s="452" t="s">
        <v>1242</v>
      </c>
      <c r="O356" s="441">
        <v>239</v>
      </c>
      <c r="P356" s="442"/>
      <c r="Q356" s="452" t="s">
        <v>1243</v>
      </c>
      <c r="R356" s="441">
        <v>1</v>
      </c>
      <c r="S356" s="442"/>
      <c r="T356" s="442"/>
      <c r="U356" s="442"/>
      <c r="V356" s="205"/>
    </row>
    <row r="357" spans="1:22" ht="152.25" hidden="1" customHeight="1" x14ac:dyDescent="0.25">
      <c r="A357" s="451" t="s">
        <v>1349</v>
      </c>
      <c r="B357" s="486" t="s">
        <v>1350</v>
      </c>
      <c r="C357" s="475" t="s">
        <v>1351</v>
      </c>
      <c r="D357" s="475" t="s">
        <v>368</v>
      </c>
      <c r="E357" s="475" t="s">
        <v>1108</v>
      </c>
      <c r="F357" s="475" t="s">
        <v>824</v>
      </c>
      <c r="G357" s="487" t="s">
        <v>80</v>
      </c>
      <c r="H357" s="478"/>
      <c r="I357" s="478"/>
      <c r="J357" s="452"/>
      <c r="K357" s="452" t="s">
        <v>1150</v>
      </c>
      <c r="L357" s="458">
        <v>1</v>
      </c>
      <c r="M357" s="441"/>
      <c r="N357" s="452" t="s">
        <v>1242</v>
      </c>
      <c r="O357" s="441">
        <v>157</v>
      </c>
      <c r="P357" s="442"/>
      <c r="Q357" s="452" t="s">
        <v>1243</v>
      </c>
      <c r="R357" s="441">
        <v>1</v>
      </c>
      <c r="S357" s="442"/>
      <c r="T357" s="442"/>
      <c r="U357" s="442"/>
      <c r="V357" s="205"/>
    </row>
    <row r="358" spans="1:22" ht="152.25" hidden="1" customHeight="1" x14ac:dyDescent="0.25">
      <c r="A358" s="451" t="s">
        <v>1352</v>
      </c>
      <c r="B358" s="486" t="s">
        <v>1353</v>
      </c>
      <c r="C358" s="475" t="s">
        <v>1351</v>
      </c>
      <c r="D358" s="475" t="s">
        <v>368</v>
      </c>
      <c r="E358" s="475" t="s">
        <v>1108</v>
      </c>
      <c r="F358" s="475" t="s">
        <v>824</v>
      </c>
      <c r="G358" s="487" t="s">
        <v>80</v>
      </c>
      <c r="H358" s="478"/>
      <c r="I358" s="478"/>
      <c r="J358" s="452"/>
      <c r="K358" s="452" t="s">
        <v>1150</v>
      </c>
      <c r="L358" s="458">
        <v>1</v>
      </c>
      <c r="M358" s="441"/>
      <c r="N358" s="452" t="s">
        <v>1242</v>
      </c>
      <c r="O358" s="441">
        <v>156</v>
      </c>
      <c r="P358" s="442"/>
      <c r="Q358" s="452" t="s">
        <v>1243</v>
      </c>
      <c r="R358" s="441">
        <v>1</v>
      </c>
      <c r="S358" s="442"/>
      <c r="T358" s="442"/>
      <c r="U358" s="442"/>
      <c r="V358" s="205"/>
    </row>
    <row r="359" spans="1:22" ht="152.25" hidden="1" customHeight="1" x14ac:dyDescent="0.25">
      <c r="A359" s="451" t="s">
        <v>1354</v>
      </c>
      <c r="B359" s="486" t="s">
        <v>1355</v>
      </c>
      <c r="C359" s="475" t="s">
        <v>1351</v>
      </c>
      <c r="D359" s="475" t="s">
        <v>368</v>
      </c>
      <c r="E359" s="475" t="s">
        <v>1108</v>
      </c>
      <c r="F359" s="475" t="s">
        <v>824</v>
      </c>
      <c r="G359" s="487" t="s">
        <v>80</v>
      </c>
      <c r="H359" s="478"/>
      <c r="I359" s="478"/>
      <c r="J359" s="452"/>
      <c r="K359" s="452" t="s">
        <v>1150</v>
      </c>
      <c r="L359" s="458">
        <v>1</v>
      </c>
      <c r="M359" s="441"/>
      <c r="N359" s="452" t="s">
        <v>1242</v>
      </c>
      <c r="O359" s="441">
        <v>82</v>
      </c>
      <c r="P359" s="442"/>
      <c r="Q359" s="452" t="s">
        <v>1243</v>
      </c>
      <c r="R359" s="441">
        <v>1</v>
      </c>
      <c r="S359" s="442"/>
      <c r="T359" s="442"/>
      <c r="U359" s="442"/>
      <c r="V359" s="205"/>
    </row>
    <row r="360" spans="1:22" ht="152.25" hidden="1" customHeight="1" x14ac:dyDescent="0.25">
      <c r="A360" s="451" t="s">
        <v>1356</v>
      </c>
      <c r="B360" s="486" t="s">
        <v>1357</v>
      </c>
      <c r="C360" s="475" t="s">
        <v>1351</v>
      </c>
      <c r="D360" s="475" t="s">
        <v>368</v>
      </c>
      <c r="E360" s="475" t="s">
        <v>1108</v>
      </c>
      <c r="F360" s="475" t="s">
        <v>824</v>
      </c>
      <c r="G360" s="487" t="s">
        <v>80</v>
      </c>
      <c r="H360" s="478"/>
      <c r="I360" s="478"/>
      <c r="J360" s="452"/>
      <c r="K360" s="452" t="s">
        <v>1150</v>
      </c>
      <c r="L360" s="458">
        <v>1</v>
      </c>
      <c r="M360" s="441"/>
      <c r="N360" s="452" t="s">
        <v>1242</v>
      </c>
      <c r="O360" s="441">
        <v>166</v>
      </c>
      <c r="P360" s="442"/>
      <c r="Q360" s="452" t="s">
        <v>1243</v>
      </c>
      <c r="R360" s="441">
        <v>1</v>
      </c>
      <c r="S360" s="442"/>
      <c r="T360" s="442"/>
      <c r="U360" s="442"/>
      <c r="V360" s="205"/>
    </row>
    <row r="361" spans="1:22" ht="152.25" hidden="1" customHeight="1" x14ac:dyDescent="0.25">
      <c r="A361" s="451" t="s">
        <v>1358</v>
      </c>
      <c r="B361" s="486" t="s">
        <v>1359</v>
      </c>
      <c r="C361" s="475" t="s">
        <v>1351</v>
      </c>
      <c r="D361" s="475" t="s">
        <v>368</v>
      </c>
      <c r="E361" s="475" t="s">
        <v>1108</v>
      </c>
      <c r="F361" s="475" t="s">
        <v>824</v>
      </c>
      <c r="G361" s="487" t="s">
        <v>80</v>
      </c>
      <c r="H361" s="478"/>
      <c r="I361" s="478"/>
      <c r="J361" s="452"/>
      <c r="K361" s="452" t="s">
        <v>1150</v>
      </c>
      <c r="L361" s="458">
        <v>1</v>
      </c>
      <c r="M361" s="441"/>
      <c r="N361" s="452" t="s">
        <v>1242</v>
      </c>
      <c r="O361" s="441">
        <v>156</v>
      </c>
      <c r="P361" s="442"/>
      <c r="Q361" s="452" t="s">
        <v>1243</v>
      </c>
      <c r="R361" s="441">
        <v>1</v>
      </c>
      <c r="S361" s="442"/>
      <c r="T361" s="442"/>
      <c r="U361" s="442"/>
      <c r="V361" s="205"/>
    </row>
    <row r="362" spans="1:22" ht="152.25" hidden="1" customHeight="1" x14ac:dyDescent="0.25">
      <c r="A362" s="451" t="s">
        <v>1360</v>
      </c>
      <c r="B362" s="486" t="s">
        <v>1361</v>
      </c>
      <c r="C362" s="475" t="s">
        <v>1351</v>
      </c>
      <c r="D362" s="475" t="s">
        <v>368</v>
      </c>
      <c r="E362" s="475" t="s">
        <v>1108</v>
      </c>
      <c r="F362" s="475" t="s">
        <v>824</v>
      </c>
      <c r="G362" s="487" t="s">
        <v>80</v>
      </c>
      <c r="H362" s="478"/>
      <c r="I362" s="478"/>
      <c r="J362" s="452"/>
      <c r="K362" s="452" t="s">
        <v>1150</v>
      </c>
      <c r="L362" s="458">
        <v>1</v>
      </c>
      <c r="M362" s="441"/>
      <c r="N362" s="452" t="s">
        <v>1242</v>
      </c>
      <c r="O362" s="441">
        <v>130</v>
      </c>
      <c r="P362" s="442"/>
      <c r="Q362" s="452" t="s">
        <v>1243</v>
      </c>
      <c r="R362" s="441">
        <v>1</v>
      </c>
      <c r="S362" s="442"/>
      <c r="T362" s="442"/>
      <c r="U362" s="442"/>
      <c r="V362" s="205"/>
    </row>
    <row r="363" spans="1:22" ht="152.25" hidden="1" customHeight="1" x14ac:dyDescent="0.25">
      <c r="A363" s="451" t="s">
        <v>1362</v>
      </c>
      <c r="B363" s="486" t="s">
        <v>1363</v>
      </c>
      <c r="C363" s="475" t="s">
        <v>1351</v>
      </c>
      <c r="D363" s="475" t="s">
        <v>368</v>
      </c>
      <c r="E363" s="475" t="s">
        <v>1108</v>
      </c>
      <c r="F363" s="475" t="s">
        <v>824</v>
      </c>
      <c r="G363" s="487" t="s">
        <v>80</v>
      </c>
      <c r="H363" s="478"/>
      <c r="I363" s="478"/>
      <c r="J363" s="452"/>
      <c r="K363" s="452" t="s">
        <v>1150</v>
      </c>
      <c r="L363" s="458">
        <v>1</v>
      </c>
      <c r="M363" s="441"/>
      <c r="N363" s="452" t="s">
        <v>1242</v>
      </c>
      <c r="O363" s="441">
        <v>503</v>
      </c>
      <c r="P363" s="442"/>
      <c r="Q363" s="452" t="s">
        <v>1243</v>
      </c>
      <c r="R363" s="441">
        <v>1</v>
      </c>
      <c r="S363" s="442"/>
      <c r="T363" s="442"/>
      <c r="U363" s="442"/>
      <c r="V363" s="205"/>
    </row>
    <row r="364" spans="1:22" ht="152.25" hidden="1" customHeight="1" x14ac:dyDescent="0.25">
      <c r="A364" s="451" t="s">
        <v>1364</v>
      </c>
      <c r="B364" s="486" t="s">
        <v>1365</v>
      </c>
      <c r="C364" s="475" t="s">
        <v>74</v>
      </c>
      <c r="D364" s="475" t="s">
        <v>368</v>
      </c>
      <c r="E364" s="475" t="s">
        <v>1108</v>
      </c>
      <c r="F364" s="475" t="s">
        <v>824</v>
      </c>
      <c r="G364" s="487" t="s">
        <v>80</v>
      </c>
      <c r="H364" s="478"/>
      <c r="I364" s="478"/>
      <c r="J364" s="452"/>
      <c r="K364" s="452" t="s">
        <v>1150</v>
      </c>
      <c r="L364" s="458">
        <v>1</v>
      </c>
      <c r="M364" s="441"/>
      <c r="N364" s="452" t="s">
        <v>1242</v>
      </c>
      <c r="O364" s="441">
        <v>1121</v>
      </c>
      <c r="P364" s="442"/>
      <c r="Q364" s="452" t="s">
        <v>1243</v>
      </c>
      <c r="R364" s="441">
        <v>1</v>
      </c>
      <c r="S364" s="442"/>
      <c r="T364" s="442"/>
      <c r="U364" s="442"/>
      <c r="V364" s="205"/>
    </row>
    <row r="365" spans="1:22" ht="152.25" hidden="1" customHeight="1" x14ac:dyDescent="0.25">
      <c r="A365" s="451" t="s">
        <v>1366</v>
      </c>
      <c r="B365" s="486" t="s">
        <v>1367</v>
      </c>
      <c r="C365" s="475" t="s">
        <v>74</v>
      </c>
      <c r="D365" s="475" t="s">
        <v>368</v>
      </c>
      <c r="E365" s="475" t="s">
        <v>1108</v>
      </c>
      <c r="F365" s="475" t="s">
        <v>824</v>
      </c>
      <c r="G365" s="487" t="s">
        <v>80</v>
      </c>
      <c r="H365" s="478"/>
      <c r="I365" s="478"/>
      <c r="J365" s="452"/>
      <c r="K365" s="452" t="s">
        <v>1150</v>
      </c>
      <c r="L365" s="458">
        <v>1</v>
      </c>
      <c r="M365" s="441"/>
      <c r="N365" s="452" t="s">
        <v>1242</v>
      </c>
      <c r="O365" s="441">
        <v>1451</v>
      </c>
      <c r="P365" s="442"/>
      <c r="Q365" s="452" t="s">
        <v>1243</v>
      </c>
      <c r="R365" s="441">
        <v>1</v>
      </c>
      <c r="S365" s="442"/>
      <c r="T365" s="442"/>
      <c r="U365" s="442"/>
      <c r="V365" s="205"/>
    </row>
    <row r="366" spans="1:22" ht="152.25" hidden="1" customHeight="1" x14ac:dyDescent="0.25">
      <c r="A366" s="451" t="s">
        <v>1371</v>
      </c>
      <c r="B366" s="486" t="s">
        <v>1379</v>
      </c>
      <c r="C366" s="475" t="s">
        <v>84</v>
      </c>
      <c r="D366" s="475" t="s">
        <v>368</v>
      </c>
      <c r="E366" s="475" t="s">
        <v>1387</v>
      </c>
      <c r="F366" s="475" t="s">
        <v>824</v>
      </c>
      <c r="G366" s="487" t="s">
        <v>80</v>
      </c>
      <c r="H366" s="478"/>
      <c r="I366" s="478"/>
      <c r="J366" s="452"/>
      <c r="K366" s="452" t="s">
        <v>1150</v>
      </c>
      <c r="L366" s="458">
        <v>7</v>
      </c>
      <c r="M366" s="441"/>
      <c r="N366" s="452" t="s">
        <v>1242</v>
      </c>
      <c r="O366" s="441">
        <v>273</v>
      </c>
      <c r="P366" s="442"/>
      <c r="Q366" s="452" t="s">
        <v>1243</v>
      </c>
      <c r="R366" s="441">
        <v>1</v>
      </c>
      <c r="S366" s="442"/>
      <c r="T366" s="442"/>
      <c r="U366" s="442"/>
      <c r="V366" s="205"/>
    </row>
    <row r="367" spans="1:22" ht="152.25" hidden="1" customHeight="1" x14ac:dyDescent="0.25">
      <c r="A367" s="451" t="s">
        <v>1372</v>
      </c>
      <c r="B367" s="486" t="s">
        <v>1380</v>
      </c>
      <c r="C367" s="475" t="s">
        <v>84</v>
      </c>
      <c r="D367" s="475" t="s">
        <v>368</v>
      </c>
      <c r="E367" s="475" t="s">
        <v>1387</v>
      </c>
      <c r="F367" s="475" t="s">
        <v>824</v>
      </c>
      <c r="G367" s="487" t="s">
        <v>80</v>
      </c>
      <c r="H367" s="478"/>
      <c r="I367" s="478"/>
      <c r="J367" s="452"/>
      <c r="K367" s="452" t="s">
        <v>1150</v>
      </c>
      <c r="L367" s="458">
        <v>1</v>
      </c>
      <c r="M367" s="441"/>
      <c r="N367" s="452" t="s">
        <v>1242</v>
      </c>
      <c r="O367" s="441">
        <v>750</v>
      </c>
      <c r="P367" s="442"/>
      <c r="Q367" s="452" t="s">
        <v>1243</v>
      </c>
      <c r="R367" s="441">
        <v>1</v>
      </c>
      <c r="S367" s="442"/>
      <c r="T367" s="442"/>
      <c r="U367" s="442"/>
      <c r="V367" s="205"/>
    </row>
    <row r="368" spans="1:22" ht="152.25" hidden="1" customHeight="1" x14ac:dyDescent="0.25">
      <c r="A368" s="451" t="s">
        <v>1373</v>
      </c>
      <c r="B368" s="486" t="s">
        <v>1381</v>
      </c>
      <c r="C368" s="475" t="s">
        <v>84</v>
      </c>
      <c r="D368" s="475" t="s">
        <v>368</v>
      </c>
      <c r="E368" s="475" t="s">
        <v>1387</v>
      </c>
      <c r="F368" s="475" t="s">
        <v>824</v>
      </c>
      <c r="G368" s="487" t="s">
        <v>80</v>
      </c>
      <c r="H368" s="478"/>
      <c r="I368" s="478"/>
      <c r="J368" s="452"/>
      <c r="K368" s="452" t="s">
        <v>1150</v>
      </c>
      <c r="L368" s="458">
        <v>1</v>
      </c>
      <c r="M368" s="441"/>
      <c r="N368" s="452" t="s">
        <v>1242</v>
      </c>
      <c r="O368" s="441">
        <v>750</v>
      </c>
      <c r="P368" s="442"/>
      <c r="Q368" s="452" t="s">
        <v>1243</v>
      </c>
      <c r="R368" s="441">
        <v>1</v>
      </c>
      <c r="S368" s="442"/>
      <c r="T368" s="442"/>
      <c r="U368" s="442"/>
      <c r="V368" s="205"/>
    </row>
    <row r="369" spans="1:22" ht="152.25" hidden="1" customHeight="1" x14ac:dyDescent="0.25">
      <c r="A369" s="451" t="s">
        <v>1374</v>
      </c>
      <c r="B369" s="486" t="s">
        <v>1386</v>
      </c>
      <c r="C369" s="475" t="s">
        <v>84</v>
      </c>
      <c r="D369" s="475" t="s">
        <v>368</v>
      </c>
      <c r="E369" s="475" t="s">
        <v>1387</v>
      </c>
      <c r="F369" s="475" t="s">
        <v>824</v>
      </c>
      <c r="G369" s="487" t="s">
        <v>80</v>
      </c>
      <c r="H369" s="478"/>
      <c r="I369" s="478"/>
      <c r="J369" s="452"/>
      <c r="K369" s="452" t="s">
        <v>1150</v>
      </c>
      <c r="L369" s="458">
        <v>1</v>
      </c>
      <c r="M369" s="441"/>
      <c r="N369" s="452" t="s">
        <v>1242</v>
      </c>
      <c r="O369" s="441">
        <v>872</v>
      </c>
      <c r="P369" s="442"/>
      <c r="Q369" s="452" t="s">
        <v>1243</v>
      </c>
      <c r="R369" s="441">
        <v>1</v>
      </c>
      <c r="S369" s="442"/>
      <c r="T369" s="442"/>
      <c r="U369" s="442"/>
      <c r="V369" s="205"/>
    </row>
    <row r="370" spans="1:22" ht="152.25" hidden="1" customHeight="1" x14ac:dyDescent="0.25">
      <c r="A370" s="451" t="s">
        <v>1375</v>
      </c>
      <c r="B370" s="486" t="s">
        <v>1382</v>
      </c>
      <c r="C370" s="475" t="s">
        <v>84</v>
      </c>
      <c r="D370" s="475" t="s">
        <v>368</v>
      </c>
      <c r="E370" s="475" t="s">
        <v>1387</v>
      </c>
      <c r="F370" s="475" t="s">
        <v>824</v>
      </c>
      <c r="G370" s="487" t="s">
        <v>80</v>
      </c>
      <c r="H370" s="478"/>
      <c r="I370" s="478"/>
      <c r="J370" s="452"/>
      <c r="K370" s="452" t="s">
        <v>1150</v>
      </c>
      <c r="L370" s="458">
        <v>1</v>
      </c>
      <c r="M370" s="441"/>
      <c r="N370" s="452" t="s">
        <v>1242</v>
      </c>
      <c r="O370" s="441">
        <v>781</v>
      </c>
      <c r="P370" s="442"/>
      <c r="Q370" s="452" t="s">
        <v>1243</v>
      </c>
      <c r="R370" s="441">
        <v>1</v>
      </c>
      <c r="S370" s="442"/>
      <c r="T370" s="442"/>
      <c r="U370" s="442"/>
      <c r="V370" s="205"/>
    </row>
    <row r="371" spans="1:22" ht="152.25" hidden="1" customHeight="1" x14ac:dyDescent="0.25">
      <c r="A371" s="451" t="s">
        <v>1376</v>
      </c>
      <c r="B371" s="486" t="s">
        <v>1383</v>
      </c>
      <c r="C371" s="475" t="s">
        <v>84</v>
      </c>
      <c r="D371" s="475" t="s">
        <v>368</v>
      </c>
      <c r="E371" s="475" t="s">
        <v>1387</v>
      </c>
      <c r="F371" s="475" t="s">
        <v>824</v>
      </c>
      <c r="G371" s="487" t="s">
        <v>80</v>
      </c>
      <c r="H371" s="478"/>
      <c r="I371" s="478"/>
      <c r="J371" s="452"/>
      <c r="K371" s="452" t="s">
        <v>1150</v>
      </c>
      <c r="L371" s="458">
        <v>1</v>
      </c>
      <c r="M371" s="441"/>
      <c r="N371" s="452" t="s">
        <v>1242</v>
      </c>
      <c r="O371" s="441">
        <v>254</v>
      </c>
      <c r="P371" s="442"/>
      <c r="Q371" s="452" t="s">
        <v>1243</v>
      </c>
      <c r="R371" s="441">
        <v>1</v>
      </c>
      <c r="S371" s="442"/>
      <c r="T371" s="442"/>
      <c r="U371" s="442"/>
      <c r="V371" s="205"/>
    </row>
    <row r="372" spans="1:22" ht="152.25" hidden="1" customHeight="1" x14ac:dyDescent="0.25">
      <c r="A372" s="451" t="s">
        <v>1377</v>
      </c>
      <c r="B372" s="486" t="s">
        <v>1384</v>
      </c>
      <c r="C372" s="475" t="s">
        <v>84</v>
      </c>
      <c r="D372" s="475" t="s">
        <v>368</v>
      </c>
      <c r="E372" s="475" t="s">
        <v>1387</v>
      </c>
      <c r="F372" s="475" t="s">
        <v>824</v>
      </c>
      <c r="G372" s="487" t="s">
        <v>80</v>
      </c>
      <c r="H372" s="478"/>
      <c r="I372" s="478"/>
      <c r="J372" s="452"/>
      <c r="K372" s="452" t="s">
        <v>1150</v>
      </c>
      <c r="L372" s="458">
        <v>1</v>
      </c>
      <c r="M372" s="441"/>
      <c r="N372" s="452" t="s">
        <v>1242</v>
      </c>
      <c r="O372" s="441">
        <v>264</v>
      </c>
      <c r="P372" s="442"/>
      <c r="Q372" s="452" t="s">
        <v>1243</v>
      </c>
      <c r="R372" s="441">
        <v>1</v>
      </c>
      <c r="S372" s="442"/>
      <c r="T372" s="442"/>
      <c r="U372" s="442"/>
      <c r="V372" s="205"/>
    </row>
    <row r="373" spans="1:22" ht="152.25" hidden="1" customHeight="1" x14ac:dyDescent="0.25">
      <c r="A373" s="451" t="s">
        <v>1378</v>
      </c>
      <c r="B373" s="486" t="s">
        <v>1385</v>
      </c>
      <c r="C373" s="475" t="s">
        <v>84</v>
      </c>
      <c r="D373" s="475" t="s">
        <v>368</v>
      </c>
      <c r="E373" s="475" t="s">
        <v>1387</v>
      </c>
      <c r="F373" s="475" t="s">
        <v>824</v>
      </c>
      <c r="G373" s="487" t="s">
        <v>80</v>
      </c>
      <c r="H373" s="478"/>
      <c r="I373" s="478"/>
      <c r="J373" s="452"/>
      <c r="K373" s="452" t="s">
        <v>1150</v>
      </c>
      <c r="L373" s="458">
        <v>1</v>
      </c>
      <c r="M373" s="441"/>
      <c r="N373" s="452" t="s">
        <v>1242</v>
      </c>
      <c r="O373" s="441">
        <v>728</v>
      </c>
      <c r="P373" s="442"/>
      <c r="Q373" s="452" t="s">
        <v>1243</v>
      </c>
      <c r="R373" s="441">
        <v>1</v>
      </c>
      <c r="S373" s="442"/>
      <c r="T373" s="442"/>
      <c r="U373" s="442"/>
      <c r="V373" s="205"/>
    </row>
    <row r="374" spans="1:22" ht="63.75" hidden="1" x14ac:dyDescent="0.25">
      <c r="A374" s="396" t="s">
        <v>301</v>
      </c>
      <c r="B374" s="396" t="s">
        <v>308</v>
      </c>
      <c r="C374" s="371"/>
      <c r="D374" s="371"/>
      <c r="E374" s="371"/>
      <c r="F374" s="371"/>
      <c r="G374" s="371"/>
      <c r="H374" s="371"/>
      <c r="I374" s="371"/>
      <c r="J374" s="402"/>
      <c r="K374" s="402"/>
      <c r="L374" s="403"/>
      <c r="M374" s="404"/>
      <c r="N374" s="402"/>
      <c r="O374" s="404"/>
      <c r="P374" s="402"/>
      <c r="Q374" s="402"/>
      <c r="R374" s="404"/>
      <c r="S374" s="402"/>
      <c r="T374" s="402"/>
      <c r="U374" s="402"/>
      <c r="V374" s="205"/>
    </row>
    <row r="375" spans="1:22" ht="38.25" hidden="1" x14ac:dyDescent="0.25">
      <c r="A375" s="396" t="s">
        <v>302</v>
      </c>
      <c r="B375" s="396" t="s">
        <v>309</v>
      </c>
      <c r="C375" s="371"/>
      <c r="D375" s="371"/>
      <c r="E375" s="371"/>
      <c r="F375" s="371"/>
      <c r="G375" s="371"/>
      <c r="H375" s="371"/>
      <c r="I375" s="371"/>
      <c r="J375" s="402"/>
      <c r="K375" s="402"/>
      <c r="L375" s="403"/>
      <c r="M375" s="404"/>
      <c r="N375" s="402"/>
      <c r="O375" s="404"/>
      <c r="P375" s="402"/>
      <c r="Q375" s="402"/>
      <c r="R375" s="404"/>
      <c r="S375" s="402"/>
      <c r="T375" s="402"/>
      <c r="U375" s="402"/>
      <c r="V375" s="205"/>
    </row>
    <row r="376" spans="1:22" ht="102" hidden="1" x14ac:dyDescent="0.25">
      <c r="A376" s="392" t="s">
        <v>150</v>
      </c>
      <c r="B376" s="392" t="s">
        <v>298</v>
      </c>
      <c r="C376" s="408"/>
      <c r="D376" s="408"/>
      <c r="E376" s="408"/>
      <c r="F376" s="408"/>
      <c r="G376" s="408"/>
      <c r="H376" s="408"/>
      <c r="I376" s="408"/>
      <c r="J376" s="409"/>
      <c r="K376" s="409"/>
      <c r="L376" s="410"/>
      <c r="M376" s="411"/>
      <c r="N376" s="409"/>
      <c r="O376" s="411"/>
      <c r="P376" s="409"/>
      <c r="Q376" s="409"/>
      <c r="R376" s="411"/>
      <c r="S376" s="409"/>
      <c r="T376" s="409"/>
      <c r="U376" s="409"/>
      <c r="V376" s="205"/>
    </row>
    <row r="377" spans="1:22" ht="76.5" hidden="1" x14ac:dyDescent="0.25">
      <c r="A377" s="396" t="s">
        <v>303</v>
      </c>
      <c r="B377" s="396" t="s">
        <v>310</v>
      </c>
      <c r="C377" s="371"/>
      <c r="D377" s="371"/>
      <c r="E377" s="371"/>
      <c r="F377" s="371"/>
      <c r="G377" s="371"/>
      <c r="H377" s="371"/>
      <c r="I377" s="371"/>
      <c r="J377" s="402"/>
      <c r="K377" s="402"/>
      <c r="L377" s="403"/>
      <c r="M377" s="404"/>
      <c r="N377" s="402"/>
      <c r="O377" s="404"/>
      <c r="P377" s="402"/>
      <c r="Q377" s="402"/>
      <c r="R377" s="404"/>
      <c r="S377" s="402"/>
      <c r="T377" s="402"/>
      <c r="U377" s="402"/>
      <c r="V377" s="205"/>
    </row>
    <row r="378" spans="1:22" ht="51" hidden="1" x14ac:dyDescent="0.25">
      <c r="A378" s="396" t="s">
        <v>304</v>
      </c>
      <c r="B378" s="396" t="s">
        <v>311</v>
      </c>
      <c r="C378" s="371"/>
      <c r="D378" s="371"/>
      <c r="E378" s="371"/>
      <c r="F378" s="371"/>
      <c r="G378" s="371"/>
      <c r="H378" s="371"/>
      <c r="I378" s="371"/>
      <c r="J378" s="402"/>
      <c r="K378" s="402"/>
      <c r="L378" s="403"/>
      <c r="M378" s="404"/>
      <c r="N378" s="402"/>
      <c r="O378" s="404"/>
      <c r="P378" s="402"/>
      <c r="Q378" s="402"/>
      <c r="R378" s="404"/>
      <c r="S378" s="402"/>
      <c r="T378" s="402"/>
      <c r="U378" s="402"/>
      <c r="V378" s="205"/>
    </row>
    <row r="379" spans="1:22" ht="102" hidden="1" x14ac:dyDescent="0.25">
      <c r="A379" s="396" t="s">
        <v>305</v>
      </c>
      <c r="B379" s="396" t="s">
        <v>312</v>
      </c>
      <c r="C379" s="371"/>
      <c r="D379" s="371"/>
      <c r="E379" s="371"/>
      <c r="F379" s="371"/>
      <c r="G379" s="371"/>
      <c r="H379" s="371"/>
      <c r="I379" s="371"/>
      <c r="J379" s="402"/>
      <c r="K379" s="402"/>
      <c r="L379" s="403"/>
      <c r="M379" s="404"/>
      <c r="N379" s="402"/>
      <c r="O379" s="404"/>
      <c r="P379" s="402"/>
      <c r="Q379" s="402"/>
      <c r="R379" s="404"/>
      <c r="S379" s="402"/>
      <c r="T379" s="402"/>
      <c r="U379" s="402"/>
      <c r="V379" s="205"/>
    </row>
    <row r="380" spans="1:22" ht="38.25" hidden="1" x14ac:dyDescent="0.25">
      <c r="A380" s="383" t="s">
        <v>151</v>
      </c>
      <c r="B380" s="383" t="s">
        <v>152</v>
      </c>
      <c r="C380" s="417"/>
      <c r="D380" s="417"/>
      <c r="E380" s="417"/>
      <c r="F380" s="417"/>
      <c r="G380" s="417"/>
      <c r="H380" s="417"/>
      <c r="I380" s="417"/>
      <c r="J380" s="418"/>
      <c r="K380" s="418"/>
      <c r="L380" s="419"/>
      <c r="M380" s="420"/>
      <c r="N380" s="418"/>
      <c r="O380" s="420"/>
      <c r="P380" s="418"/>
      <c r="Q380" s="418"/>
      <c r="R380" s="420"/>
      <c r="S380" s="418"/>
      <c r="T380" s="418"/>
      <c r="U380" s="418"/>
      <c r="V380" s="205"/>
    </row>
    <row r="381" spans="1:22" ht="51" hidden="1" x14ac:dyDescent="0.25">
      <c r="A381" s="133" t="s">
        <v>153</v>
      </c>
      <c r="B381" s="133" t="s">
        <v>154</v>
      </c>
      <c r="C381" s="388"/>
      <c r="D381" s="388"/>
      <c r="E381" s="388"/>
      <c r="F381" s="388"/>
      <c r="G381" s="388"/>
      <c r="H381" s="388"/>
      <c r="I381" s="388"/>
      <c r="J381" s="405"/>
      <c r="K381" s="405"/>
      <c r="L381" s="406"/>
      <c r="M381" s="407"/>
      <c r="N381" s="405"/>
      <c r="O381" s="407"/>
      <c r="P381" s="405"/>
      <c r="Q381" s="405"/>
      <c r="R381" s="407"/>
      <c r="S381" s="405"/>
      <c r="T381" s="405"/>
      <c r="U381" s="405"/>
      <c r="V381" s="205"/>
    </row>
    <row r="382" spans="1:22" ht="89.25" hidden="1" x14ac:dyDescent="0.25">
      <c r="A382" s="167" t="s">
        <v>156</v>
      </c>
      <c r="B382" s="167" t="s">
        <v>159</v>
      </c>
      <c r="C382" s="401"/>
      <c r="D382" s="401"/>
      <c r="E382" s="401"/>
      <c r="F382" s="401"/>
      <c r="G382" s="401"/>
      <c r="H382" s="401"/>
      <c r="I382" s="401"/>
      <c r="J382" s="409"/>
      <c r="K382" s="409"/>
      <c r="L382" s="410"/>
      <c r="M382" s="411"/>
      <c r="N382" s="409"/>
      <c r="O382" s="411"/>
      <c r="P382" s="409"/>
      <c r="Q382" s="409"/>
      <c r="R382" s="411"/>
      <c r="S382" s="409"/>
      <c r="T382" s="409"/>
      <c r="U382" s="409"/>
      <c r="V382" s="205"/>
    </row>
    <row r="383" spans="1:22" ht="63.75" hidden="1" x14ac:dyDescent="0.25">
      <c r="A383" s="396" t="s">
        <v>314</v>
      </c>
      <c r="B383" s="396" t="s">
        <v>320</v>
      </c>
      <c r="C383" s="397"/>
      <c r="D383" s="397"/>
      <c r="E383" s="397"/>
      <c r="F383" s="397"/>
      <c r="G383" s="397"/>
      <c r="H383" s="397"/>
      <c r="I383" s="397"/>
      <c r="J383" s="402"/>
      <c r="K383" s="402"/>
      <c r="L383" s="403"/>
      <c r="M383" s="404"/>
      <c r="N383" s="402"/>
      <c r="O383" s="404"/>
      <c r="P383" s="402"/>
      <c r="Q383" s="402"/>
      <c r="R383" s="404"/>
      <c r="S383" s="402"/>
      <c r="T383" s="402"/>
      <c r="U383" s="402"/>
      <c r="V383" s="205"/>
    </row>
    <row r="384" spans="1:22" ht="114.75" hidden="1" x14ac:dyDescent="0.25">
      <c r="A384" s="45" t="s">
        <v>554</v>
      </c>
      <c r="B384" s="45" t="s">
        <v>427</v>
      </c>
      <c r="C384" s="46" t="s">
        <v>81</v>
      </c>
      <c r="D384" s="46" t="s">
        <v>389</v>
      </c>
      <c r="E384" s="46" t="s">
        <v>1106</v>
      </c>
      <c r="F384" s="28" t="s">
        <v>1034</v>
      </c>
      <c r="G384" s="46" t="s">
        <v>80</v>
      </c>
      <c r="H384" s="46"/>
      <c r="I384" s="46"/>
      <c r="J384" s="45" t="s">
        <v>705</v>
      </c>
      <c r="K384" s="45" t="s">
        <v>706</v>
      </c>
      <c r="L384" s="240">
        <v>2947</v>
      </c>
      <c r="M384" s="55"/>
      <c r="N384" s="56"/>
      <c r="O384" s="55"/>
      <c r="P384" s="56"/>
      <c r="Q384" s="56"/>
      <c r="R384" s="55"/>
      <c r="S384" s="56"/>
      <c r="T384" s="56"/>
      <c r="U384" s="56"/>
      <c r="V384" s="205"/>
    </row>
    <row r="385" spans="1:42" ht="114.75" hidden="1" x14ac:dyDescent="0.25">
      <c r="A385" s="45" t="s">
        <v>555</v>
      </c>
      <c r="B385" s="41" t="s">
        <v>1041</v>
      </c>
      <c r="C385" s="35" t="s">
        <v>1093</v>
      </c>
      <c r="D385" s="35" t="s">
        <v>389</v>
      </c>
      <c r="E385" s="35" t="s">
        <v>1107</v>
      </c>
      <c r="F385" s="46" t="s">
        <v>1034</v>
      </c>
      <c r="G385" s="35" t="s">
        <v>80</v>
      </c>
      <c r="H385" s="35"/>
      <c r="I385" s="35"/>
      <c r="J385" s="45" t="s">
        <v>705</v>
      </c>
      <c r="K385" s="45" t="s">
        <v>706</v>
      </c>
      <c r="L385" s="240">
        <v>3243.6</v>
      </c>
      <c r="M385" s="55"/>
      <c r="N385" s="56"/>
      <c r="O385" s="55"/>
      <c r="P385" s="56"/>
      <c r="Q385" s="56"/>
      <c r="R385" s="55"/>
      <c r="S385" s="56"/>
      <c r="T385" s="56"/>
      <c r="U385" s="56"/>
      <c r="V385" s="205"/>
    </row>
    <row r="386" spans="1:42" ht="114.75" hidden="1" x14ac:dyDescent="0.25">
      <c r="A386" s="45" t="s">
        <v>556</v>
      </c>
      <c r="B386" s="51" t="s">
        <v>1065</v>
      </c>
      <c r="C386" s="46" t="s">
        <v>469</v>
      </c>
      <c r="D386" s="46" t="s">
        <v>389</v>
      </c>
      <c r="E386" s="46" t="s">
        <v>1050</v>
      </c>
      <c r="F386" s="28" t="s">
        <v>1034</v>
      </c>
      <c r="G386" s="55" t="s">
        <v>80</v>
      </c>
      <c r="H386" s="46" t="s">
        <v>478</v>
      </c>
      <c r="I386" s="46"/>
      <c r="J386" s="56" t="s">
        <v>705</v>
      </c>
      <c r="K386" s="45" t="s">
        <v>706</v>
      </c>
      <c r="L386" s="240">
        <v>13065</v>
      </c>
      <c r="M386" s="55"/>
      <c r="N386" s="56"/>
      <c r="O386" s="55"/>
      <c r="P386" s="56"/>
      <c r="Q386" s="56"/>
      <c r="R386" s="55"/>
      <c r="S386" s="56"/>
      <c r="T386" s="56"/>
      <c r="U386" s="56"/>
      <c r="V386" s="205"/>
    </row>
    <row r="387" spans="1:42" ht="114.75" hidden="1" x14ac:dyDescent="0.25">
      <c r="A387" s="245" t="s">
        <v>1103</v>
      </c>
      <c r="B387" s="44" t="s">
        <v>982</v>
      </c>
      <c r="C387" s="29" t="s">
        <v>84</v>
      </c>
      <c r="D387" s="29" t="s">
        <v>389</v>
      </c>
      <c r="E387" s="28" t="s">
        <v>1098</v>
      </c>
      <c r="F387" s="28" t="s">
        <v>1034</v>
      </c>
      <c r="G387" s="29" t="s">
        <v>80</v>
      </c>
      <c r="H387" s="46"/>
      <c r="I387" s="46"/>
      <c r="J387" s="54" t="s">
        <v>705</v>
      </c>
      <c r="K387" s="54" t="s">
        <v>706</v>
      </c>
      <c r="L387" s="240">
        <v>4373.5</v>
      </c>
      <c r="M387" s="55"/>
      <c r="N387" s="56"/>
      <c r="O387" s="55"/>
      <c r="P387" s="56"/>
      <c r="Q387" s="56"/>
      <c r="R387" s="55"/>
      <c r="S387" s="56"/>
      <c r="T387" s="56"/>
      <c r="U387" s="56"/>
      <c r="V387" s="205"/>
    </row>
    <row r="388" spans="1:42" ht="114.75" hidden="1" x14ac:dyDescent="0.25">
      <c r="A388" s="245" t="s">
        <v>1102</v>
      </c>
      <c r="B388" s="252" t="s">
        <v>1104</v>
      </c>
      <c r="C388" s="29" t="s">
        <v>1105</v>
      </c>
      <c r="D388" s="29" t="s">
        <v>389</v>
      </c>
      <c r="E388" s="69" t="s">
        <v>1212</v>
      </c>
      <c r="F388" s="28" t="s">
        <v>1034</v>
      </c>
      <c r="G388" s="29" t="s">
        <v>80</v>
      </c>
      <c r="H388" s="273"/>
      <c r="I388" s="46"/>
      <c r="J388" s="56" t="s">
        <v>705</v>
      </c>
      <c r="K388" s="45" t="s">
        <v>706</v>
      </c>
      <c r="L388" s="240">
        <v>3937</v>
      </c>
      <c r="M388" s="55"/>
      <c r="N388" s="266"/>
      <c r="O388" s="55"/>
      <c r="P388" s="56"/>
      <c r="Q388" s="45"/>
      <c r="R388" s="55"/>
      <c r="S388" s="56"/>
      <c r="T388" s="56"/>
      <c r="U388" s="56"/>
      <c r="V388" s="205"/>
    </row>
    <row r="389" spans="1:42" ht="114.75" hidden="1" x14ac:dyDescent="0.25">
      <c r="A389" s="245" t="s">
        <v>1066</v>
      </c>
      <c r="B389" s="252" t="s">
        <v>1088</v>
      </c>
      <c r="C389" s="55" t="s">
        <v>74</v>
      </c>
      <c r="D389" s="55" t="s">
        <v>389</v>
      </c>
      <c r="E389" s="46" t="s">
        <v>931</v>
      </c>
      <c r="F389" s="28" t="s">
        <v>1034</v>
      </c>
      <c r="G389" s="55" t="s">
        <v>80</v>
      </c>
      <c r="H389" s="46"/>
      <c r="I389" s="46"/>
      <c r="J389" s="56" t="s">
        <v>705</v>
      </c>
      <c r="K389" s="45" t="s">
        <v>706</v>
      </c>
      <c r="L389" s="240">
        <v>1600</v>
      </c>
      <c r="M389" s="55"/>
      <c r="N389" s="266"/>
      <c r="O389" s="55"/>
      <c r="P389" s="56"/>
      <c r="Q389" s="45"/>
      <c r="R389" s="55"/>
      <c r="S389" s="56"/>
      <c r="T389" s="56"/>
      <c r="U389" s="56"/>
      <c r="V389" s="205"/>
    </row>
    <row r="390" spans="1:42" ht="114.75" hidden="1" x14ac:dyDescent="0.25">
      <c r="A390" s="245" t="s">
        <v>1087</v>
      </c>
      <c r="B390" s="265" t="s">
        <v>1134</v>
      </c>
      <c r="C390" s="29" t="s">
        <v>83</v>
      </c>
      <c r="D390" s="29" t="s">
        <v>389</v>
      </c>
      <c r="E390" s="28" t="s">
        <v>1091</v>
      </c>
      <c r="F390" s="28" t="s">
        <v>1034</v>
      </c>
      <c r="G390" s="29" t="s">
        <v>80</v>
      </c>
      <c r="H390" s="46"/>
      <c r="I390" s="46"/>
      <c r="J390" s="267" t="str">
        <f>+J389</f>
        <v>P.S.329</v>
      </c>
      <c r="K390" s="267" t="str">
        <f>+K389</f>
        <v>Sukurti/pagerinti atskiro komunalinių atliekų surinkimo pajėgumai (tonos/metai)</v>
      </c>
      <c r="L390" s="240">
        <v>2463</v>
      </c>
      <c r="M390" s="55"/>
      <c r="N390" s="266"/>
      <c r="O390" s="55"/>
      <c r="P390" s="56"/>
      <c r="Q390" s="45"/>
      <c r="R390" s="55"/>
      <c r="S390" s="56"/>
      <c r="T390" s="56"/>
      <c r="U390" s="56"/>
      <c r="V390" s="205"/>
    </row>
    <row r="391" spans="1:42" ht="89.25" hidden="1" x14ac:dyDescent="0.25">
      <c r="A391" s="396" t="s">
        <v>315</v>
      </c>
      <c r="B391" s="396" t="s">
        <v>321</v>
      </c>
      <c r="C391" s="397"/>
      <c r="D391" s="397"/>
      <c r="E391" s="397"/>
      <c r="F391" s="397"/>
      <c r="G391" s="397"/>
      <c r="H391" s="397"/>
      <c r="I391" s="397"/>
      <c r="J391" s="402"/>
      <c r="K391" s="402"/>
      <c r="L391" s="403"/>
      <c r="M391" s="404"/>
      <c r="N391" s="402"/>
      <c r="O391" s="404"/>
      <c r="P391" s="402"/>
      <c r="Q391" s="402"/>
      <c r="R391" s="404"/>
      <c r="S391" s="402"/>
      <c r="T391" s="402"/>
      <c r="U391" s="402"/>
      <c r="V391" s="9"/>
    </row>
    <row r="392" spans="1:42" ht="38.25" hidden="1" x14ac:dyDescent="0.25">
      <c r="A392" s="396" t="s">
        <v>316</v>
      </c>
      <c r="B392" s="396" t="s">
        <v>322</v>
      </c>
      <c r="C392" s="397"/>
      <c r="D392" s="397"/>
      <c r="E392" s="397"/>
      <c r="F392" s="397"/>
      <c r="G392" s="397"/>
      <c r="H392" s="397"/>
      <c r="I392" s="397"/>
      <c r="J392" s="402"/>
      <c r="K392" s="402"/>
      <c r="L392" s="403"/>
      <c r="M392" s="404"/>
      <c r="N392" s="402"/>
      <c r="O392" s="404"/>
      <c r="P392" s="402"/>
      <c r="Q392" s="402"/>
      <c r="R392" s="404"/>
      <c r="S392" s="402"/>
      <c r="T392" s="402"/>
      <c r="U392" s="402"/>
      <c r="V392" s="9"/>
    </row>
    <row r="393" spans="1:42" ht="140.25" hidden="1" x14ac:dyDescent="0.25">
      <c r="A393" s="44" t="s">
        <v>557</v>
      </c>
      <c r="B393" s="51" t="s">
        <v>1067</v>
      </c>
      <c r="C393" s="46" t="s">
        <v>469</v>
      </c>
      <c r="D393" s="46" t="s">
        <v>389</v>
      </c>
      <c r="E393" s="46" t="s">
        <v>1050</v>
      </c>
      <c r="F393" s="69" t="s">
        <v>1068</v>
      </c>
      <c r="G393" s="46" t="s">
        <v>86</v>
      </c>
      <c r="H393" s="46" t="s">
        <v>478</v>
      </c>
      <c r="I393" s="46"/>
      <c r="J393" s="56" t="s">
        <v>810</v>
      </c>
      <c r="K393" s="45" t="s">
        <v>811</v>
      </c>
      <c r="L393" s="240">
        <v>9</v>
      </c>
      <c r="M393" s="55" t="s">
        <v>1077</v>
      </c>
      <c r="N393" s="45" t="s">
        <v>1078</v>
      </c>
      <c r="O393" s="55">
        <v>1</v>
      </c>
      <c r="P393" s="56" t="s">
        <v>1079</v>
      </c>
      <c r="Q393" s="45" t="s">
        <v>1080</v>
      </c>
      <c r="R393" s="55">
        <v>1</v>
      </c>
      <c r="S393" s="56"/>
      <c r="T393" s="56"/>
      <c r="U393" s="56"/>
      <c r="V393" s="9"/>
    </row>
    <row r="394" spans="1:42" ht="140.25" hidden="1" x14ac:dyDescent="0.25">
      <c r="A394" s="396" t="s">
        <v>317</v>
      </c>
      <c r="B394" s="396" t="s">
        <v>323</v>
      </c>
      <c r="C394" s="397"/>
      <c r="D394" s="397"/>
      <c r="E394" s="397"/>
      <c r="F394" s="397"/>
      <c r="G394" s="397"/>
      <c r="H394" s="397"/>
      <c r="I394" s="397"/>
      <c r="J394" s="402"/>
      <c r="K394" s="402"/>
      <c r="L394" s="403"/>
      <c r="M394" s="404"/>
      <c r="N394" s="402"/>
      <c r="O394" s="404"/>
      <c r="P394" s="402"/>
      <c r="Q394" s="402"/>
      <c r="R394" s="404"/>
      <c r="S394" s="402"/>
      <c r="T394" s="402"/>
      <c r="U394" s="402"/>
      <c r="V394" s="9"/>
    </row>
    <row r="395" spans="1:42" ht="89.25" hidden="1" x14ac:dyDescent="0.25">
      <c r="A395" s="396" t="s">
        <v>318</v>
      </c>
      <c r="B395" s="396" t="s">
        <v>324</v>
      </c>
      <c r="C395" s="397"/>
      <c r="D395" s="397"/>
      <c r="E395" s="397"/>
      <c r="F395" s="397"/>
      <c r="G395" s="397"/>
      <c r="H395" s="397"/>
      <c r="I395" s="397"/>
      <c r="J395" s="402"/>
      <c r="K395" s="402"/>
      <c r="L395" s="403"/>
      <c r="M395" s="404"/>
      <c r="N395" s="402"/>
      <c r="O395" s="404"/>
      <c r="P395" s="402"/>
      <c r="Q395" s="402"/>
      <c r="R395" s="404"/>
      <c r="S395" s="402"/>
      <c r="T395" s="402"/>
      <c r="U395" s="402"/>
      <c r="V395" s="9"/>
    </row>
    <row r="396" spans="1:42" ht="63.75" hidden="1" x14ac:dyDescent="0.25">
      <c r="A396" s="396" t="s">
        <v>319</v>
      </c>
      <c r="B396" s="396" t="s">
        <v>325</v>
      </c>
      <c r="C396" s="397"/>
      <c r="D396" s="397"/>
      <c r="E396" s="397"/>
      <c r="F396" s="397"/>
      <c r="G396" s="397"/>
      <c r="H396" s="397"/>
      <c r="I396" s="397"/>
      <c r="J396" s="402"/>
      <c r="K396" s="402"/>
      <c r="L396" s="403"/>
      <c r="M396" s="404"/>
      <c r="N396" s="402"/>
      <c r="O396" s="404"/>
      <c r="P396" s="402"/>
      <c r="Q396" s="402"/>
      <c r="R396" s="404"/>
      <c r="S396" s="402"/>
      <c r="T396" s="402"/>
      <c r="U396" s="402"/>
      <c r="V396" s="9"/>
    </row>
    <row r="397" spans="1:42" ht="63.75" hidden="1" x14ac:dyDescent="0.25">
      <c r="A397" s="167" t="s">
        <v>155</v>
      </c>
      <c r="B397" s="167" t="s">
        <v>313</v>
      </c>
      <c r="C397" s="401"/>
      <c r="D397" s="401"/>
      <c r="E397" s="401"/>
      <c r="F397" s="401"/>
      <c r="G397" s="401"/>
      <c r="H397" s="401"/>
      <c r="I397" s="401"/>
      <c r="J397" s="409"/>
      <c r="K397" s="409"/>
      <c r="L397" s="410"/>
      <c r="M397" s="411"/>
      <c r="N397" s="409"/>
      <c r="O397" s="411"/>
      <c r="P397" s="409"/>
      <c r="Q397" s="409"/>
      <c r="R397" s="411"/>
      <c r="S397" s="409"/>
      <c r="T397" s="409"/>
      <c r="U397" s="409"/>
      <c r="V397" s="9"/>
    </row>
    <row r="398" spans="1:42" ht="57" hidden="1" customHeight="1" x14ac:dyDescent="0.25">
      <c r="A398" s="396" t="s">
        <v>326</v>
      </c>
      <c r="B398" s="396" t="s">
        <v>329</v>
      </c>
      <c r="C398" s="397"/>
      <c r="D398" s="397"/>
      <c r="E398" s="397"/>
      <c r="F398" s="397"/>
      <c r="G398" s="397"/>
      <c r="H398" s="397"/>
      <c r="I398" s="397"/>
      <c r="J398" s="402"/>
      <c r="K398" s="402"/>
      <c r="L398" s="403"/>
      <c r="M398" s="404"/>
      <c r="N398" s="402"/>
      <c r="O398" s="404"/>
      <c r="P398" s="402"/>
      <c r="Q398" s="402"/>
      <c r="R398" s="404"/>
      <c r="S398" s="402"/>
      <c r="T398" s="402"/>
      <c r="U398" s="402"/>
      <c r="V398" s="9"/>
    </row>
    <row r="399" spans="1:42" ht="178.5" hidden="1" x14ac:dyDescent="0.25">
      <c r="A399" s="45" t="s">
        <v>917</v>
      </c>
      <c r="B399" s="430" t="s">
        <v>909</v>
      </c>
      <c r="C399" s="35" t="s">
        <v>449</v>
      </c>
      <c r="D399" s="35" t="s">
        <v>389</v>
      </c>
      <c r="E399" s="35" t="s">
        <v>1107</v>
      </c>
      <c r="F399" s="46" t="s">
        <v>883</v>
      </c>
      <c r="G399" s="63" t="s">
        <v>80</v>
      </c>
      <c r="H399" s="35"/>
      <c r="I399" s="35"/>
      <c r="J399" s="54" t="s">
        <v>674</v>
      </c>
      <c r="K399" s="45" t="s">
        <v>675</v>
      </c>
      <c r="L399" s="240">
        <v>338</v>
      </c>
      <c r="M399" s="47" t="s">
        <v>678</v>
      </c>
      <c r="N399" s="54" t="s">
        <v>679</v>
      </c>
      <c r="O399" s="55">
        <v>778</v>
      </c>
      <c r="P399" s="55" t="s">
        <v>707</v>
      </c>
      <c r="Q399" s="45" t="s">
        <v>708</v>
      </c>
      <c r="R399" s="55">
        <v>6.3869999999999996</v>
      </c>
      <c r="S399" s="56"/>
      <c r="T399" s="56"/>
      <c r="U399" s="56"/>
      <c r="V399" s="20"/>
      <c r="W399" s="425"/>
      <c r="X399" s="459"/>
      <c r="Y399" s="426"/>
      <c r="Z399" s="426"/>
      <c r="AA399" s="426"/>
      <c r="AB399" s="427"/>
      <c r="AC399" s="426"/>
      <c r="AD399" s="426"/>
      <c r="AE399" s="426"/>
      <c r="AF399" s="425"/>
      <c r="AG399" s="425"/>
      <c r="AH399" s="428"/>
      <c r="AI399" s="425"/>
      <c r="AJ399" s="425"/>
      <c r="AK399" s="22"/>
      <c r="AL399" s="21"/>
      <c r="AM399" s="459"/>
      <c r="AN399" s="22"/>
      <c r="AO399" s="460"/>
      <c r="AP399" s="460"/>
    </row>
    <row r="400" spans="1:42" ht="178.5" hidden="1" x14ac:dyDescent="0.25">
      <c r="A400" s="45" t="s">
        <v>1203</v>
      </c>
      <c r="B400" s="62" t="s">
        <v>1204</v>
      </c>
      <c r="C400" s="157" t="s">
        <v>856</v>
      </c>
      <c r="D400" s="35" t="s">
        <v>389</v>
      </c>
      <c r="E400" s="157" t="s">
        <v>1108</v>
      </c>
      <c r="F400" s="46" t="s">
        <v>883</v>
      </c>
      <c r="G400" s="155" t="s">
        <v>80</v>
      </c>
      <c r="H400" s="35"/>
      <c r="I400" s="35" t="s">
        <v>410</v>
      </c>
      <c r="J400" s="56" t="s">
        <v>680</v>
      </c>
      <c r="K400" s="44" t="s">
        <v>953</v>
      </c>
      <c r="L400" s="240">
        <v>3200</v>
      </c>
      <c r="M400" s="54"/>
      <c r="N400" s="54"/>
      <c r="O400" s="55"/>
      <c r="P400" s="55"/>
      <c r="Q400" s="45"/>
      <c r="R400" s="55"/>
      <c r="S400" s="56"/>
      <c r="T400" s="56"/>
      <c r="U400" s="56"/>
      <c r="V400" s="20"/>
      <c r="W400" s="425"/>
      <c r="X400" s="459"/>
      <c r="Y400" s="426"/>
      <c r="Z400" s="426"/>
      <c r="AA400" s="426"/>
      <c r="AB400" s="427"/>
      <c r="AC400" s="426"/>
      <c r="AD400" s="426"/>
      <c r="AE400" s="426"/>
      <c r="AF400" s="425"/>
      <c r="AG400" s="425"/>
      <c r="AH400" s="428"/>
      <c r="AI400" s="425"/>
      <c r="AJ400" s="425"/>
      <c r="AK400" s="22"/>
      <c r="AL400" s="21"/>
      <c r="AM400" s="459"/>
      <c r="AN400" s="22"/>
      <c r="AO400" s="460"/>
      <c r="AP400" s="460"/>
    </row>
    <row r="401" spans="1:25" ht="63.75" hidden="1" x14ac:dyDescent="0.25">
      <c r="A401" s="396" t="s">
        <v>327</v>
      </c>
      <c r="B401" s="396" t="s">
        <v>330</v>
      </c>
      <c r="C401" s="397"/>
      <c r="D401" s="397"/>
      <c r="E401" s="397"/>
      <c r="F401" s="397"/>
      <c r="G401" s="397"/>
      <c r="H401" s="397"/>
      <c r="I401" s="397"/>
      <c r="J401" s="402"/>
      <c r="K401" s="402"/>
      <c r="L401" s="403"/>
      <c r="M401" s="404"/>
      <c r="N401" s="402"/>
      <c r="O401" s="404"/>
      <c r="P401" s="402"/>
      <c r="Q401" s="402"/>
      <c r="R401" s="404"/>
      <c r="S401" s="402"/>
      <c r="T401" s="402"/>
      <c r="U401" s="402"/>
      <c r="V401" s="23"/>
    </row>
    <row r="402" spans="1:25" ht="204" hidden="1" x14ac:dyDescent="0.25">
      <c r="A402" s="45" t="s">
        <v>387</v>
      </c>
      <c r="B402" s="45" t="s">
        <v>939</v>
      </c>
      <c r="C402" s="46" t="s">
        <v>388</v>
      </c>
      <c r="D402" s="46" t="s">
        <v>389</v>
      </c>
      <c r="E402" s="46" t="s">
        <v>1098</v>
      </c>
      <c r="F402" s="46" t="s">
        <v>883</v>
      </c>
      <c r="G402" s="55" t="s">
        <v>80</v>
      </c>
      <c r="H402" s="64"/>
      <c r="I402" s="55"/>
      <c r="J402" s="45" t="s">
        <v>674</v>
      </c>
      <c r="K402" s="45" t="s">
        <v>951</v>
      </c>
      <c r="L402" s="240">
        <v>872</v>
      </c>
      <c r="M402" s="46" t="s">
        <v>676</v>
      </c>
      <c r="N402" s="46" t="s">
        <v>677</v>
      </c>
      <c r="O402" s="55">
        <v>1742</v>
      </c>
      <c r="P402" s="55" t="s">
        <v>678</v>
      </c>
      <c r="Q402" s="28" t="s">
        <v>952</v>
      </c>
      <c r="R402" s="240">
        <v>1079</v>
      </c>
      <c r="S402" s="46" t="s">
        <v>680</v>
      </c>
      <c r="T402" s="28" t="s">
        <v>953</v>
      </c>
      <c r="U402" s="55">
        <v>422</v>
      </c>
      <c r="V402" s="97" t="s">
        <v>707</v>
      </c>
      <c r="W402" s="97" t="s">
        <v>954</v>
      </c>
      <c r="X402" s="55">
        <v>9.3000000000000007</v>
      </c>
    </row>
    <row r="403" spans="1:25" ht="204" hidden="1" x14ac:dyDescent="0.25">
      <c r="A403" s="45" t="s">
        <v>390</v>
      </c>
      <c r="B403" s="88" t="s">
        <v>396</v>
      </c>
      <c r="C403" s="46" t="s">
        <v>940</v>
      </c>
      <c r="D403" s="90" t="s">
        <v>389</v>
      </c>
      <c r="E403" s="46" t="s">
        <v>1098</v>
      </c>
      <c r="F403" s="46" t="s">
        <v>883</v>
      </c>
      <c r="G403" s="90" t="s">
        <v>80</v>
      </c>
      <c r="H403" s="46"/>
      <c r="I403" s="90" t="s">
        <v>941</v>
      </c>
      <c r="J403" s="56" t="s">
        <v>676</v>
      </c>
      <c r="K403" s="45" t="s">
        <v>677</v>
      </c>
      <c r="L403" s="240">
        <v>167</v>
      </c>
      <c r="M403" s="55"/>
      <c r="N403" s="55"/>
      <c r="O403" s="55"/>
      <c r="P403" s="55"/>
      <c r="Q403" s="29"/>
      <c r="R403" s="29"/>
      <c r="S403" s="29"/>
      <c r="T403" s="571"/>
      <c r="U403" s="572"/>
      <c r="V403" s="25"/>
    </row>
    <row r="404" spans="1:25" ht="204" hidden="1" x14ac:dyDescent="0.25">
      <c r="A404" s="45" t="s">
        <v>391</v>
      </c>
      <c r="B404" s="88" t="s">
        <v>942</v>
      </c>
      <c r="C404" s="46" t="s">
        <v>940</v>
      </c>
      <c r="D404" s="90" t="s">
        <v>389</v>
      </c>
      <c r="E404" s="46" t="s">
        <v>1098</v>
      </c>
      <c r="F404" s="46" t="s">
        <v>883</v>
      </c>
      <c r="G404" s="90" t="s">
        <v>80</v>
      </c>
      <c r="H404" s="46"/>
      <c r="I404" s="90" t="s">
        <v>941</v>
      </c>
      <c r="J404" s="56" t="s">
        <v>676</v>
      </c>
      <c r="K404" s="45" t="s">
        <v>677</v>
      </c>
      <c r="L404" s="240">
        <v>105</v>
      </c>
      <c r="M404" s="55"/>
      <c r="N404" s="55"/>
      <c r="O404" s="55"/>
      <c r="P404" s="55"/>
      <c r="Q404" s="29"/>
      <c r="R404" s="29"/>
      <c r="S404" s="29"/>
      <c r="T404" s="571"/>
      <c r="U404" s="572"/>
      <c r="V404" s="25"/>
      <c r="W404" s="26"/>
      <c r="X404" s="26"/>
      <c r="Y404" s="460"/>
    </row>
    <row r="405" spans="1:25" ht="204" hidden="1" x14ac:dyDescent="0.25">
      <c r="A405" s="45" t="s">
        <v>392</v>
      </c>
      <c r="B405" s="88" t="s">
        <v>943</v>
      </c>
      <c r="C405" s="46" t="s">
        <v>940</v>
      </c>
      <c r="D405" s="90" t="s">
        <v>389</v>
      </c>
      <c r="E405" s="46" t="s">
        <v>1098</v>
      </c>
      <c r="F405" s="46" t="s">
        <v>883</v>
      </c>
      <c r="G405" s="90" t="s">
        <v>80</v>
      </c>
      <c r="H405" s="46"/>
      <c r="I405" s="90" t="s">
        <v>941</v>
      </c>
      <c r="J405" s="56" t="s">
        <v>676</v>
      </c>
      <c r="K405" s="45" t="s">
        <v>677</v>
      </c>
      <c r="L405" s="240">
        <v>1323</v>
      </c>
      <c r="M405" s="55"/>
      <c r="N405" s="55"/>
      <c r="O405" s="55"/>
      <c r="P405" s="55"/>
      <c r="Q405" s="29"/>
      <c r="R405" s="29"/>
      <c r="S405" s="29"/>
      <c r="T405" s="571"/>
      <c r="U405" s="572"/>
      <c r="V405" s="25"/>
      <c r="W405" s="26"/>
      <c r="X405" s="26"/>
      <c r="Y405" s="460"/>
    </row>
    <row r="406" spans="1:25" ht="204" hidden="1" x14ac:dyDescent="0.25">
      <c r="A406" s="45" t="s">
        <v>393</v>
      </c>
      <c r="B406" s="88" t="s">
        <v>944</v>
      </c>
      <c r="C406" s="46" t="s">
        <v>940</v>
      </c>
      <c r="D406" s="90" t="s">
        <v>389</v>
      </c>
      <c r="E406" s="46" t="s">
        <v>1098</v>
      </c>
      <c r="F406" s="46" t="s">
        <v>883</v>
      </c>
      <c r="G406" s="90" t="s">
        <v>80</v>
      </c>
      <c r="H406" s="46"/>
      <c r="I406" s="90" t="s">
        <v>941</v>
      </c>
      <c r="J406" s="56" t="s">
        <v>676</v>
      </c>
      <c r="K406" s="45" t="s">
        <v>677</v>
      </c>
      <c r="L406" s="240">
        <v>890</v>
      </c>
      <c r="M406" s="55"/>
      <c r="N406" s="55"/>
      <c r="O406" s="55"/>
      <c r="P406" s="55"/>
      <c r="Q406" s="29"/>
      <c r="R406" s="29"/>
      <c r="S406" s="29"/>
      <c r="T406" s="571"/>
      <c r="U406" s="572"/>
      <c r="V406" s="25"/>
      <c r="W406" s="26"/>
      <c r="X406" s="26"/>
      <c r="Y406" s="460"/>
    </row>
    <row r="407" spans="1:25" ht="178.5" hidden="1" x14ac:dyDescent="0.25">
      <c r="A407" s="45" t="s">
        <v>394</v>
      </c>
      <c r="B407" s="88" t="s">
        <v>402</v>
      </c>
      <c r="C407" s="46" t="s">
        <v>940</v>
      </c>
      <c r="D407" s="90" t="s">
        <v>389</v>
      </c>
      <c r="E407" s="46" t="s">
        <v>1098</v>
      </c>
      <c r="F407" s="46" t="s">
        <v>883</v>
      </c>
      <c r="G407" s="90" t="s">
        <v>80</v>
      </c>
      <c r="H407" s="46"/>
      <c r="I407" s="90" t="s">
        <v>941</v>
      </c>
      <c r="J407" s="45" t="s">
        <v>674</v>
      </c>
      <c r="K407" s="45" t="s">
        <v>951</v>
      </c>
      <c r="L407" s="240">
        <v>5</v>
      </c>
      <c r="M407" s="55" t="s">
        <v>678</v>
      </c>
      <c r="N407" s="28" t="s">
        <v>952</v>
      </c>
      <c r="O407" s="55">
        <v>107</v>
      </c>
      <c r="P407" s="55"/>
      <c r="Q407" s="29"/>
      <c r="R407" s="29"/>
      <c r="S407" s="29"/>
      <c r="T407" s="571"/>
      <c r="U407" s="572"/>
      <c r="V407" s="25"/>
      <c r="W407" s="26"/>
      <c r="X407" s="26"/>
      <c r="Y407" s="460"/>
    </row>
    <row r="408" spans="1:25" ht="178.5" hidden="1" x14ac:dyDescent="0.25">
      <c r="A408" s="45" t="s">
        <v>395</v>
      </c>
      <c r="B408" s="88" t="s">
        <v>949</v>
      </c>
      <c r="C408" s="46" t="s">
        <v>940</v>
      </c>
      <c r="D408" s="90" t="s">
        <v>389</v>
      </c>
      <c r="E408" s="46" t="s">
        <v>1098</v>
      </c>
      <c r="F408" s="46" t="s">
        <v>883</v>
      </c>
      <c r="G408" s="90" t="s">
        <v>80</v>
      </c>
      <c r="H408" s="46"/>
      <c r="I408" s="90" t="s">
        <v>941</v>
      </c>
      <c r="J408" s="45" t="s">
        <v>674</v>
      </c>
      <c r="K408" s="45" t="s">
        <v>951</v>
      </c>
      <c r="L408" s="240">
        <v>0</v>
      </c>
      <c r="M408" s="55" t="s">
        <v>678</v>
      </c>
      <c r="N408" s="28" t="s">
        <v>952</v>
      </c>
      <c r="O408" s="55">
        <v>288</v>
      </c>
      <c r="P408" s="55"/>
      <c r="Q408" s="29"/>
      <c r="R408" s="29"/>
      <c r="S408" s="29"/>
      <c r="T408" s="571"/>
      <c r="U408" s="572"/>
      <c r="V408" s="25"/>
      <c r="W408" s="26"/>
      <c r="X408" s="26"/>
      <c r="Y408" s="460"/>
    </row>
    <row r="409" spans="1:25" ht="114.75" hidden="1" x14ac:dyDescent="0.25">
      <c r="A409" s="45" t="s">
        <v>397</v>
      </c>
      <c r="B409" s="88" t="s">
        <v>945</v>
      </c>
      <c r="C409" s="46" t="s">
        <v>940</v>
      </c>
      <c r="D409" s="90" t="s">
        <v>389</v>
      </c>
      <c r="E409" s="46" t="s">
        <v>1098</v>
      </c>
      <c r="F409" s="46" t="s">
        <v>883</v>
      </c>
      <c r="G409" s="90" t="s">
        <v>80</v>
      </c>
      <c r="H409" s="46"/>
      <c r="I409" s="90" t="s">
        <v>941</v>
      </c>
      <c r="J409" s="56" t="s">
        <v>678</v>
      </c>
      <c r="K409" s="44" t="s">
        <v>952</v>
      </c>
      <c r="L409" s="240">
        <v>110</v>
      </c>
      <c r="M409" s="55"/>
      <c r="N409" s="28"/>
      <c r="O409" s="55"/>
      <c r="P409" s="55"/>
      <c r="Q409" s="29"/>
      <c r="R409" s="29"/>
      <c r="S409" s="29"/>
      <c r="T409" s="571"/>
      <c r="U409" s="572"/>
      <c r="V409" s="26"/>
      <c r="W409" s="26"/>
      <c r="X409" s="26"/>
      <c r="Y409" s="460"/>
    </row>
    <row r="410" spans="1:25" ht="178.5" hidden="1" x14ac:dyDescent="0.25">
      <c r="A410" s="45" t="s">
        <v>398</v>
      </c>
      <c r="B410" s="88" t="s">
        <v>946</v>
      </c>
      <c r="C410" s="46" t="s">
        <v>940</v>
      </c>
      <c r="D410" s="90" t="s">
        <v>389</v>
      </c>
      <c r="E410" s="46" t="s">
        <v>1098</v>
      </c>
      <c r="F410" s="46" t="s">
        <v>883</v>
      </c>
      <c r="G410" s="90" t="s">
        <v>80</v>
      </c>
      <c r="H410" s="46"/>
      <c r="I410" s="90" t="s">
        <v>941</v>
      </c>
      <c r="J410" s="56" t="s">
        <v>680</v>
      </c>
      <c r="K410" s="44" t="s">
        <v>953</v>
      </c>
      <c r="L410" s="240">
        <v>468</v>
      </c>
      <c r="M410" s="55"/>
      <c r="N410" s="55"/>
      <c r="O410" s="55"/>
      <c r="P410" s="55"/>
      <c r="Q410" s="29"/>
      <c r="R410" s="29"/>
      <c r="S410" s="29"/>
      <c r="T410" s="571"/>
      <c r="U410" s="572"/>
      <c r="V410" s="26"/>
      <c r="W410" s="26"/>
      <c r="X410" s="26"/>
      <c r="Y410" s="460"/>
    </row>
    <row r="411" spans="1:25" ht="178.5" hidden="1" x14ac:dyDescent="0.25">
      <c r="A411" s="45" t="s">
        <v>399</v>
      </c>
      <c r="B411" s="88" t="s">
        <v>411</v>
      </c>
      <c r="C411" s="46" t="s">
        <v>940</v>
      </c>
      <c r="D411" s="90" t="s">
        <v>389</v>
      </c>
      <c r="E411" s="46" t="s">
        <v>1098</v>
      </c>
      <c r="F411" s="46" t="s">
        <v>883</v>
      </c>
      <c r="G411" s="90" t="s">
        <v>80</v>
      </c>
      <c r="H411" s="46"/>
      <c r="I411" s="90" t="s">
        <v>941</v>
      </c>
      <c r="J411" s="56" t="s">
        <v>680</v>
      </c>
      <c r="K411" s="44" t="s">
        <v>953</v>
      </c>
      <c r="L411" s="240">
        <v>1976</v>
      </c>
      <c r="M411" s="55"/>
      <c r="N411" s="55"/>
      <c r="O411" s="55"/>
      <c r="P411" s="55"/>
      <c r="Q411" s="29"/>
      <c r="R411" s="29"/>
      <c r="S411" s="29"/>
      <c r="T411" s="571"/>
      <c r="U411" s="572"/>
      <c r="V411" s="26"/>
      <c r="W411" s="26"/>
      <c r="X411" s="26"/>
      <c r="Y411" s="460"/>
    </row>
    <row r="412" spans="1:25" ht="178.5" hidden="1" x14ac:dyDescent="0.25">
      <c r="A412" s="45" t="s">
        <v>400</v>
      </c>
      <c r="B412" s="88" t="s">
        <v>947</v>
      </c>
      <c r="C412" s="46" t="s">
        <v>940</v>
      </c>
      <c r="D412" s="90" t="s">
        <v>389</v>
      </c>
      <c r="E412" s="46" t="s">
        <v>1098</v>
      </c>
      <c r="F412" s="46" t="s">
        <v>883</v>
      </c>
      <c r="G412" s="90" t="s">
        <v>80</v>
      </c>
      <c r="H412" s="46"/>
      <c r="I412" s="90" t="s">
        <v>941</v>
      </c>
      <c r="J412" s="56" t="s">
        <v>680</v>
      </c>
      <c r="K412" s="44" t="s">
        <v>953</v>
      </c>
      <c r="L412" s="240">
        <v>238</v>
      </c>
      <c r="M412" s="55"/>
      <c r="N412" s="55"/>
      <c r="O412" s="55"/>
      <c r="P412" s="55"/>
      <c r="Q412" s="29"/>
      <c r="R412" s="29"/>
      <c r="S412" s="29"/>
      <c r="T412" s="571"/>
      <c r="U412" s="572"/>
      <c r="V412" s="26"/>
      <c r="W412" s="26"/>
      <c r="X412" s="26"/>
      <c r="Y412" s="460"/>
    </row>
    <row r="413" spans="1:25" ht="178.5" hidden="1" x14ac:dyDescent="0.25">
      <c r="A413" s="45" t="s">
        <v>401</v>
      </c>
      <c r="B413" s="88" t="s">
        <v>948</v>
      </c>
      <c r="C413" s="46" t="s">
        <v>940</v>
      </c>
      <c r="D413" s="90"/>
      <c r="E413" s="89" t="s">
        <v>1098</v>
      </c>
      <c r="F413" s="46" t="s">
        <v>883</v>
      </c>
      <c r="G413" s="55" t="s">
        <v>80</v>
      </c>
      <c r="H413" s="90"/>
      <c r="I413" s="90" t="s">
        <v>941</v>
      </c>
      <c r="J413" s="56" t="s">
        <v>680</v>
      </c>
      <c r="K413" s="44" t="s">
        <v>953</v>
      </c>
      <c r="L413" s="240">
        <v>506</v>
      </c>
      <c r="M413" s="55"/>
      <c r="N413" s="55"/>
      <c r="O413" s="55"/>
      <c r="P413" s="29"/>
      <c r="Q413" s="29"/>
      <c r="R413" s="29"/>
      <c r="S413" s="29"/>
      <c r="T413" s="571"/>
      <c r="U413" s="572"/>
      <c r="V413" s="26"/>
      <c r="W413" s="26"/>
      <c r="X413" s="26"/>
    </row>
    <row r="414" spans="1:25" ht="178.5" hidden="1" x14ac:dyDescent="0.25">
      <c r="A414" s="45" t="s">
        <v>403</v>
      </c>
      <c r="B414" s="62" t="s">
        <v>450</v>
      </c>
      <c r="C414" s="35" t="s">
        <v>449</v>
      </c>
      <c r="D414" s="35" t="s">
        <v>389</v>
      </c>
      <c r="E414" s="35" t="s">
        <v>1107</v>
      </c>
      <c r="F414" s="28" t="s">
        <v>883</v>
      </c>
      <c r="G414" s="63" t="s">
        <v>80</v>
      </c>
      <c r="H414" s="35"/>
      <c r="I414" s="90" t="s">
        <v>941</v>
      </c>
      <c r="J414" s="54" t="s">
        <v>674</v>
      </c>
      <c r="K414" s="45" t="s">
        <v>675</v>
      </c>
      <c r="L414" s="240">
        <v>748</v>
      </c>
      <c r="M414" s="47" t="s">
        <v>678</v>
      </c>
      <c r="N414" s="54" t="s">
        <v>679</v>
      </c>
      <c r="O414" s="55">
        <v>748</v>
      </c>
      <c r="P414" s="54" t="s">
        <v>680</v>
      </c>
      <c r="Q414" s="54" t="s">
        <v>681</v>
      </c>
      <c r="R414" s="55">
        <v>748</v>
      </c>
      <c r="S414" s="29"/>
      <c r="T414" s="571"/>
      <c r="U414" s="572"/>
      <c r="V414" s="26"/>
      <c r="W414" s="26"/>
      <c r="X414" s="26"/>
    </row>
    <row r="415" spans="1:25" ht="178.5" hidden="1" x14ac:dyDescent="0.25">
      <c r="A415" s="45" t="s">
        <v>404</v>
      </c>
      <c r="B415" s="88" t="s">
        <v>919</v>
      </c>
      <c r="C415" s="46" t="s">
        <v>843</v>
      </c>
      <c r="D415" s="46" t="s">
        <v>389</v>
      </c>
      <c r="E415" s="46" t="s">
        <v>1050</v>
      </c>
      <c r="F415" s="28" t="s">
        <v>883</v>
      </c>
      <c r="G415" s="55" t="s">
        <v>80</v>
      </c>
      <c r="H415" s="46" t="s">
        <v>478</v>
      </c>
      <c r="I415" s="46"/>
      <c r="J415" s="56" t="s">
        <v>707</v>
      </c>
      <c r="K415" s="45" t="s">
        <v>708</v>
      </c>
      <c r="L415" s="240">
        <v>26.22</v>
      </c>
      <c r="M415" s="47" t="s">
        <v>674</v>
      </c>
      <c r="N415" s="45" t="s">
        <v>675</v>
      </c>
      <c r="O415" s="83">
        <v>1231</v>
      </c>
      <c r="P415" s="47" t="s">
        <v>678</v>
      </c>
      <c r="Q415" s="54" t="s">
        <v>679</v>
      </c>
      <c r="R415" s="55">
        <v>1812</v>
      </c>
      <c r="S415" s="54" t="s">
        <v>680</v>
      </c>
      <c r="T415" s="54" t="s">
        <v>681</v>
      </c>
      <c r="U415" s="100">
        <v>308292</v>
      </c>
      <c r="V415" s="24"/>
      <c r="W415" s="26"/>
      <c r="X415" s="26"/>
    </row>
    <row r="416" spans="1:25" ht="178.5" hidden="1" x14ac:dyDescent="0.25">
      <c r="A416" s="45" t="s">
        <v>405</v>
      </c>
      <c r="B416" s="45" t="s">
        <v>855</v>
      </c>
      <c r="C416" s="46" t="s">
        <v>856</v>
      </c>
      <c r="D416" s="46" t="s">
        <v>389</v>
      </c>
      <c r="E416" s="46" t="s">
        <v>1108</v>
      </c>
      <c r="F416" s="28" t="s">
        <v>883</v>
      </c>
      <c r="G416" s="55" t="s">
        <v>80</v>
      </c>
      <c r="H416" s="46"/>
      <c r="I416" s="46"/>
      <c r="J416" s="56" t="s">
        <v>674</v>
      </c>
      <c r="K416" s="45" t="s">
        <v>675</v>
      </c>
      <c r="L416" s="240">
        <v>450</v>
      </c>
      <c r="M416" s="55" t="s">
        <v>678</v>
      </c>
      <c r="N416" s="45" t="s">
        <v>679</v>
      </c>
      <c r="O416" s="55">
        <v>450</v>
      </c>
      <c r="P416" s="56" t="s">
        <v>707</v>
      </c>
      <c r="Q416" s="45" t="s">
        <v>879</v>
      </c>
      <c r="R416" s="55">
        <v>9.8379999999999992</v>
      </c>
      <c r="S416" s="56"/>
      <c r="T416" s="56"/>
      <c r="U416" s="56"/>
      <c r="V416" s="23"/>
      <c r="W416" s="24"/>
      <c r="X416" s="24"/>
    </row>
    <row r="417" spans="1:24" ht="178.5" hidden="1" x14ac:dyDescent="0.25">
      <c r="A417" s="45" t="s">
        <v>406</v>
      </c>
      <c r="B417" s="45" t="s">
        <v>1205</v>
      </c>
      <c r="C417" s="46" t="s">
        <v>850</v>
      </c>
      <c r="D417" s="46" t="s">
        <v>389</v>
      </c>
      <c r="E417" s="46" t="s">
        <v>780</v>
      </c>
      <c r="F417" s="28" t="s">
        <v>883</v>
      </c>
      <c r="G417" s="55" t="s">
        <v>80</v>
      </c>
      <c r="H417" s="46"/>
      <c r="I417" s="46"/>
      <c r="J417" s="56" t="s">
        <v>674</v>
      </c>
      <c r="K417" s="45" t="s">
        <v>675</v>
      </c>
      <c r="L417" s="240">
        <v>55</v>
      </c>
      <c r="M417" s="55" t="s">
        <v>678</v>
      </c>
      <c r="N417" s="45" t="s">
        <v>679</v>
      </c>
      <c r="O417" s="55">
        <v>114</v>
      </c>
      <c r="P417" s="56" t="s">
        <v>707</v>
      </c>
      <c r="Q417" s="45" t="s">
        <v>879</v>
      </c>
      <c r="R417" s="55">
        <v>7.6280000000000001</v>
      </c>
      <c r="S417" s="56"/>
      <c r="T417" s="56"/>
      <c r="U417" s="56"/>
      <c r="V417" s="24"/>
      <c r="W417" s="24"/>
      <c r="X417" s="24"/>
    </row>
    <row r="418" spans="1:24" ht="165.75" hidden="1" x14ac:dyDescent="0.25">
      <c r="A418" s="51" t="s">
        <v>407</v>
      </c>
      <c r="B418" s="74" t="s">
        <v>1221</v>
      </c>
      <c r="C418" s="31" t="s">
        <v>449</v>
      </c>
      <c r="D418" s="31" t="s">
        <v>389</v>
      </c>
      <c r="E418" s="31" t="s">
        <v>1107</v>
      </c>
      <c r="F418" s="28" t="s">
        <v>1254</v>
      </c>
      <c r="G418" s="52" t="s">
        <v>86</v>
      </c>
      <c r="H418" s="46"/>
      <c r="I418" s="46"/>
      <c r="J418" s="56" t="s">
        <v>674</v>
      </c>
      <c r="K418" s="45" t="s">
        <v>1258</v>
      </c>
      <c r="L418" s="240">
        <v>131</v>
      </c>
      <c r="M418" s="55" t="s">
        <v>678</v>
      </c>
      <c r="N418" s="45" t="s">
        <v>679</v>
      </c>
      <c r="O418" s="55">
        <v>479</v>
      </c>
      <c r="P418" s="56"/>
      <c r="Q418" s="45"/>
      <c r="R418" s="55"/>
      <c r="S418" s="56"/>
      <c r="T418" s="56"/>
      <c r="U418" s="56"/>
      <c r="V418" s="23"/>
      <c r="W418" s="24"/>
      <c r="X418" s="24"/>
    </row>
    <row r="419" spans="1:24" ht="183.75" hidden="1" customHeight="1" x14ac:dyDescent="0.25">
      <c r="A419" s="45" t="s">
        <v>408</v>
      </c>
      <c r="B419" s="88" t="s">
        <v>913</v>
      </c>
      <c r="C419" s="46" t="s">
        <v>914</v>
      </c>
      <c r="D419" s="46" t="s">
        <v>389</v>
      </c>
      <c r="E419" s="46" t="s">
        <v>1091</v>
      </c>
      <c r="F419" s="28" t="s">
        <v>883</v>
      </c>
      <c r="G419" s="55" t="s">
        <v>80</v>
      </c>
      <c r="H419" s="46"/>
      <c r="I419" s="46"/>
      <c r="J419" s="56" t="s">
        <v>674</v>
      </c>
      <c r="K419" s="45" t="s">
        <v>675</v>
      </c>
      <c r="L419" s="240">
        <v>672</v>
      </c>
      <c r="M419" s="55" t="s">
        <v>678</v>
      </c>
      <c r="N419" s="45" t="s">
        <v>679</v>
      </c>
      <c r="O419" s="55">
        <v>744</v>
      </c>
      <c r="P419" s="56" t="s">
        <v>680</v>
      </c>
      <c r="Q419" s="54" t="s">
        <v>681</v>
      </c>
      <c r="R419" s="55">
        <v>425</v>
      </c>
      <c r="S419" s="56" t="s">
        <v>707</v>
      </c>
      <c r="T419" s="45" t="s">
        <v>879</v>
      </c>
      <c r="U419" s="56">
        <v>7.62</v>
      </c>
      <c r="V419" s="20"/>
      <c r="W419" s="24"/>
      <c r="X419" s="24"/>
    </row>
    <row r="420" spans="1:24" ht="183.75" hidden="1" customHeight="1" x14ac:dyDescent="0.25">
      <c r="A420" s="45" t="s">
        <v>409</v>
      </c>
      <c r="B420" s="88" t="s">
        <v>918</v>
      </c>
      <c r="C420" s="46" t="s">
        <v>428</v>
      </c>
      <c r="D420" s="46" t="s">
        <v>389</v>
      </c>
      <c r="E420" s="46" t="s">
        <v>1106</v>
      </c>
      <c r="F420" s="28" t="s">
        <v>883</v>
      </c>
      <c r="G420" s="55" t="s">
        <v>80</v>
      </c>
      <c r="H420" s="46"/>
      <c r="I420" s="46"/>
      <c r="J420" s="56" t="s">
        <v>707</v>
      </c>
      <c r="K420" s="45" t="s">
        <v>879</v>
      </c>
      <c r="L420" s="240">
        <v>8.1890000000000001</v>
      </c>
      <c r="M420" s="55" t="s">
        <v>678</v>
      </c>
      <c r="N420" s="45" t="s">
        <v>679</v>
      </c>
      <c r="O420" s="55">
        <v>536</v>
      </c>
      <c r="P420" s="56"/>
      <c r="Q420" s="54"/>
      <c r="R420" s="55"/>
      <c r="S420" s="56"/>
      <c r="T420" s="45"/>
      <c r="U420" s="56"/>
      <c r="V420" s="23"/>
    </row>
    <row r="421" spans="1:24" ht="191.25" hidden="1" x14ac:dyDescent="0.25">
      <c r="A421" s="45" t="s">
        <v>956</v>
      </c>
      <c r="B421" s="45" t="s">
        <v>958</v>
      </c>
      <c r="C421" s="46" t="s">
        <v>957</v>
      </c>
      <c r="D421" s="46" t="s">
        <v>389</v>
      </c>
      <c r="E421" s="46" t="s">
        <v>1086</v>
      </c>
      <c r="F421" s="28" t="s">
        <v>883</v>
      </c>
      <c r="G421" s="55" t="s">
        <v>80</v>
      </c>
      <c r="H421" s="46"/>
      <c r="I421" s="46"/>
      <c r="J421" s="45" t="s">
        <v>674</v>
      </c>
      <c r="K421" s="45" t="s">
        <v>951</v>
      </c>
      <c r="L421" s="241">
        <v>332</v>
      </c>
      <c r="M421" s="46" t="s">
        <v>678</v>
      </c>
      <c r="N421" s="46" t="s">
        <v>679</v>
      </c>
      <c r="O421" s="46">
        <v>551</v>
      </c>
      <c r="P421" s="46" t="s">
        <v>680</v>
      </c>
      <c r="Q421" s="46" t="s">
        <v>959</v>
      </c>
      <c r="R421" s="46">
        <v>285</v>
      </c>
      <c r="S421" s="46" t="s">
        <v>707</v>
      </c>
      <c r="T421" s="47" t="s">
        <v>708</v>
      </c>
      <c r="U421" s="46">
        <v>4.508</v>
      </c>
      <c r="V421" s="23"/>
      <c r="W421" s="24"/>
      <c r="X421" s="24"/>
    </row>
    <row r="422" spans="1:24" ht="204" hidden="1" x14ac:dyDescent="0.25">
      <c r="A422" s="45" t="s">
        <v>1206</v>
      </c>
      <c r="B422" s="45" t="s">
        <v>1207</v>
      </c>
      <c r="C422" s="46" t="s">
        <v>856</v>
      </c>
      <c r="D422" s="46" t="s">
        <v>389</v>
      </c>
      <c r="E422" s="46" t="s">
        <v>1108</v>
      </c>
      <c r="F422" s="28" t="s">
        <v>883</v>
      </c>
      <c r="G422" s="55" t="s">
        <v>80</v>
      </c>
      <c r="H422" s="46"/>
      <c r="I422" s="46" t="s">
        <v>410</v>
      </c>
      <c r="J422" s="56" t="s">
        <v>676</v>
      </c>
      <c r="K422" s="45" t="s">
        <v>677</v>
      </c>
      <c r="L422" s="241">
        <v>7452</v>
      </c>
      <c r="M422" s="45"/>
      <c r="N422" s="45"/>
      <c r="O422" s="46"/>
      <c r="P422" s="46"/>
      <c r="Q422" s="46"/>
      <c r="R422" s="46"/>
      <c r="S422" s="46"/>
      <c r="T422" s="47"/>
      <c r="U422" s="46"/>
      <c r="V422" s="23"/>
      <c r="W422" s="24"/>
      <c r="X422" s="24"/>
    </row>
    <row r="423" spans="1:24" ht="204" hidden="1" x14ac:dyDescent="0.25">
      <c r="A423" s="45" t="s">
        <v>1208</v>
      </c>
      <c r="B423" s="45" t="s">
        <v>1209</v>
      </c>
      <c r="C423" s="46" t="s">
        <v>856</v>
      </c>
      <c r="D423" s="46" t="s">
        <v>389</v>
      </c>
      <c r="E423" s="46" t="s">
        <v>1108</v>
      </c>
      <c r="F423" s="28" t="s">
        <v>883</v>
      </c>
      <c r="G423" s="55" t="s">
        <v>80</v>
      </c>
      <c r="H423" s="46"/>
      <c r="I423" s="46" t="s">
        <v>410</v>
      </c>
      <c r="J423" s="56" t="s">
        <v>676</v>
      </c>
      <c r="K423" s="45" t="s">
        <v>677</v>
      </c>
      <c r="L423" s="241">
        <v>400</v>
      </c>
      <c r="M423" s="45"/>
      <c r="N423" s="45"/>
      <c r="O423" s="46"/>
      <c r="P423" s="46"/>
      <c r="Q423" s="46"/>
      <c r="R423" s="46"/>
      <c r="S423" s="46"/>
      <c r="T423" s="47"/>
      <c r="U423" s="46"/>
      <c r="V423" s="23"/>
      <c r="W423" s="24"/>
      <c r="X423" s="24"/>
    </row>
    <row r="424" spans="1:24" ht="178.5" hidden="1" x14ac:dyDescent="0.25">
      <c r="A424" s="45" t="s">
        <v>1210</v>
      </c>
      <c r="B424" s="45" t="s">
        <v>1211</v>
      </c>
      <c r="C424" s="46" t="s">
        <v>856</v>
      </c>
      <c r="D424" s="46" t="s">
        <v>389</v>
      </c>
      <c r="E424" s="46" t="s">
        <v>1108</v>
      </c>
      <c r="F424" s="28" t="s">
        <v>883</v>
      </c>
      <c r="G424" s="55" t="s">
        <v>80</v>
      </c>
      <c r="H424" s="46"/>
      <c r="I424" s="46" t="s">
        <v>410</v>
      </c>
      <c r="J424" s="54" t="s">
        <v>680</v>
      </c>
      <c r="K424" s="54" t="s">
        <v>681</v>
      </c>
      <c r="L424" s="241">
        <v>400</v>
      </c>
      <c r="M424" s="45"/>
      <c r="N424" s="45"/>
      <c r="O424" s="46"/>
      <c r="P424" s="46"/>
      <c r="Q424" s="46"/>
      <c r="R424" s="46"/>
      <c r="S424" s="46"/>
      <c r="T424" s="47"/>
      <c r="U424" s="46"/>
      <c r="V424" s="23"/>
      <c r="W424" s="24"/>
      <c r="X424" s="24"/>
    </row>
    <row r="425" spans="1:24" ht="178.5" hidden="1" x14ac:dyDescent="0.25">
      <c r="A425" s="51" t="s">
        <v>1222</v>
      </c>
      <c r="B425" s="74" t="s">
        <v>1223</v>
      </c>
      <c r="C425" s="32" t="s">
        <v>449</v>
      </c>
      <c r="D425" s="32" t="s">
        <v>389</v>
      </c>
      <c r="E425" s="32" t="s">
        <v>1107</v>
      </c>
      <c r="F425" s="277" t="s">
        <v>1254</v>
      </c>
      <c r="G425" s="50" t="s">
        <v>86</v>
      </c>
      <c r="H425" s="31"/>
      <c r="I425" s="31"/>
      <c r="J425" s="45" t="s">
        <v>674</v>
      </c>
      <c r="K425" s="45" t="s">
        <v>951</v>
      </c>
      <c r="L425" s="241">
        <v>725</v>
      </c>
      <c r="M425" s="55" t="s">
        <v>678</v>
      </c>
      <c r="N425" s="45" t="s">
        <v>679</v>
      </c>
      <c r="O425" s="46">
        <v>1012</v>
      </c>
      <c r="P425" s="46" t="s">
        <v>707</v>
      </c>
      <c r="Q425" s="47" t="s">
        <v>708</v>
      </c>
      <c r="R425" s="46">
        <v>30.26</v>
      </c>
      <c r="S425" s="46"/>
      <c r="T425" s="47"/>
      <c r="U425" s="46"/>
      <c r="V425" s="23"/>
      <c r="W425" s="24"/>
      <c r="X425" s="24"/>
    </row>
    <row r="426" spans="1:24" ht="63.75" hidden="1" x14ac:dyDescent="0.25">
      <c r="A426" s="396" t="s">
        <v>328</v>
      </c>
      <c r="B426" s="396" t="s">
        <v>331</v>
      </c>
      <c r="C426" s="397"/>
      <c r="D426" s="397"/>
      <c r="E426" s="397"/>
      <c r="F426" s="397"/>
      <c r="G426" s="397"/>
      <c r="H426" s="397"/>
      <c r="I426" s="397"/>
      <c r="J426" s="402"/>
      <c r="K426" s="402"/>
      <c r="L426" s="403"/>
      <c r="M426" s="404"/>
      <c r="N426" s="402"/>
      <c r="O426" s="404"/>
      <c r="P426" s="402"/>
      <c r="Q426" s="402"/>
      <c r="R426" s="404"/>
      <c r="S426" s="402"/>
      <c r="T426" s="402"/>
      <c r="U426" s="402"/>
      <c r="V426" s="9"/>
      <c r="W426" s="24"/>
      <c r="X426" s="24"/>
    </row>
    <row r="427" spans="1:24" ht="51" hidden="1" x14ac:dyDescent="0.25">
      <c r="A427" s="167" t="s">
        <v>157</v>
      </c>
      <c r="B427" s="167" t="s">
        <v>160</v>
      </c>
      <c r="C427" s="401"/>
      <c r="D427" s="401"/>
      <c r="E427" s="401"/>
      <c r="F427" s="401"/>
      <c r="G427" s="401"/>
      <c r="H427" s="401"/>
      <c r="I427" s="401"/>
      <c r="J427" s="409"/>
      <c r="K427" s="409"/>
      <c r="L427" s="410"/>
      <c r="M427" s="411"/>
      <c r="N427" s="409"/>
      <c r="O427" s="411"/>
      <c r="P427" s="409"/>
      <c r="Q427" s="409"/>
      <c r="R427" s="411"/>
      <c r="S427" s="409"/>
      <c r="T427" s="409"/>
      <c r="U427" s="409"/>
      <c r="V427" s="9"/>
    </row>
    <row r="428" spans="1:24" ht="25.5" hidden="1" x14ac:dyDescent="0.25">
      <c r="A428" s="396" t="s">
        <v>332</v>
      </c>
      <c r="B428" s="396" t="s">
        <v>337</v>
      </c>
      <c r="C428" s="397"/>
      <c r="D428" s="397"/>
      <c r="E428" s="397"/>
      <c r="F428" s="397"/>
      <c r="G428" s="397"/>
      <c r="H428" s="397"/>
      <c r="I428" s="397"/>
      <c r="J428" s="402"/>
      <c r="K428" s="402"/>
      <c r="L428" s="403"/>
      <c r="M428" s="404"/>
      <c r="N428" s="402"/>
      <c r="O428" s="404"/>
      <c r="P428" s="402"/>
      <c r="Q428" s="402"/>
      <c r="R428" s="404"/>
      <c r="S428" s="402"/>
      <c r="T428" s="402"/>
      <c r="U428" s="402"/>
      <c r="V428" s="9"/>
    </row>
    <row r="429" spans="1:24" ht="140.25" hidden="1" x14ac:dyDescent="0.25">
      <c r="A429" s="398" t="s">
        <v>891</v>
      </c>
      <c r="B429" s="396" t="s">
        <v>338</v>
      </c>
      <c r="C429" s="397"/>
      <c r="D429" s="397"/>
      <c r="E429" s="397"/>
      <c r="F429" s="397"/>
      <c r="G429" s="397"/>
      <c r="H429" s="397"/>
      <c r="I429" s="397"/>
      <c r="J429" s="402"/>
      <c r="K429" s="402"/>
      <c r="L429" s="403"/>
      <c r="M429" s="404"/>
      <c r="N429" s="402"/>
      <c r="O429" s="404"/>
      <c r="P429" s="402"/>
      <c r="Q429" s="402"/>
      <c r="R429" s="404"/>
      <c r="S429" s="402"/>
      <c r="T429" s="402"/>
      <c r="U429" s="402"/>
      <c r="V429" s="9"/>
    </row>
    <row r="430" spans="1:24" ht="102" hidden="1" x14ac:dyDescent="0.25">
      <c r="A430" s="45" t="s">
        <v>453</v>
      </c>
      <c r="B430" s="62" t="s">
        <v>454</v>
      </c>
      <c r="C430" s="35" t="s">
        <v>455</v>
      </c>
      <c r="D430" s="35" t="s">
        <v>456</v>
      </c>
      <c r="E430" s="35" t="s">
        <v>1107</v>
      </c>
      <c r="F430" s="35" t="s">
        <v>1230</v>
      </c>
      <c r="G430" s="63"/>
      <c r="H430" s="35"/>
      <c r="I430" s="35"/>
      <c r="J430" s="45" t="s">
        <v>1229</v>
      </c>
      <c r="K430" s="45" t="s">
        <v>812</v>
      </c>
      <c r="L430" s="240">
        <v>2</v>
      </c>
      <c r="M430" s="55"/>
      <c r="N430" s="56"/>
      <c r="O430" s="55"/>
      <c r="P430" s="56"/>
      <c r="Q430" s="56"/>
      <c r="R430" s="55"/>
      <c r="S430" s="56"/>
      <c r="T430" s="56"/>
      <c r="U430" s="56"/>
      <c r="V430" s="9"/>
    </row>
    <row r="431" spans="1:24" ht="114.75" hidden="1" x14ac:dyDescent="0.25">
      <c r="A431" s="45" t="s">
        <v>558</v>
      </c>
      <c r="B431" s="62" t="s">
        <v>458</v>
      </c>
      <c r="C431" s="35" t="s">
        <v>455</v>
      </c>
      <c r="D431" s="35" t="s">
        <v>456</v>
      </c>
      <c r="E431" s="35" t="s">
        <v>1107</v>
      </c>
      <c r="F431" s="35" t="s">
        <v>1230</v>
      </c>
      <c r="G431" s="63"/>
      <c r="H431" s="35"/>
      <c r="I431" s="35"/>
      <c r="J431" s="45" t="s">
        <v>819</v>
      </c>
      <c r="K431" s="45" t="s">
        <v>820</v>
      </c>
      <c r="L431" s="240">
        <v>1</v>
      </c>
      <c r="M431" s="55"/>
      <c r="N431" s="56"/>
      <c r="O431" s="55"/>
      <c r="P431" s="56"/>
      <c r="Q431" s="56"/>
      <c r="R431" s="55"/>
      <c r="S431" s="56"/>
      <c r="T431" s="56"/>
      <c r="U431" s="56"/>
      <c r="V431" s="9"/>
    </row>
    <row r="432" spans="1:24" ht="114.75" hidden="1" x14ac:dyDescent="0.25">
      <c r="A432" s="105" t="s">
        <v>457</v>
      </c>
      <c r="B432" s="101" t="s">
        <v>460</v>
      </c>
      <c r="C432" s="35" t="s">
        <v>461</v>
      </c>
      <c r="D432" s="35" t="s">
        <v>389</v>
      </c>
      <c r="E432" s="35" t="s">
        <v>1107</v>
      </c>
      <c r="F432" s="63" t="s">
        <v>462</v>
      </c>
      <c r="G432" s="63" t="s">
        <v>80</v>
      </c>
      <c r="H432" s="35"/>
      <c r="I432" s="35"/>
      <c r="J432" s="45" t="s">
        <v>819</v>
      </c>
      <c r="K432" s="45" t="s">
        <v>821</v>
      </c>
      <c r="L432" s="240">
        <v>1</v>
      </c>
      <c r="M432" s="55"/>
      <c r="N432" s="56"/>
      <c r="O432" s="55"/>
      <c r="P432" s="56"/>
      <c r="Q432" s="56"/>
      <c r="R432" s="55"/>
      <c r="S432" s="56"/>
      <c r="T432" s="56"/>
      <c r="U432" s="56"/>
      <c r="V432" s="9"/>
    </row>
    <row r="433" spans="1:22" ht="114.75" hidden="1" x14ac:dyDescent="0.25">
      <c r="A433" s="105" t="s">
        <v>459</v>
      </c>
      <c r="B433" s="107" t="s">
        <v>869</v>
      </c>
      <c r="C433" s="35" t="s">
        <v>871</v>
      </c>
      <c r="D433" s="35" t="s">
        <v>389</v>
      </c>
      <c r="E433" s="35" t="s">
        <v>1107</v>
      </c>
      <c r="F433" s="63" t="s">
        <v>462</v>
      </c>
      <c r="G433" s="63"/>
      <c r="H433" s="35"/>
      <c r="I433" s="35"/>
      <c r="J433" s="45" t="s">
        <v>819</v>
      </c>
      <c r="K433" s="45" t="s">
        <v>821</v>
      </c>
      <c r="L433" s="240">
        <v>1</v>
      </c>
      <c r="M433" s="55"/>
      <c r="N433" s="56"/>
      <c r="O433" s="55"/>
      <c r="P433" s="56"/>
      <c r="Q433" s="56"/>
      <c r="R433" s="55"/>
      <c r="S433" s="56"/>
      <c r="T433" s="56"/>
      <c r="U433" s="56"/>
      <c r="V433" s="9"/>
    </row>
    <row r="434" spans="1:22" ht="114.75" hidden="1" x14ac:dyDescent="0.25">
      <c r="A434" s="105" t="s">
        <v>559</v>
      </c>
      <c r="B434" s="107" t="s">
        <v>870</v>
      </c>
      <c r="C434" s="35" t="s">
        <v>872</v>
      </c>
      <c r="D434" s="35" t="s">
        <v>389</v>
      </c>
      <c r="E434" s="35" t="s">
        <v>1107</v>
      </c>
      <c r="F434" s="63" t="s">
        <v>462</v>
      </c>
      <c r="G434" s="63"/>
      <c r="H434" s="35"/>
      <c r="I434" s="35"/>
      <c r="J434" s="45" t="s">
        <v>819</v>
      </c>
      <c r="K434" s="45" t="s">
        <v>821</v>
      </c>
      <c r="L434" s="240">
        <v>1</v>
      </c>
      <c r="M434" s="55"/>
      <c r="N434" s="56"/>
      <c r="O434" s="55"/>
      <c r="P434" s="56"/>
      <c r="Q434" s="56"/>
      <c r="R434" s="55"/>
      <c r="S434" s="56"/>
      <c r="T434" s="56"/>
      <c r="U434" s="56"/>
      <c r="V434" s="9"/>
    </row>
    <row r="435" spans="1:22" ht="114.75" hidden="1" x14ac:dyDescent="0.25">
      <c r="A435" s="105" t="s">
        <v>1116</v>
      </c>
      <c r="B435" s="74" t="s">
        <v>874</v>
      </c>
      <c r="C435" s="46" t="s">
        <v>455</v>
      </c>
      <c r="D435" s="46" t="s">
        <v>389</v>
      </c>
      <c r="E435" s="46" t="s">
        <v>1107</v>
      </c>
      <c r="F435" s="63" t="s">
        <v>462</v>
      </c>
      <c r="G435" s="63"/>
      <c r="H435" s="46"/>
      <c r="I435" s="46"/>
      <c r="J435" s="56" t="s">
        <v>819</v>
      </c>
      <c r="K435" s="45" t="s">
        <v>821</v>
      </c>
      <c r="L435" s="240">
        <v>1</v>
      </c>
      <c r="M435" s="55"/>
      <c r="N435" s="56"/>
      <c r="O435" s="55"/>
      <c r="P435" s="56"/>
      <c r="Q435" s="56"/>
      <c r="R435" s="55"/>
      <c r="S435" s="56"/>
      <c r="T435" s="56"/>
      <c r="U435" s="56"/>
      <c r="V435" s="9"/>
    </row>
    <row r="436" spans="1:22" ht="76.5" hidden="1" x14ac:dyDescent="0.25">
      <c r="A436" s="396" t="s">
        <v>334</v>
      </c>
      <c r="B436" s="396" t="s">
        <v>339</v>
      </c>
      <c r="C436" s="397"/>
      <c r="D436" s="397"/>
      <c r="E436" s="397"/>
      <c r="F436" s="397"/>
      <c r="G436" s="397"/>
      <c r="H436" s="397"/>
      <c r="I436" s="397"/>
      <c r="J436" s="402"/>
      <c r="K436" s="402"/>
      <c r="L436" s="403"/>
      <c r="M436" s="404"/>
      <c r="N436" s="402"/>
      <c r="O436" s="404"/>
      <c r="P436" s="402"/>
      <c r="Q436" s="402"/>
      <c r="R436" s="404"/>
      <c r="S436" s="402"/>
      <c r="T436" s="402"/>
      <c r="U436" s="402"/>
      <c r="V436" s="9"/>
    </row>
    <row r="437" spans="1:22" ht="89.25" hidden="1" x14ac:dyDescent="0.25">
      <c r="A437" s="44" t="s">
        <v>560</v>
      </c>
      <c r="B437" s="45" t="s">
        <v>490</v>
      </c>
      <c r="C437" s="46" t="s">
        <v>469</v>
      </c>
      <c r="D437" s="46" t="s">
        <v>85</v>
      </c>
      <c r="E437" s="46" t="s">
        <v>1050</v>
      </c>
      <c r="F437" s="28" t="s">
        <v>1072</v>
      </c>
      <c r="G437" s="46" t="s">
        <v>86</v>
      </c>
      <c r="H437" s="46" t="s">
        <v>478</v>
      </c>
      <c r="I437" s="46"/>
      <c r="J437" s="56" t="s">
        <v>702</v>
      </c>
      <c r="K437" s="45" t="s">
        <v>703</v>
      </c>
      <c r="L437" s="240">
        <v>24</v>
      </c>
      <c r="M437" s="55"/>
      <c r="N437" s="56"/>
      <c r="O437" s="55"/>
      <c r="P437" s="56"/>
      <c r="Q437" s="56"/>
      <c r="R437" s="55"/>
      <c r="S437" s="56"/>
      <c r="T437" s="56"/>
      <c r="U437" s="56"/>
      <c r="V437" s="9"/>
    </row>
    <row r="438" spans="1:22" ht="114.75" hidden="1" x14ac:dyDescent="0.25">
      <c r="A438" s="396" t="s">
        <v>335</v>
      </c>
      <c r="B438" s="396" t="s">
        <v>340</v>
      </c>
      <c r="C438" s="397"/>
      <c r="D438" s="397"/>
      <c r="E438" s="397"/>
      <c r="F438" s="397"/>
      <c r="G438" s="397"/>
      <c r="H438" s="397"/>
      <c r="I438" s="397"/>
      <c r="J438" s="402"/>
      <c r="K438" s="402"/>
      <c r="L438" s="403"/>
      <c r="M438" s="404"/>
      <c r="N438" s="402"/>
      <c r="O438" s="404"/>
      <c r="P438" s="402"/>
      <c r="Q438" s="402"/>
      <c r="R438" s="404"/>
      <c r="S438" s="402"/>
      <c r="T438" s="402"/>
      <c r="U438" s="402"/>
      <c r="V438" s="9"/>
    </row>
    <row r="439" spans="1:22" ht="51" hidden="1" x14ac:dyDescent="0.25">
      <c r="A439" s="396" t="s">
        <v>336</v>
      </c>
      <c r="B439" s="396" t="s">
        <v>341</v>
      </c>
      <c r="C439" s="397"/>
      <c r="D439" s="397"/>
      <c r="E439" s="397"/>
      <c r="F439" s="397"/>
      <c r="G439" s="397"/>
      <c r="H439" s="397"/>
      <c r="I439" s="397"/>
      <c r="J439" s="402"/>
      <c r="K439" s="402"/>
      <c r="L439" s="403"/>
      <c r="M439" s="404"/>
      <c r="N439" s="402"/>
      <c r="O439" s="404"/>
      <c r="P439" s="402"/>
      <c r="Q439" s="402"/>
      <c r="R439" s="404"/>
      <c r="S439" s="402"/>
      <c r="T439" s="402"/>
      <c r="U439" s="402"/>
      <c r="V439" s="9"/>
    </row>
    <row r="440" spans="1:22" ht="51" hidden="1" x14ac:dyDescent="0.25">
      <c r="A440" s="167" t="s">
        <v>158</v>
      </c>
      <c r="B440" s="167" t="s">
        <v>161</v>
      </c>
      <c r="C440" s="401"/>
      <c r="D440" s="401"/>
      <c r="E440" s="401"/>
      <c r="F440" s="401"/>
      <c r="G440" s="401"/>
      <c r="H440" s="401"/>
      <c r="I440" s="401"/>
      <c r="J440" s="409"/>
      <c r="K440" s="409"/>
      <c r="L440" s="410"/>
      <c r="M440" s="411"/>
      <c r="N440" s="409"/>
      <c r="O440" s="411"/>
      <c r="P440" s="409"/>
      <c r="Q440" s="409"/>
      <c r="R440" s="411"/>
      <c r="S440" s="409"/>
      <c r="T440" s="409"/>
      <c r="U440" s="409"/>
      <c r="V440" s="9"/>
    </row>
    <row r="441" spans="1:22" ht="89.25" hidden="1" x14ac:dyDescent="0.25">
      <c r="A441" s="396" t="s">
        <v>342</v>
      </c>
      <c r="B441" s="396" t="s">
        <v>350</v>
      </c>
      <c r="C441" s="397"/>
      <c r="D441" s="397"/>
      <c r="E441" s="397"/>
      <c r="F441" s="397"/>
      <c r="G441" s="397"/>
      <c r="H441" s="397"/>
      <c r="I441" s="397"/>
      <c r="J441" s="402"/>
      <c r="K441" s="402"/>
      <c r="L441" s="403"/>
      <c r="M441" s="404"/>
      <c r="N441" s="402"/>
      <c r="O441" s="404"/>
      <c r="P441" s="402"/>
      <c r="Q441" s="402"/>
      <c r="R441" s="404"/>
      <c r="S441" s="402"/>
      <c r="T441" s="402"/>
      <c r="U441" s="402"/>
      <c r="V441" s="9"/>
    </row>
    <row r="442" spans="1:22" ht="76.5" hidden="1" x14ac:dyDescent="0.25">
      <c r="A442" s="396" t="s">
        <v>343</v>
      </c>
      <c r="B442" s="396" t="s">
        <v>351</v>
      </c>
      <c r="C442" s="397"/>
      <c r="D442" s="397"/>
      <c r="E442" s="397"/>
      <c r="F442" s="397"/>
      <c r="G442" s="397"/>
      <c r="H442" s="397"/>
      <c r="I442" s="397"/>
      <c r="J442" s="402"/>
      <c r="K442" s="402"/>
      <c r="L442" s="403"/>
      <c r="M442" s="404"/>
      <c r="N442" s="402"/>
      <c r="O442" s="404"/>
      <c r="P442" s="402"/>
      <c r="Q442" s="402"/>
      <c r="R442" s="404"/>
      <c r="S442" s="402"/>
      <c r="T442" s="402"/>
      <c r="U442" s="402"/>
      <c r="V442" s="9"/>
    </row>
    <row r="443" spans="1:22" ht="127.5" hidden="1" x14ac:dyDescent="0.25">
      <c r="A443" s="45" t="s">
        <v>412</v>
      </c>
      <c r="B443" s="62" t="s">
        <v>463</v>
      </c>
      <c r="C443" s="35" t="s">
        <v>1093</v>
      </c>
      <c r="D443" s="157" t="s">
        <v>464</v>
      </c>
      <c r="E443" s="157" t="s">
        <v>1107</v>
      </c>
      <c r="F443" s="268" t="s">
        <v>1036</v>
      </c>
      <c r="G443" s="63" t="s">
        <v>80</v>
      </c>
      <c r="H443" s="35"/>
      <c r="I443" s="35"/>
      <c r="J443" s="45" t="s">
        <v>684</v>
      </c>
      <c r="K443" s="45" t="s">
        <v>685</v>
      </c>
      <c r="L443" s="458">
        <v>27</v>
      </c>
      <c r="M443" s="441" t="s">
        <v>727</v>
      </c>
      <c r="N443" s="452" t="s">
        <v>1042</v>
      </c>
      <c r="O443" s="441">
        <v>4.5599999999999996</v>
      </c>
      <c r="P443" s="56"/>
      <c r="Q443" s="56"/>
      <c r="R443" s="55"/>
      <c r="S443" s="56"/>
      <c r="T443" s="56"/>
      <c r="U443" s="56"/>
      <c r="V443" s="9"/>
    </row>
    <row r="444" spans="1:22" ht="102" hidden="1" x14ac:dyDescent="0.25">
      <c r="A444" s="45" t="s">
        <v>413</v>
      </c>
      <c r="B444" s="259" t="s">
        <v>1135</v>
      </c>
      <c r="C444" s="35" t="s">
        <v>1093</v>
      </c>
      <c r="D444" s="157" t="s">
        <v>464</v>
      </c>
      <c r="E444" s="157" t="s">
        <v>1107</v>
      </c>
      <c r="F444" s="89" t="s">
        <v>986</v>
      </c>
      <c r="G444" s="63" t="s">
        <v>86</v>
      </c>
      <c r="H444" s="35"/>
      <c r="I444" s="35"/>
      <c r="J444" s="45" t="s">
        <v>1255</v>
      </c>
      <c r="K444" s="45" t="s">
        <v>1043</v>
      </c>
      <c r="L444" s="240">
        <v>0.4</v>
      </c>
      <c r="M444" s="55" t="s">
        <v>1044</v>
      </c>
      <c r="N444" s="45" t="s">
        <v>1045</v>
      </c>
      <c r="O444" s="55">
        <v>1</v>
      </c>
      <c r="P444" s="56"/>
      <c r="Q444" s="56"/>
      <c r="R444" s="55"/>
      <c r="S444" s="56"/>
      <c r="T444" s="56"/>
      <c r="U444" s="56"/>
      <c r="V444" s="9"/>
    </row>
    <row r="445" spans="1:22" ht="102" hidden="1" x14ac:dyDescent="0.25">
      <c r="A445" s="45" t="s">
        <v>561</v>
      </c>
      <c r="B445" s="93" t="s">
        <v>1117</v>
      </c>
      <c r="C445" s="35" t="s">
        <v>74</v>
      </c>
      <c r="D445" s="157" t="s">
        <v>389</v>
      </c>
      <c r="E445" s="157" t="s">
        <v>1108</v>
      </c>
      <c r="F445" s="89" t="s">
        <v>986</v>
      </c>
      <c r="G445" s="155" t="s">
        <v>86</v>
      </c>
      <c r="H445" s="64"/>
      <c r="I445" s="64"/>
      <c r="J445" s="45" t="s">
        <v>1255</v>
      </c>
      <c r="K445" s="45" t="s">
        <v>1043</v>
      </c>
      <c r="L445" s="240">
        <v>0.31</v>
      </c>
      <c r="M445" s="55" t="s">
        <v>1044</v>
      </c>
      <c r="N445" s="45" t="s">
        <v>1045</v>
      </c>
      <c r="O445" s="55">
        <v>2</v>
      </c>
      <c r="P445" s="56"/>
      <c r="Q445" s="56"/>
      <c r="R445" s="55"/>
      <c r="S445" s="56"/>
      <c r="T445" s="56"/>
      <c r="U445" s="56"/>
      <c r="V445" s="9"/>
    </row>
    <row r="446" spans="1:22" ht="97.5" hidden="1" customHeight="1" x14ac:dyDescent="0.25">
      <c r="A446" s="45" t="s">
        <v>562</v>
      </c>
      <c r="B446" s="93" t="s">
        <v>1092</v>
      </c>
      <c r="C446" s="35" t="s">
        <v>84</v>
      </c>
      <c r="D446" s="157" t="s">
        <v>389</v>
      </c>
      <c r="E446" s="157" t="s">
        <v>1098</v>
      </c>
      <c r="F446" s="89" t="s">
        <v>986</v>
      </c>
      <c r="G446" s="155" t="s">
        <v>86</v>
      </c>
      <c r="H446" s="64"/>
      <c r="I446" s="64"/>
      <c r="J446" s="45" t="s">
        <v>1255</v>
      </c>
      <c r="K446" s="45" t="s">
        <v>1043</v>
      </c>
      <c r="L446" s="240">
        <v>8.2600000000000007E-2</v>
      </c>
      <c r="M446" s="55" t="s">
        <v>1044</v>
      </c>
      <c r="N446" s="45" t="s">
        <v>1045</v>
      </c>
      <c r="O446" s="55">
        <v>1</v>
      </c>
      <c r="P446" s="56"/>
      <c r="Q446" s="56"/>
      <c r="R446" s="55"/>
      <c r="S446" s="56"/>
      <c r="T446" s="56"/>
      <c r="U446" s="56"/>
      <c r="V446" s="9"/>
    </row>
    <row r="447" spans="1:22" ht="127.5" hidden="1" x14ac:dyDescent="0.25">
      <c r="A447" s="45" t="s">
        <v>1090</v>
      </c>
      <c r="B447" s="51" t="s">
        <v>1133</v>
      </c>
      <c r="C447" s="35" t="s">
        <v>83</v>
      </c>
      <c r="D447" s="35" t="s">
        <v>389</v>
      </c>
      <c r="E447" s="35" t="s">
        <v>1091</v>
      </c>
      <c r="F447" s="35" t="s">
        <v>1036</v>
      </c>
      <c r="G447" s="63" t="s">
        <v>80</v>
      </c>
      <c r="H447" s="64"/>
      <c r="I447" s="64"/>
      <c r="J447" s="45" t="s">
        <v>727</v>
      </c>
      <c r="K447" s="44" t="s">
        <v>1085</v>
      </c>
      <c r="L447" s="458">
        <v>3.35</v>
      </c>
      <c r="M447" s="441" t="s">
        <v>684</v>
      </c>
      <c r="N447" s="452" t="s">
        <v>685</v>
      </c>
      <c r="O447" s="440">
        <v>38</v>
      </c>
      <c r="P447" s="56"/>
      <c r="Q447" s="56"/>
      <c r="R447" s="55"/>
      <c r="S447" s="56"/>
      <c r="T447" s="56"/>
      <c r="U447" s="56"/>
      <c r="V447" s="9"/>
    </row>
    <row r="448" spans="1:22" ht="114.75" hidden="1" x14ac:dyDescent="0.25">
      <c r="A448" s="74" t="s">
        <v>1192</v>
      </c>
      <c r="B448" s="284" t="s">
        <v>1193</v>
      </c>
      <c r="C448" s="269" t="s">
        <v>83</v>
      </c>
      <c r="D448" s="284" t="s">
        <v>389</v>
      </c>
      <c r="E448" s="284" t="s">
        <v>1091</v>
      </c>
      <c r="F448" s="35" t="s">
        <v>1036</v>
      </c>
      <c r="G448" s="285" t="s">
        <v>80</v>
      </c>
      <c r="H448" s="278"/>
      <c r="I448" s="278"/>
      <c r="J448" s="276" t="s">
        <v>727</v>
      </c>
      <c r="K448" s="252" t="s">
        <v>1085</v>
      </c>
      <c r="L448" s="286">
        <v>1.86</v>
      </c>
      <c r="M448" s="573" t="s">
        <v>1194</v>
      </c>
      <c r="N448" s="276" t="s">
        <v>1195</v>
      </c>
      <c r="O448" s="276">
        <v>2</v>
      </c>
      <c r="P448" s="56"/>
      <c r="Q448" s="56"/>
      <c r="R448" s="55"/>
      <c r="S448" s="56"/>
      <c r="T448" s="56"/>
      <c r="U448" s="56"/>
      <c r="V448" s="9"/>
    </row>
    <row r="449" spans="1:22" ht="63.75" hidden="1" x14ac:dyDescent="0.25">
      <c r="A449" s="396" t="s">
        <v>344</v>
      </c>
      <c r="B449" s="396" t="s">
        <v>352</v>
      </c>
      <c r="C449" s="397"/>
      <c r="D449" s="397"/>
      <c r="E449" s="397"/>
      <c r="F449" s="397"/>
      <c r="G449" s="397"/>
      <c r="H449" s="397"/>
      <c r="I449" s="397"/>
      <c r="J449" s="402"/>
      <c r="K449" s="402"/>
      <c r="L449" s="403"/>
      <c r="M449" s="404"/>
      <c r="N449" s="402"/>
      <c r="O449" s="404"/>
      <c r="P449" s="402"/>
      <c r="Q449" s="402"/>
      <c r="R449" s="404"/>
      <c r="S449" s="402"/>
      <c r="T449" s="402"/>
      <c r="U449" s="402"/>
      <c r="V449" s="9"/>
    </row>
    <row r="450" spans="1:22" ht="63.75" hidden="1" x14ac:dyDescent="0.25">
      <c r="A450" s="396" t="s">
        <v>345</v>
      </c>
      <c r="B450" s="396" t="s">
        <v>353</v>
      </c>
      <c r="C450" s="397"/>
      <c r="D450" s="397"/>
      <c r="E450" s="397"/>
      <c r="F450" s="397"/>
      <c r="G450" s="397"/>
      <c r="H450" s="397"/>
      <c r="I450" s="397"/>
      <c r="J450" s="402"/>
      <c r="K450" s="402"/>
      <c r="L450" s="403"/>
      <c r="M450" s="404"/>
      <c r="N450" s="402"/>
      <c r="O450" s="404"/>
      <c r="P450" s="402"/>
      <c r="Q450" s="402"/>
      <c r="R450" s="404"/>
      <c r="S450" s="402"/>
      <c r="T450" s="402"/>
      <c r="U450" s="402"/>
      <c r="V450" s="9"/>
    </row>
    <row r="451" spans="1:22" ht="57" hidden="1" customHeight="1" x14ac:dyDescent="0.25">
      <c r="A451" s="114" t="s">
        <v>983</v>
      </c>
      <c r="B451" s="114" t="s">
        <v>984</v>
      </c>
      <c r="C451" s="397"/>
      <c r="D451" s="397"/>
      <c r="E451" s="397"/>
      <c r="F451" s="397"/>
      <c r="G451" s="397"/>
      <c r="H451" s="397"/>
      <c r="I451" s="397"/>
      <c r="J451" s="402"/>
      <c r="K451" s="402"/>
      <c r="L451" s="403"/>
      <c r="M451" s="404"/>
      <c r="N451" s="402"/>
      <c r="O451" s="404"/>
      <c r="P451" s="402"/>
      <c r="Q451" s="402"/>
      <c r="R451" s="404"/>
      <c r="S451" s="402"/>
      <c r="T451" s="402"/>
      <c r="U451" s="402"/>
      <c r="V451" s="9"/>
    </row>
    <row r="452" spans="1:22" ht="114.75" hidden="1" x14ac:dyDescent="0.25">
      <c r="A452" s="51" t="s">
        <v>985</v>
      </c>
      <c r="B452" s="51" t="s">
        <v>1030</v>
      </c>
      <c r="C452" s="28" t="s">
        <v>84</v>
      </c>
      <c r="D452" s="28" t="s">
        <v>389</v>
      </c>
      <c r="E452" s="28" t="s">
        <v>1098</v>
      </c>
      <c r="F452" s="28" t="s">
        <v>1036</v>
      </c>
      <c r="G452" s="28" t="s">
        <v>80</v>
      </c>
      <c r="H452" s="64"/>
      <c r="I452" s="64"/>
      <c r="J452" s="56" t="s">
        <v>727</v>
      </c>
      <c r="K452" s="44" t="s">
        <v>825</v>
      </c>
      <c r="L452" s="240">
        <v>5</v>
      </c>
      <c r="M452" s="55" t="s">
        <v>711</v>
      </c>
      <c r="N452" s="45" t="s">
        <v>826</v>
      </c>
      <c r="O452" s="55">
        <v>1</v>
      </c>
      <c r="P452" s="56"/>
      <c r="Q452" s="56"/>
      <c r="R452" s="55"/>
      <c r="S452" s="56"/>
      <c r="T452" s="56"/>
      <c r="U452" s="56"/>
      <c r="V452" s="9"/>
    </row>
    <row r="453" spans="1:22" ht="114.75" hidden="1" x14ac:dyDescent="0.25">
      <c r="A453" s="51" t="s">
        <v>1073</v>
      </c>
      <c r="B453" s="51" t="s">
        <v>1074</v>
      </c>
      <c r="C453" s="28" t="s">
        <v>469</v>
      </c>
      <c r="D453" s="28" t="s">
        <v>389</v>
      </c>
      <c r="E453" s="28" t="s">
        <v>1050</v>
      </c>
      <c r="F453" s="28" t="s">
        <v>1036</v>
      </c>
      <c r="G453" s="28" t="s">
        <v>80</v>
      </c>
      <c r="H453" s="64"/>
      <c r="I453" s="64"/>
      <c r="J453" s="56" t="s">
        <v>727</v>
      </c>
      <c r="K453" s="44" t="s">
        <v>825</v>
      </c>
      <c r="L453" s="240">
        <v>128</v>
      </c>
      <c r="M453" s="55" t="s">
        <v>711</v>
      </c>
      <c r="N453" s="45" t="s">
        <v>826</v>
      </c>
      <c r="O453" s="55">
        <v>1</v>
      </c>
      <c r="P453" s="56"/>
      <c r="Q453" s="56"/>
      <c r="R453" s="55"/>
      <c r="S453" s="56"/>
      <c r="T453" s="56"/>
      <c r="U453" s="56"/>
      <c r="V453" s="9"/>
    </row>
    <row r="454" spans="1:22" ht="114.75" hidden="1" x14ac:dyDescent="0.25">
      <c r="A454" s="51" t="s">
        <v>1143</v>
      </c>
      <c r="B454" s="51" t="s">
        <v>1142</v>
      </c>
      <c r="C454" s="32" t="s">
        <v>78</v>
      </c>
      <c r="D454" s="32" t="s">
        <v>389</v>
      </c>
      <c r="E454" s="32" t="s">
        <v>1086</v>
      </c>
      <c r="F454" s="89" t="s">
        <v>1036</v>
      </c>
      <c r="G454" s="50" t="s">
        <v>80</v>
      </c>
      <c r="H454" s="64"/>
      <c r="I454" s="64"/>
      <c r="J454" s="56" t="s">
        <v>727</v>
      </c>
      <c r="K454" s="44" t="s">
        <v>825</v>
      </c>
      <c r="L454" s="240">
        <v>2</v>
      </c>
      <c r="M454" s="55" t="s">
        <v>711</v>
      </c>
      <c r="N454" s="45" t="s">
        <v>826</v>
      </c>
      <c r="O454" s="55">
        <v>1</v>
      </c>
      <c r="P454" s="56"/>
      <c r="Q454" s="56"/>
      <c r="R454" s="55"/>
      <c r="S454" s="56"/>
      <c r="T454" s="56"/>
      <c r="U454" s="56"/>
      <c r="V454" s="9"/>
    </row>
    <row r="455" spans="1:22" ht="127.5" hidden="1" x14ac:dyDescent="0.25">
      <c r="A455" s="51" t="s">
        <v>1196</v>
      </c>
      <c r="B455" s="88" t="s">
        <v>1084</v>
      </c>
      <c r="C455" s="46" t="s">
        <v>81</v>
      </c>
      <c r="D455" s="46" t="s">
        <v>389</v>
      </c>
      <c r="E455" s="46" t="s">
        <v>1106</v>
      </c>
      <c r="F455" s="28" t="s">
        <v>1036</v>
      </c>
      <c r="G455" s="46" t="s">
        <v>80</v>
      </c>
      <c r="H455" s="46"/>
      <c r="I455" s="46"/>
      <c r="J455" s="45" t="s">
        <v>727</v>
      </c>
      <c r="K455" s="44" t="s">
        <v>1085</v>
      </c>
      <c r="L455" s="239">
        <v>5</v>
      </c>
      <c r="M455" s="55" t="s">
        <v>711</v>
      </c>
      <c r="N455" s="45" t="s">
        <v>1263</v>
      </c>
      <c r="O455" s="55">
        <v>1</v>
      </c>
      <c r="P455" s="56"/>
      <c r="Q455" s="56"/>
      <c r="R455" s="55"/>
      <c r="S455" s="56"/>
      <c r="T455" s="56"/>
      <c r="U455" s="56"/>
      <c r="V455" s="9"/>
    </row>
    <row r="456" spans="1:22" ht="127.5" hidden="1" x14ac:dyDescent="0.25">
      <c r="A456" s="51" t="s">
        <v>1262</v>
      </c>
      <c r="B456" s="461" t="s">
        <v>1311</v>
      </c>
      <c r="C456" s="446" t="s">
        <v>469</v>
      </c>
      <c r="D456" s="446" t="s">
        <v>389</v>
      </c>
      <c r="E456" s="447" t="s">
        <v>1050</v>
      </c>
      <c r="F456" s="490" t="s">
        <v>1036</v>
      </c>
      <c r="G456" s="447" t="s">
        <v>80</v>
      </c>
      <c r="H456" s="440"/>
      <c r="I456" s="440"/>
      <c r="J456" s="452" t="s">
        <v>711</v>
      </c>
      <c r="K456" s="452" t="s">
        <v>1263</v>
      </c>
      <c r="L456" s="453">
        <v>1</v>
      </c>
      <c r="M456" s="441" t="s">
        <v>727</v>
      </c>
      <c r="N456" s="491" t="s">
        <v>1085</v>
      </c>
      <c r="O456" s="441">
        <v>2.9</v>
      </c>
      <c r="P456" s="442"/>
      <c r="Q456" s="442"/>
      <c r="R456" s="441"/>
      <c r="S456" s="442"/>
      <c r="T456" s="442"/>
      <c r="U456" s="442"/>
      <c r="V456" s="9"/>
    </row>
    <row r="457" spans="1:22" ht="89.25" hidden="1" x14ac:dyDescent="0.25">
      <c r="A457" s="422" t="s">
        <v>162</v>
      </c>
      <c r="B457" s="133" t="s">
        <v>362</v>
      </c>
      <c r="C457" s="370"/>
      <c r="D457" s="370"/>
      <c r="E457" s="370"/>
      <c r="F457" s="370"/>
      <c r="G457" s="370"/>
      <c r="H457" s="370"/>
      <c r="I457" s="370"/>
      <c r="J457" s="405"/>
      <c r="K457" s="405"/>
      <c r="L457" s="406"/>
      <c r="M457" s="407"/>
      <c r="N457" s="405"/>
      <c r="O457" s="407"/>
      <c r="P457" s="405"/>
      <c r="Q457" s="405"/>
      <c r="R457" s="407"/>
      <c r="S457" s="405"/>
      <c r="T457" s="405"/>
      <c r="U457" s="405"/>
      <c r="V457" s="9"/>
    </row>
    <row r="458" spans="1:22" ht="153" hidden="1" x14ac:dyDescent="0.25">
      <c r="A458" s="167" t="s">
        <v>163</v>
      </c>
      <c r="B458" s="167" t="s">
        <v>165</v>
      </c>
      <c r="C458" s="408"/>
      <c r="D458" s="408"/>
      <c r="E458" s="408"/>
      <c r="F458" s="408"/>
      <c r="G458" s="408"/>
      <c r="H458" s="408"/>
      <c r="I458" s="408"/>
      <c r="J458" s="409"/>
      <c r="K458" s="409"/>
      <c r="L458" s="410"/>
      <c r="M458" s="411"/>
      <c r="N458" s="409"/>
      <c r="O458" s="411"/>
      <c r="P458" s="409"/>
      <c r="Q458" s="409"/>
      <c r="R458" s="411"/>
      <c r="S458" s="409"/>
      <c r="T458" s="409"/>
      <c r="U458" s="409"/>
      <c r="V458" s="9"/>
    </row>
    <row r="459" spans="1:22" ht="76.5" hidden="1" x14ac:dyDescent="0.25">
      <c r="A459" s="396" t="s">
        <v>346</v>
      </c>
      <c r="B459" s="396" t="s">
        <v>354</v>
      </c>
      <c r="C459" s="371"/>
      <c r="D459" s="371"/>
      <c r="E459" s="371"/>
      <c r="F459" s="371"/>
      <c r="G459" s="371"/>
      <c r="H459" s="371"/>
      <c r="I459" s="371"/>
      <c r="J459" s="402"/>
      <c r="K459" s="402"/>
      <c r="L459" s="403"/>
      <c r="M459" s="404"/>
      <c r="N459" s="402"/>
      <c r="O459" s="404"/>
      <c r="P459" s="402"/>
      <c r="Q459" s="402"/>
      <c r="R459" s="404"/>
      <c r="S459" s="402"/>
      <c r="T459" s="402"/>
      <c r="U459" s="402"/>
      <c r="V459" s="9"/>
    </row>
    <row r="460" spans="1:22" ht="178.5" hidden="1" x14ac:dyDescent="0.25">
      <c r="A460" s="51" t="s">
        <v>563</v>
      </c>
      <c r="B460" s="45" t="s">
        <v>1082</v>
      </c>
      <c r="C460" s="46" t="s">
        <v>778</v>
      </c>
      <c r="D460" s="46" t="s">
        <v>389</v>
      </c>
      <c r="E460" s="46" t="s">
        <v>780</v>
      </c>
      <c r="F460" s="28" t="s">
        <v>1036</v>
      </c>
      <c r="G460" s="55" t="s">
        <v>80</v>
      </c>
      <c r="H460" s="46"/>
      <c r="I460" s="46"/>
      <c r="J460" s="54" t="s">
        <v>682</v>
      </c>
      <c r="K460" s="54" t="s">
        <v>683</v>
      </c>
      <c r="L460" s="240">
        <v>2</v>
      </c>
      <c r="M460" s="55"/>
      <c r="N460" s="56"/>
      <c r="O460" s="55"/>
      <c r="P460" s="56"/>
      <c r="Q460" s="56"/>
      <c r="R460" s="55"/>
      <c r="S460" s="56"/>
      <c r="T460" s="56"/>
      <c r="U460" s="56"/>
      <c r="V460" s="9"/>
    </row>
    <row r="461" spans="1:22" ht="178.5" hidden="1" x14ac:dyDescent="0.25">
      <c r="A461" s="51" t="s">
        <v>795</v>
      </c>
      <c r="B461" s="51" t="s">
        <v>1138</v>
      </c>
      <c r="C461" s="46" t="s">
        <v>78</v>
      </c>
      <c r="D461" s="46" t="s">
        <v>389</v>
      </c>
      <c r="E461" s="46" t="s">
        <v>1086</v>
      </c>
      <c r="F461" s="89" t="s">
        <v>1036</v>
      </c>
      <c r="G461" s="55" t="s">
        <v>80</v>
      </c>
      <c r="H461" s="46"/>
      <c r="I461" s="46"/>
      <c r="J461" s="54" t="s">
        <v>682</v>
      </c>
      <c r="K461" s="54" t="s">
        <v>683</v>
      </c>
      <c r="L461" s="240">
        <v>1</v>
      </c>
      <c r="M461" s="55"/>
      <c r="N461" s="56"/>
      <c r="O461" s="55"/>
      <c r="P461" s="56"/>
      <c r="Q461" s="56"/>
      <c r="R461" s="55"/>
      <c r="S461" s="56"/>
      <c r="T461" s="56"/>
      <c r="U461" s="56"/>
      <c r="V461" s="9"/>
    </row>
    <row r="462" spans="1:22" ht="178.5" hidden="1" x14ac:dyDescent="0.25">
      <c r="A462" s="51" t="s">
        <v>1035</v>
      </c>
      <c r="B462" s="51" t="s">
        <v>1089</v>
      </c>
      <c r="C462" s="46" t="s">
        <v>74</v>
      </c>
      <c r="D462" s="46" t="s">
        <v>389</v>
      </c>
      <c r="E462" s="46" t="s">
        <v>1108</v>
      </c>
      <c r="F462" s="89" t="s">
        <v>1036</v>
      </c>
      <c r="G462" s="55" t="s">
        <v>80</v>
      </c>
      <c r="H462" s="46"/>
      <c r="I462" s="46"/>
      <c r="J462" s="54" t="s">
        <v>682</v>
      </c>
      <c r="K462" s="54" t="s">
        <v>683</v>
      </c>
      <c r="L462" s="240">
        <v>3</v>
      </c>
      <c r="M462" s="55"/>
      <c r="N462" s="56"/>
      <c r="O462" s="55"/>
      <c r="P462" s="56"/>
      <c r="Q462" s="56"/>
      <c r="R462" s="55"/>
      <c r="S462" s="56"/>
      <c r="T462" s="56"/>
      <c r="U462" s="56"/>
      <c r="V462" s="9"/>
    </row>
    <row r="463" spans="1:22" ht="76.5" hidden="1" x14ac:dyDescent="0.25">
      <c r="A463" s="396" t="s">
        <v>347</v>
      </c>
      <c r="B463" s="396" t="s">
        <v>355</v>
      </c>
      <c r="C463" s="371"/>
      <c r="D463" s="371"/>
      <c r="E463" s="371"/>
      <c r="F463" s="371"/>
      <c r="G463" s="371"/>
      <c r="H463" s="371"/>
      <c r="I463" s="371"/>
      <c r="J463" s="402"/>
      <c r="K463" s="402"/>
      <c r="L463" s="403"/>
      <c r="M463" s="404"/>
      <c r="N463" s="402"/>
      <c r="O463" s="404"/>
      <c r="P463" s="402"/>
      <c r="Q463" s="402"/>
      <c r="R463" s="404"/>
      <c r="S463" s="402"/>
      <c r="T463" s="402"/>
      <c r="U463" s="402"/>
      <c r="V463" s="9"/>
    </row>
    <row r="464" spans="1:22" ht="38.25" hidden="1" x14ac:dyDescent="0.25">
      <c r="A464" s="396" t="s">
        <v>348</v>
      </c>
      <c r="B464" s="396" t="s">
        <v>356</v>
      </c>
      <c r="C464" s="371"/>
      <c r="D464" s="371"/>
      <c r="E464" s="371"/>
      <c r="F464" s="371"/>
      <c r="G464" s="371"/>
      <c r="H464" s="371"/>
      <c r="I464" s="371"/>
      <c r="J464" s="402"/>
      <c r="K464" s="402"/>
      <c r="L464" s="403"/>
      <c r="M464" s="404"/>
      <c r="N464" s="402"/>
      <c r="O464" s="404"/>
      <c r="P464" s="402"/>
      <c r="Q464" s="402"/>
      <c r="R464" s="404"/>
      <c r="S464" s="402"/>
      <c r="T464" s="402"/>
      <c r="U464" s="402"/>
      <c r="V464" s="9"/>
    </row>
    <row r="465" spans="1:23" ht="76.5" hidden="1" x14ac:dyDescent="0.25">
      <c r="A465" s="396" t="s">
        <v>349</v>
      </c>
      <c r="B465" s="396" t="s">
        <v>357</v>
      </c>
      <c r="C465" s="371"/>
      <c r="D465" s="371"/>
      <c r="E465" s="371"/>
      <c r="F465" s="371"/>
      <c r="G465" s="371"/>
      <c r="H465" s="371"/>
      <c r="I465" s="371"/>
      <c r="J465" s="402"/>
      <c r="K465" s="402"/>
      <c r="L465" s="403"/>
      <c r="M465" s="404"/>
      <c r="N465" s="402"/>
      <c r="O465" s="404"/>
      <c r="P465" s="402"/>
      <c r="Q465" s="402"/>
      <c r="R465" s="404"/>
      <c r="S465" s="402"/>
      <c r="T465" s="402"/>
      <c r="U465" s="402"/>
      <c r="V465" s="9"/>
    </row>
    <row r="466" spans="1:23" ht="63.75" hidden="1" x14ac:dyDescent="0.25">
      <c r="A466" s="167" t="s">
        <v>164</v>
      </c>
      <c r="B466" s="167" t="s">
        <v>166</v>
      </c>
      <c r="C466" s="408"/>
      <c r="D466" s="408"/>
      <c r="E466" s="408"/>
      <c r="F466" s="408"/>
      <c r="G466" s="408"/>
      <c r="H466" s="408"/>
      <c r="I466" s="408"/>
      <c r="J466" s="409"/>
      <c r="K466" s="409"/>
      <c r="L466" s="410"/>
      <c r="M466" s="411"/>
      <c r="N466" s="409"/>
      <c r="O466" s="411"/>
      <c r="P466" s="409"/>
      <c r="Q466" s="409"/>
      <c r="R466" s="411"/>
      <c r="S466" s="409"/>
      <c r="T466" s="409"/>
      <c r="U466" s="409"/>
      <c r="V466" s="9"/>
    </row>
    <row r="467" spans="1:23" ht="102" hidden="1" x14ac:dyDescent="0.25">
      <c r="A467" s="396" t="s">
        <v>358</v>
      </c>
      <c r="B467" s="396" t="s">
        <v>360</v>
      </c>
      <c r="C467" s="371"/>
      <c r="D467" s="371"/>
      <c r="E467" s="371"/>
      <c r="F467" s="371"/>
      <c r="G467" s="371"/>
      <c r="H467" s="371"/>
      <c r="I467" s="371"/>
      <c r="J467" s="402"/>
      <c r="K467" s="402"/>
      <c r="L467" s="403"/>
      <c r="M467" s="404"/>
      <c r="N467" s="402"/>
      <c r="O467" s="404"/>
      <c r="P467" s="402"/>
      <c r="Q467" s="402"/>
      <c r="R467" s="404"/>
      <c r="S467" s="402"/>
      <c r="T467" s="402"/>
      <c r="U467" s="402"/>
      <c r="V467" s="9"/>
    </row>
    <row r="468" spans="1:23" ht="25.5" hidden="1" x14ac:dyDescent="0.25">
      <c r="A468" s="396" t="s">
        <v>359</v>
      </c>
      <c r="B468" s="396" t="s">
        <v>361</v>
      </c>
      <c r="C468" s="371"/>
      <c r="D468" s="371"/>
      <c r="E468" s="371"/>
      <c r="F468" s="371"/>
      <c r="G468" s="371"/>
      <c r="H468" s="371"/>
      <c r="I468" s="371"/>
      <c r="J468" s="402"/>
      <c r="K468" s="402"/>
      <c r="L468" s="403"/>
      <c r="M468" s="404"/>
      <c r="N468" s="402"/>
      <c r="O468" s="404"/>
      <c r="P468" s="402"/>
      <c r="Q468" s="402"/>
      <c r="R468" s="404"/>
      <c r="S468" s="402"/>
      <c r="T468" s="402"/>
      <c r="U468" s="402"/>
      <c r="V468" s="9"/>
    </row>
    <row r="469" spans="1:23" x14ac:dyDescent="0.25">
      <c r="A469" s="21"/>
      <c r="B469" s="21"/>
      <c r="C469" s="22"/>
      <c r="D469" s="22"/>
      <c r="E469" s="22"/>
      <c r="F469" s="22"/>
      <c r="G469" s="22"/>
      <c r="H469" s="22"/>
      <c r="I469" s="22"/>
      <c r="J469" s="21"/>
      <c r="K469" s="21"/>
      <c r="L469" s="242"/>
      <c r="M469" s="22"/>
      <c r="N469" s="21"/>
      <c r="O469" s="22"/>
      <c r="P469" s="21"/>
      <c r="Q469" s="21"/>
      <c r="R469" s="22"/>
      <c r="S469" s="21"/>
      <c r="T469" s="21"/>
      <c r="U469" s="21"/>
      <c r="V469" s="9"/>
    </row>
    <row r="470" spans="1:23" x14ac:dyDescent="0.25">
      <c r="W470" s="20" t="str">
        <f t="shared" ref="W470" si="0">IF(B469=V469,"","blogai")</f>
        <v/>
      </c>
    </row>
  </sheetData>
  <autoFilter ref="A3:X468">
    <filterColumn colId="0">
      <filters>
        <filter val="1."/>
        <filter val="1.2"/>
        <filter val="1.2.2"/>
        <filter val="1.2.2.1"/>
        <filter val="1.2.2.1.17"/>
        <filter val="1.2.2.1.21"/>
        <filter val="1.3"/>
        <filter val="1.3.1"/>
        <filter val="1.3.1.1"/>
        <filter val="1.3.1.1.10"/>
        <filter val="1.3.1.2"/>
        <filter val="1.3.1.2.3"/>
        <filter val="1.3.1.2.6"/>
        <filter val="1.3.1.2.9"/>
        <filter val="1.3.1.3"/>
        <filter val="1.3.1.3.8"/>
        <filter val="1.4"/>
        <filter val="1.4.1"/>
        <filter val="1.4.1.1."/>
        <filter val="1.4.1.1.10"/>
        <filter val="1.4.1.1.6"/>
        <filter val="1.4.1.4."/>
        <filter val="1.4.1.4.4"/>
        <filter val="2."/>
        <filter val="2.2"/>
        <filter val="2.2.1"/>
        <filter val="2.2.1.2."/>
        <filter val="2.2.1.2.2"/>
        <filter val="2.2.2"/>
        <filter val="2.2.2.2."/>
        <filter val="2.2.2.2.12"/>
        <filter val="2.3"/>
        <filter val="2.3.1"/>
        <filter val="2.3.1.7."/>
        <filter val="2.3.1.7.3"/>
        <filter val="2.5"/>
        <filter val="2.5.2"/>
        <filter val="2.5.2.1."/>
        <filter val="2.5.2.1.1"/>
      </filters>
    </filterColumn>
  </autoFilter>
  <pageMargins left="0.70866141732283472" right="0.70866141732283472" top="0.74803149606299213" bottom="0.74803149606299213" header="0.31496062992125984" footer="0.31496062992125984"/>
  <pageSetup paperSize="9" scale="54" firstPageNumber="101" fitToHeight="0" orientation="landscape" useFirstPageNumber="1" r:id="rId1"/>
  <headerFooter>
    <oddHeader>&amp;L&amp;G&amp;RKauno regiono plėtros planas iki 2020 metų</oddHeader>
    <oddFooter>&amp;R&amp;P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78"/>
  <sheetViews>
    <sheetView topLeftCell="A7" workbookViewId="0">
      <selection activeCell="R13" sqref="R13"/>
    </sheetView>
  </sheetViews>
  <sheetFormatPr defaultRowHeight="15" x14ac:dyDescent="0.25"/>
  <cols>
    <col min="1" max="1" width="12.5703125" customWidth="1"/>
    <col min="2" max="2" width="62" customWidth="1"/>
    <col min="3" max="3" width="18.7109375" customWidth="1"/>
    <col min="4" max="4" width="0.140625" hidden="1" customWidth="1"/>
    <col min="5" max="11" width="9.140625" hidden="1" customWidth="1"/>
    <col min="12" max="12" width="2.28515625" customWidth="1"/>
    <col min="13" max="13" width="57.5703125" hidden="1" customWidth="1"/>
    <col min="14" max="14" width="12.140625" hidden="1" customWidth="1"/>
    <col min="15" max="15" width="122.140625" hidden="1" customWidth="1"/>
    <col min="17" max="17" width="27.7109375" customWidth="1"/>
  </cols>
  <sheetData>
    <row r="2" spans="1:17" ht="15.75" x14ac:dyDescent="0.25">
      <c r="A2" s="531" t="s">
        <v>1432</v>
      </c>
    </row>
    <row r="3" spans="1:17" x14ac:dyDescent="0.25">
      <c r="A3" s="530"/>
    </row>
    <row r="4" spans="1:17" ht="75" customHeight="1" x14ac:dyDescent="0.25">
      <c r="A4" s="500" t="s">
        <v>1431</v>
      </c>
      <c r="B4" s="500" t="s">
        <v>1430</v>
      </c>
      <c r="C4" s="500" t="s">
        <v>1429</v>
      </c>
      <c r="D4" s="529" t="s">
        <v>1428</v>
      </c>
      <c r="E4" s="529" t="s">
        <v>1427</v>
      </c>
      <c r="F4" s="529" t="s">
        <v>1426</v>
      </c>
      <c r="G4" s="529" t="s">
        <v>1425</v>
      </c>
      <c r="I4" s="528" t="s">
        <v>1424</v>
      </c>
      <c r="K4" s="528" t="s">
        <v>1423</v>
      </c>
      <c r="M4" t="s">
        <v>1422</v>
      </c>
      <c r="O4" t="s">
        <v>1421</v>
      </c>
    </row>
    <row r="5" spans="1:17" ht="16.5" thickBot="1" x14ac:dyDescent="0.3">
      <c r="A5" s="510" t="s">
        <v>1420</v>
      </c>
      <c r="B5" s="510" t="s">
        <v>663</v>
      </c>
      <c r="C5" s="500">
        <v>7</v>
      </c>
      <c r="E5" s="525"/>
      <c r="G5" s="521"/>
      <c r="I5" s="527"/>
      <c r="K5" s="522"/>
      <c r="M5" s="521">
        <v>8</v>
      </c>
      <c r="O5" s="520"/>
    </row>
    <row r="6" spans="1:17" ht="26.25" thickBot="1" x14ac:dyDescent="0.3">
      <c r="A6" s="510" t="s">
        <v>664</v>
      </c>
      <c r="B6" s="510" t="s">
        <v>665</v>
      </c>
      <c r="C6" s="500">
        <v>9950</v>
      </c>
      <c r="E6" s="525"/>
      <c r="G6" s="524">
        <v>2350</v>
      </c>
      <c r="I6" s="523"/>
      <c r="K6" s="522"/>
      <c r="M6" s="521">
        <v>100</v>
      </c>
      <c r="O6" s="520"/>
    </row>
    <row r="7" spans="1:17" ht="16.5" thickBot="1" x14ac:dyDescent="0.3">
      <c r="A7" s="510" t="s">
        <v>666</v>
      </c>
      <c r="B7" s="510" t="s">
        <v>667</v>
      </c>
      <c r="C7" s="500">
        <v>27.405000000000001</v>
      </c>
      <c r="D7">
        <v>1.5</v>
      </c>
      <c r="E7" s="526">
        <v>6.59</v>
      </c>
      <c r="G7" s="521"/>
      <c r="I7" s="523">
        <v>4</v>
      </c>
      <c r="K7" s="522">
        <v>10.61</v>
      </c>
      <c r="M7" s="521">
        <v>6.7519999999999998</v>
      </c>
      <c r="O7" s="520">
        <v>3.3</v>
      </c>
    </row>
    <row r="8" spans="1:17" ht="26.25" thickBot="1" x14ac:dyDescent="0.3">
      <c r="A8" s="510" t="s">
        <v>668</v>
      </c>
      <c r="B8" s="510" t="s">
        <v>669</v>
      </c>
      <c r="C8" s="500">
        <v>97065</v>
      </c>
      <c r="E8" s="525"/>
      <c r="G8" s="524">
        <v>1000</v>
      </c>
      <c r="I8" s="523"/>
      <c r="K8" s="522">
        <v>64945</v>
      </c>
      <c r="M8" s="521"/>
      <c r="O8" s="520">
        <v>5000</v>
      </c>
    </row>
    <row r="9" spans="1:17" ht="16.5" thickBot="1" x14ac:dyDescent="0.3">
      <c r="A9" s="510" t="s">
        <v>670</v>
      </c>
      <c r="B9" s="510" t="s">
        <v>671</v>
      </c>
      <c r="C9" s="500">
        <v>1513874.16</v>
      </c>
      <c r="D9">
        <v>4</v>
      </c>
      <c r="E9" s="526">
        <v>81943</v>
      </c>
      <c r="G9" s="521"/>
      <c r="I9" s="523">
        <v>2</v>
      </c>
      <c r="K9" s="522">
        <v>1530029</v>
      </c>
      <c r="M9" s="521">
        <v>13</v>
      </c>
      <c r="O9" s="520">
        <v>61000</v>
      </c>
      <c r="Q9" s="586"/>
    </row>
    <row r="10" spans="1:17" ht="26.25" thickBot="1" x14ac:dyDescent="0.3">
      <c r="A10" s="510" t="s">
        <v>672</v>
      </c>
      <c r="B10" s="510" t="s">
        <v>673</v>
      </c>
      <c r="C10" s="500">
        <v>20998.35</v>
      </c>
      <c r="D10">
        <v>3</v>
      </c>
      <c r="E10" s="526">
        <v>1000</v>
      </c>
      <c r="G10" s="521"/>
      <c r="I10" s="523">
        <v>3719</v>
      </c>
      <c r="K10" s="522">
        <v>17743</v>
      </c>
      <c r="M10" s="521">
        <v>800</v>
      </c>
      <c r="O10" s="520">
        <v>250</v>
      </c>
    </row>
    <row r="11" spans="1:17" ht="16.5" thickBot="1" x14ac:dyDescent="0.3">
      <c r="A11" s="510" t="s">
        <v>1419</v>
      </c>
      <c r="B11" s="510" t="s">
        <v>1418</v>
      </c>
      <c r="C11" s="500">
        <v>0</v>
      </c>
      <c r="E11" s="525"/>
      <c r="G11" s="521"/>
      <c r="I11" s="523"/>
      <c r="K11" s="522"/>
      <c r="M11" s="521"/>
      <c r="O11" s="520">
        <v>2</v>
      </c>
    </row>
    <row r="12" spans="1:17" ht="26.25" thickBot="1" x14ac:dyDescent="0.3">
      <c r="A12" s="510" t="s">
        <v>674</v>
      </c>
      <c r="B12" s="510" t="s">
        <v>675</v>
      </c>
      <c r="C12" s="500">
        <v>5559</v>
      </c>
      <c r="E12" s="525"/>
      <c r="G12" s="521"/>
      <c r="I12" s="523"/>
      <c r="K12" s="522"/>
      <c r="M12" s="521">
        <v>1465</v>
      </c>
      <c r="O12" s="520"/>
    </row>
    <row r="13" spans="1:17" ht="26.25" thickBot="1" x14ac:dyDescent="0.3">
      <c r="A13" s="510" t="s">
        <v>676</v>
      </c>
      <c r="B13" s="510" t="s">
        <v>677</v>
      </c>
      <c r="C13" s="500">
        <v>6079</v>
      </c>
      <c r="E13" s="525"/>
      <c r="G13" s="521"/>
      <c r="I13" s="523"/>
      <c r="K13" s="522"/>
      <c r="M13" s="521"/>
      <c r="O13" s="520"/>
    </row>
    <row r="14" spans="1:17" ht="26.25" thickBot="1" x14ac:dyDescent="0.3">
      <c r="A14" s="510" t="s">
        <v>678</v>
      </c>
      <c r="B14" s="510" t="s">
        <v>679</v>
      </c>
      <c r="C14" s="500">
        <v>8808</v>
      </c>
      <c r="E14" s="525"/>
      <c r="G14" s="521"/>
      <c r="I14" s="523"/>
      <c r="K14" s="522"/>
      <c r="M14" s="521">
        <v>1465</v>
      </c>
      <c r="O14" s="520"/>
    </row>
    <row r="15" spans="1:17" ht="26.25" thickBot="1" x14ac:dyDescent="0.3">
      <c r="A15" s="510" t="s">
        <v>680</v>
      </c>
      <c r="B15" s="510" t="s">
        <v>681</v>
      </c>
      <c r="C15" s="500">
        <v>316960</v>
      </c>
      <c r="E15" s="525"/>
      <c r="G15" s="521"/>
      <c r="I15" s="523"/>
      <c r="K15" s="522"/>
      <c r="M15" s="521">
        <v>748</v>
      </c>
      <c r="O15" s="520"/>
    </row>
    <row r="16" spans="1:17" ht="16.5" thickBot="1" x14ac:dyDescent="0.3">
      <c r="A16" s="510" t="s">
        <v>1417</v>
      </c>
      <c r="B16" s="510" t="s">
        <v>1416</v>
      </c>
      <c r="C16" s="500">
        <f>D16+E16+F16+G16+I16+K16+M16+O16</f>
        <v>0</v>
      </c>
      <c r="E16" s="525"/>
      <c r="G16" s="521"/>
      <c r="I16" s="523"/>
      <c r="K16" s="522"/>
      <c r="M16" s="521"/>
      <c r="O16" s="520"/>
    </row>
    <row r="17" spans="1:15" ht="26.25" thickBot="1" x14ac:dyDescent="0.3">
      <c r="A17" s="510" t="s">
        <v>682</v>
      </c>
      <c r="B17" s="510" t="s">
        <v>683</v>
      </c>
      <c r="C17" s="500">
        <v>6</v>
      </c>
      <c r="E17" s="525"/>
      <c r="G17" s="524">
        <v>1</v>
      </c>
      <c r="I17" s="523"/>
      <c r="K17" s="522"/>
      <c r="M17" s="521"/>
      <c r="O17" s="520"/>
    </row>
    <row r="18" spans="1:15" ht="26.25" thickBot="1" x14ac:dyDescent="0.3">
      <c r="A18" s="510" t="s">
        <v>684</v>
      </c>
      <c r="B18" s="510" t="s">
        <v>685</v>
      </c>
      <c r="C18" s="500">
        <v>65</v>
      </c>
      <c r="E18" s="525"/>
      <c r="G18" s="521"/>
      <c r="I18" s="523"/>
      <c r="K18" s="522"/>
      <c r="M18" s="521">
        <v>6</v>
      </c>
      <c r="O18" s="520"/>
    </row>
    <row r="19" spans="1:15" ht="16.5" thickBot="1" x14ac:dyDescent="0.3">
      <c r="A19" s="510" t="s">
        <v>686</v>
      </c>
      <c r="B19" s="510" t="s">
        <v>687</v>
      </c>
      <c r="C19" s="500">
        <v>17</v>
      </c>
      <c r="D19">
        <v>2</v>
      </c>
      <c r="E19" s="526">
        <v>1</v>
      </c>
      <c r="G19" s="521"/>
      <c r="I19" s="523">
        <v>1</v>
      </c>
      <c r="K19" s="522"/>
      <c r="M19" s="521">
        <v>1</v>
      </c>
      <c r="O19" s="520">
        <v>2</v>
      </c>
    </row>
    <row r="20" spans="1:15" ht="16.5" thickBot="1" x14ac:dyDescent="0.3">
      <c r="A20" s="510" t="s">
        <v>688</v>
      </c>
      <c r="B20" s="510" t="s">
        <v>689</v>
      </c>
      <c r="C20" s="500">
        <v>38034</v>
      </c>
      <c r="E20" s="525"/>
      <c r="G20" s="524">
        <v>200</v>
      </c>
      <c r="I20" s="523"/>
      <c r="K20" s="522"/>
      <c r="M20" s="521">
        <v>10000</v>
      </c>
      <c r="O20" s="520">
        <v>5000</v>
      </c>
    </row>
    <row r="21" spans="1:15" ht="16.5" thickBot="1" x14ac:dyDescent="0.3">
      <c r="A21" s="501" t="s">
        <v>1415</v>
      </c>
      <c r="B21" s="510" t="s">
        <v>1414</v>
      </c>
      <c r="C21" s="500">
        <f>D21+E21+F21+G21+I21+K21+M21+O21</f>
        <v>0</v>
      </c>
      <c r="E21" s="509"/>
      <c r="G21" s="505"/>
      <c r="I21" s="517"/>
      <c r="K21" s="515"/>
      <c r="M21" s="505"/>
      <c r="O21" s="507"/>
    </row>
    <row r="22" spans="1:15" ht="16.5" thickBot="1" x14ac:dyDescent="0.3">
      <c r="A22" s="510" t="s">
        <v>690</v>
      </c>
      <c r="B22" s="510" t="s">
        <v>691</v>
      </c>
      <c r="C22" s="500">
        <v>1</v>
      </c>
      <c r="E22" s="509"/>
      <c r="G22" s="505"/>
      <c r="I22" s="517">
        <v>1</v>
      </c>
      <c r="K22" s="515"/>
      <c r="M22" s="505"/>
      <c r="O22" s="507">
        <v>2</v>
      </c>
    </row>
    <row r="23" spans="1:15" ht="26.25" thickBot="1" x14ac:dyDescent="0.3">
      <c r="A23" s="510" t="s">
        <v>692</v>
      </c>
      <c r="B23" s="510" t="s">
        <v>693</v>
      </c>
      <c r="C23" s="500">
        <v>9</v>
      </c>
      <c r="E23" s="509"/>
      <c r="G23" s="503">
        <v>1</v>
      </c>
      <c r="I23" s="517">
        <v>1</v>
      </c>
      <c r="K23" s="515">
        <v>7</v>
      </c>
      <c r="M23" s="505">
        <v>1</v>
      </c>
      <c r="O23" s="507">
        <v>2</v>
      </c>
    </row>
    <row r="24" spans="1:15" ht="26.25" thickBot="1" x14ac:dyDescent="0.3">
      <c r="A24" s="510" t="s">
        <v>694</v>
      </c>
      <c r="B24" s="510" t="s">
        <v>695</v>
      </c>
      <c r="C24" s="500">
        <v>15</v>
      </c>
      <c r="E24" s="509"/>
      <c r="G24" s="503">
        <v>1</v>
      </c>
      <c r="I24" s="517"/>
      <c r="K24" s="515">
        <v>5</v>
      </c>
      <c r="M24" s="505">
        <v>7</v>
      </c>
      <c r="O24" s="507">
        <v>3</v>
      </c>
    </row>
    <row r="25" spans="1:15" ht="16.5" thickBot="1" x14ac:dyDescent="0.3">
      <c r="A25" s="510" t="s">
        <v>696</v>
      </c>
      <c r="B25" s="510" t="s">
        <v>697</v>
      </c>
      <c r="C25" s="500">
        <v>11</v>
      </c>
      <c r="E25" s="509"/>
      <c r="G25" s="503">
        <v>1</v>
      </c>
      <c r="I25" s="517"/>
      <c r="K25" s="515">
        <v>3</v>
      </c>
      <c r="M25" s="505">
        <v>1</v>
      </c>
      <c r="O25" s="507">
        <v>1</v>
      </c>
    </row>
    <row r="26" spans="1:15" ht="26.25" thickBot="1" x14ac:dyDescent="0.3">
      <c r="A26" s="510" t="s">
        <v>1413</v>
      </c>
      <c r="B26" s="510" t="s">
        <v>1412</v>
      </c>
      <c r="C26" s="500">
        <v>0</v>
      </c>
      <c r="E26" s="509"/>
      <c r="G26" s="503">
        <v>1</v>
      </c>
      <c r="I26" s="517"/>
      <c r="K26" s="515"/>
      <c r="M26" s="505"/>
      <c r="O26" s="507">
        <v>2</v>
      </c>
    </row>
    <row r="27" spans="1:15" ht="16.5" thickBot="1" x14ac:dyDescent="0.3">
      <c r="A27" s="510" t="s">
        <v>698</v>
      </c>
      <c r="B27" s="510" t="s">
        <v>699</v>
      </c>
      <c r="C27" s="500">
        <v>21.274999999999999</v>
      </c>
      <c r="D27">
        <v>1.5</v>
      </c>
      <c r="E27" s="519">
        <v>0.9</v>
      </c>
      <c r="G27" s="503">
        <v>1</v>
      </c>
      <c r="I27" s="518">
        <v>9.8000000000000007</v>
      </c>
      <c r="K27" s="515">
        <v>11</v>
      </c>
      <c r="M27" s="505">
        <v>1.5</v>
      </c>
      <c r="O27" s="507">
        <v>0.8</v>
      </c>
    </row>
    <row r="28" spans="1:15" ht="16.5" thickBot="1" x14ac:dyDescent="0.3">
      <c r="A28" s="510" t="s">
        <v>1260</v>
      </c>
      <c r="B28" s="510" t="s">
        <v>1411</v>
      </c>
      <c r="C28" s="500">
        <v>0.49</v>
      </c>
      <c r="E28" s="509"/>
      <c r="G28" s="505"/>
      <c r="I28" s="517"/>
      <c r="K28" s="515"/>
      <c r="M28" s="505"/>
      <c r="O28" s="507"/>
    </row>
    <row r="29" spans="1:15" ht="16.5" thickBot="1" x14ac:dyDescent="0.3">
      <c r="A29" s="510" t="s">
        <v>700</v>
      </c>
      <c r="B29" s="510" t="s">
        <v>701</v>
      </c>
      <c r="C29" s="500">
        <v>16</v>
      </c>
      <c r="D29">
        <v>3</v>
      </c>
      <c r="E29" s="509"/>
      <c r="G29" s="503">
        <v>3</v>
      </c>
      <c r="I29" s="517">
        <v>2</v>
      </c>
      <c r="K29" s="515">
        <v>3</v>
      </c>
      <c r="M29" s="505">
        <v>1</v>
      </c>
      <c r="O29" s="507">
        <v>11</v>
      </c>
    </row>
    <row r="30" spans="1:15" ht="16.5" thickBot="1" x14ac:dyDescent="0.3">
      <c r="A30" s="510" t="s">
        <v>702</v>
      </c>
      <c r="B30" s="510" t="s">
        <v>703</v>
      </c>
      <c r="C30" s="500">
        <v>31</v>
      </c>
      <c r="E30" s="509"/>
      <c r="G30" s="505"/>
      <c r="I30" s="517">
        <v>3</v>
      </c>
      <c r="K30" s="515">
        <v>9</v>
      </c>
      <c r="M30" s="505"/>
      <c r="O30" s="507">
        <v>2</v>
      </c>
    </row>
    <row r="31" spans="1:15" ht="26.25" thickBot="1" x14ac:dyDescent="0.3">
      <c r="A31" s="510" t="s">
        <v>704</v>
      </c>
      <c r="B31" s="510" t="s">
        <v>1410</v>
      </c>
      <c r="C31" s="500">
        <v>1033.29</v>
      </c>
      <c r="E31" s="509"/>
      <c r="G31" s="505"/>
      <c r="I31" s="517"/>
      <c r="K31" s="515">
        <v>58.9</v>
      </c>
      <c r="M31" s="505"/>
      <c r="O31" s="507"/>
    </row>
    <row r="32" spans="1:15" ht="26.25" thickBot="1" x14ac:dyDescent="0.3">
      <c r="A32" s="501" t="s">
        <v>705</v>
      </c>
      <c r="B32" s="510" t="s">
        <v>706</v>
      </c>
      <c r="C32" s="500">
        <v>31629.1</v>
      </c>
      <c r="E32" s="509"/>
      <c r="G32" s="516"/>
      <c r="I32" s="508"/>
      <c r="K32" s="515">
        <v>1384</v>
      </c>
      <c r="M32" s="505">
        <v>1500</v>
      </c>
      <c r="O32" s="507"/>
    </row>
    <row r="33" spans="1:15" ht="16.5" thickBot="1" x14ac:dyDescent="0.3">
      <c r="A33" s="510" t="s">
        <v>707</v>
      </c>
      <c r="B33" s="510" t="s">
        <v>708</v>
      </c>
      <c r="C33" s="500">
        <v>109.95</v>
      </c>
      <c r="E33" s="509"/>
      <c r="G33" s="505"/>
      <c r="I33" s="508"/>
      <c r="K33" s="505">
        <v>3.63</v>
      </c>
      <c r="M33" s="505"/>
      <c r="O33" s="507">
        <v>8</v>
      </c>
    </row>
    <row r="34" spans="1:15" ht="26.25" thickBot="1" x14ac:dyDescent="0.3">
      <c r="A34" s="510" t="s">
        <v>709</v>
      </c>
      <c r="B34" s="510" t="s">
        <v>710</v>
      </c>
      <c r="C34" s="500">
        <v>7</v>
      </c>
      <c r="E34" s="509"/>
      <c r="G34" s="505"/>
      <c r="I34" s="508"/>
      <c r="K34" s="505">
        <v>3</v>
      </c>
      <c r="M34" s="505"/>
      <c r="O34" s="507"/>
    </row>
    <row r="35" spans="1:15" ht="26.25" thickBot="1" x14ac:dyDescent="0.3">
      <c r="A35" s="510" t="s">
        <v>711</v>
      </c>
      <c r="B35" s="510" t="s">
        <v>1409</v>
      </c>
      <c r="C35" s="500">
        <v>5</v>
      </c>
      <c r="E35" s="509"/>
      <c r="G35" s="505"/>
      <c r="I35" s="508"/>
      <c r="K35" s="505"/>
      <c r="M35" s="505">
        <v>1</v>
      </c>
      <c r="O35" s="507"/>
    </row>
    <row r="36" spans="1:15" ht="16.5" thickBot="1" x14ac:dyDescent="0.3">
      <c r="A36" s="514" t="s">
        <v>712</v>
      </c>
      <c r="B36" s="513" t="s">
        <v>713</v>
      </c>
      <c r="C36" s="500">
        <v>17</v>
      </c>
      <c r="D36">
        <v>2</v>
      </c>
      <c r="E36" s="509"/>
      <c r="G36" s="505"/>
      <c r="I36" s="508"/>
      <c r="K36" s="505">
        <v>3</v>
      </c>
      <c r="M36" s="505"/>
      <c r="O36" s="507">
        <v>3</v>
      </c>
    </row>
    <row r="37" spans="1:15" ht="16.5" thickBot="1" x14ac:dyDescent="0.3">
      <c r="A37" s="510" t="s">
        <v>714</v>
      </c>
      <c r="B37" s="510" t="s">
        <v>715</v>
      </c>
      <c r="C37" s="500">
        <v>9</v>
      </c>
      <c r="E37" s="509"/>
      <c r="G37" s="503">
        <v>1</v>
      </c>
      <c r="I37" s="508"/>
      <c r="K37" s="505">
        <v>1</v>
      </c>
      <c r="M37" s="505">
        <v>2</v>
      </c>
      <c r="O37" s="507">
        <v>1</v>
      </c>
    </row>
    <row r="38" spans="1:15" ht="16.5" thickBot="1" x14ac:dyDescent="0.3">
      <c r="A38" s="510" t="s">
        <v>716</v>
      </c>
      <c r="B38" s="510" t="s">
        <v>717</v>
      </c>
      <c r="C38" s="500">
        <v>333</v>
      </c>
      <c r="D38">
        <v>10</v>
      </c>
      <c r="E38" s="509"/>
      <c r="G38" s="503">
        <v>3</v>
      </c>
      <c r="I38" s="508"/>
      <c r="K38" s="505">
        <v>212</v>
      </c>
      <c r="M38" s="505">
        <v>15</v>
      </c>
      <c r="O38" s="507">
        <v>30</v>
      </c>
    </row>
    <row r="39" spans="1:15" ht="29.25" thickBot="1" x14ac:dyDescent="0.3">
      <c r="A39" s="510" t="s">
        <v>718</v>
      </c>
      <c r="B39" s="510" t="s">
        <v>1408</v>
      </c>
      <c r="C39" s="500">
        <v>115064</v>
      </c>
      <c r="E39" s="509"/>
      <c r="G39" s="505"/>
      <c r="I39" s="508"/>
      <c r="K39" s="505"/>
      <c r="M39" s="505">
        <v>9500</v>
      </c>
      <c r="O39" s="507">
        <v>100</v>
      </c>
    </row>
    <row r="40" spans="1:15" ht="26.25" thickBot="1" x14ac:dyDescent="0.3">
      <c r="A40" s="510" t="s">
        <v>719</v>
      </c>
      <c r="B40" s="510" t="s">
        <v>1407</v>
      </c>
      <c r="C40" s="500">
        <v>619</v>
      </c>
      <c r="E40" s="509"/>
      <c r="G40" s="505"/>
      <c r="I40" s="508"/>
      <c r="K40" s="505"/>
      <c r="M40" s="505"/>
      <c r="O40" s="507"/>
    </row>
    <row r="41" spans="1:15" ht="39" thickBot="1" x14ac:dyDescent="0.3">
      <c r="A41" s="510" t="s">
        <v>720</v>
      </c>
      <c r="B41" s="510" t="s">
        <v>721</v>
      </c>
      <c r="C41" s="500">
        <v>3</v>
      </c>
      <c r="E41" s="509"/>
      <c r="G41" s="505"/>
      <c r="I41" s="508"/>
      <c r="K41" s="505"/>
      <c r="M41" s="505">
        <v>1</v>
      </c>
      <c r="O41" s="507">
        <v>1</v>
      </c>
    </row>
    <row r="42" spans="1:15" ht="26.25" thickBot="1" x14ac:dyDescent="0.3">
      <c r="A42" s="510" t="s">
        <v>722</v>
      </c>
      <c r="B42" s="510" t="s">
        <v>1249</v>
      </c>
      <c r="C42" s="500">
        <v>16</v>
      </c>
      <c r="E42" s="509"/>
      <c r="G42" s="505"/>
      <c r="I42" s="508"/>
      <c r="K42" s="505">
        <v>15</v>
      </c>
      <c r="M42" s="505"/>
      <c r="O42" s="507">
        <v>12</v>
      </c>
    </row>
    <row r="43" spans="1:15" ht="24.75" thickBot="1" x14ac:dyDescent="0.3">
      <c r="A43" s="512" t="s">
        <v>723</v>
      </c>
      <c r="B43" s="511" t="s">
        <v>724</v>
      </c>
      <c r="C43" s="500">
        <v>14</v>
      </c>
      <c r="E43" s="509"/>
      <c r="G43" s="505"/>
      <c r="I43" s="508"/>
      <c r="K43" s="505"/>
      <c r="M43" s="505">
        <v>1</v>
      </c>
      <c r="O43" s="507">
        <v>2</v>
      </c>
    </row>
    <row r="44" spans="1:15" ht="39" thickBot="1" x14ac:dyDescent="0.3">
      <c r="A44" s="510" t="s">
        <v>725</v>
      </c>
      <c r="B44" s="510" t="s">
        <v>726</v>
      </c>
      <c r="C44" s="500">
        <v>140</v>
      </c>
      <c r="E44" s="509"/>
      <c r="G44" s="505"/>
      <c r="I44" s="508"/>
      <c r="K44" s="505"/>
      <c r="M44" s="505"/>
      <c r="O44" s="507"/>
    </row>
    <row r="45" spans="1:15" ht="26.25" thickBot="1" x14ac:dyDescent="0.3">
      <c r="A45" s="510" t="s">
        <v>1406</v>
      </c>
      <c r="B45" s="510" t="s">
        <v>1405</v>
      </c>
      <c r="C45" s="500">
        <f>D45+E45+F45+G45+I45+K45+M45+O45</f>
        <v>0</v>
      </c>
      <c r="E45" s="509"/>
      <c r="G45" s="505"/>
      <c r="I45" s="508"/>
      <c r="K45" s="505"/>
      <c r="M45" s="505"/>
      <c r="O45" s="507"/>
    </row>
    <row r="46" spans="1:15" ht="26.25" thickBot="1" x14ac:dyDescent="0.3">
      <c r="A46" s="510" t="s">
        <v>727</v>
      </c>
      <c r="B46" s="510" t="s">
        <v>1404</v>
      </c>
      <c r="C46" s="500">
        <v>152.66999999999999</v>
      </c>
      <c r="E46" s="509"/>
      <c r="G46" s="503">
        <v>4</v>
      </c>
      <c r="I46" s="508"/>
      <c r="K46" s="505"/>
      <c r="M46" s="505"/>
      <c r="O46" s="507"/>
    </row>
    <row r="47" spans="1:15" ht="26.25" thickBot="1" x14ac:dyDescent="0.3">
      <c r="A47" s="510" t="s">
        <v>728</v>
      </c>
      <c r="B47" s="510" t="s">
        <v>729</v>
      </c>
      <c r="C47" s="500">
        <v>449</v>
      </c>
      <c r="E47" s="509"/>
      <c r="G47" s="505"/>
      <c r="I47" s="508"/>
      <c r="K47" s="505"/>
      <c r="M47" s="505"/>
      <c r="O47" s="507">
        <v>30</v>
      </c>
    </row>
    <row r="48" spans="1:15" ht="27" thickBot="1" x14ac:dyDescent="0.3">
      <c r="A48" s="501" t="s">
        <v>1403</v>
      </c>
      <c r="B48" s="502" t="s">
        <v>1402</v>
      </c>
      <c r="C48" s="500">
        <v>0</v>
      </c>
      <c r="K48" s="503">
        <v>2101850</v>
      </c>
      <c r="M48" s="506"/>
    </row>
    <row r="49" spans="1:13" ht="27" thickBot="1" x14ac:dyDescent="0.3">
      <c r="A49" s="501" t="s">
        <v>1401</v>
      </c>
      <c r="B49" s="502" t="s">
        <v>1400</v>
      </c>
      <c r="C49" s="500">
        <v>0</v>
      </c>
      <c r="K49" s="503">
        <v>32671</v>
      </c>
    </row>
    <row r="50" spans="1:13" ht="27" thickBot="1" x14ac:dyDescent="0.3">
      <c r="A50" s="501" t="s">
        <v>806</v>
      </c>
      <c r="B50" s="502" t="s">
        <v>807</v>
      </c>
      <c r="C50" s="500">
        <v>44</v>
      </c>
      <c r="K50" s="503">
        <v>2</v>
      </c>
    </row>
    <row r="51" spans="1:13" ht="16.5" thickBot="1" x14ac:dyDescent="0.3">
      <c r="A51" s="504" t="s">
        <v>810</v>
      </c>
      <c r="B51" s="502" t="s">
        <v>811</v>
      </c>
      <c r="C51" s="500">
        <v>9</v>
      </c>
      <c r="K51" s="503">
        <v>6</v>
      </c>
    </row>
    <row r="52" spans="1:13" ht="27" thickBot="1" x14ac:dyDescent="0.3">
      <c r="A52" s="504" t="s">
        <v>1399</v>
      </c>
      <c r="B52" s="502" t="s">
        <v>1398</v>
      </c>
      <c r="C52" s="500">
        <v>0</v>
      </c>
      <c r="K52" s="503">
        <v>354</v>
      </c>
    </row>
    <row r="53" spans="1:13" ht="16.5" thickBot="1" x14ac:dyDescent="0.3">
      <c r="A53" s="504" t="s">
        <v>1229</v>
      </c>
      <c r="B53" s="502" t="s">
        <v>812</v>
      </c>
      <c r="C53" s="500">
        <v>2</v>
      </c>
      <c r="K53" s="503">
        <v>33.6</v>
      </c>
      <c r="M53" s="505">
        <v>2</v>
      </c>
    </row>
    <row r="54" spans="1:13" ht="16.5" thickBot="1" x14ac:dyDescent="0.3">
      <c r="A54" s="504" t="s">
        <v>1397</v>
      </c>
      <c r="B54" s="502" t="s">
        <v>1396</v>
      </c>
      <c r="C54" s="500">
        <v>0</v>
      </c>
      <c r="K54" s="503">
        <v>140</v>
      </c>
    </row>
    <row r="55" spans="1:13" ht="27" thickBot="1" x14ac:dyDescent="0.3">
      <c r="A55" s="504" t="s">
        <v>801</v>
      </c>
      <c r="B55" s="502" t="s">
        <v>802</v>
      </c>
      <c r="C55" s="500">
        <v>11704</v>
      </c>
      <c r="K55" s="503">
        <v>6271</v>
      </c>
    </row>
    <row r="56" spans="1:13" ht="16.5" thickBot="1" x14ac:dyDescent="0.3">
      <c r="A56" s="502" t="s">
        <v>1395</v>
      </c>
      <c r="B56" s="502" t="s">
        <v>1394</v>
      </c>
      <c r="C56" s="500">
        <v>0</v>
      </c>
      <c r="K56" s="503">
        <v>2176</v>
      </c>
    </row>
    <row r="57" spans="1:13" ht="25.5" x14ac:dyDescent="0.25">
      <c r="A57" s="501" t="s">
        <v>1393</v>
      </c>
      <c r="B57" s="501" t="s">
        <v>820</v>
      </c>
      <c r="C57" s="500">
        <v>5</v>
      </c>
      <c r="M57">
        <v>4</v>
      </c>
    </row>
    <row r="58" spans="1:13" ht="15.75" x14ac:dyDescent="0.25">
      <c r="A58" s="501" t="s">
        <v>1392</v>
      </c>
      <c r="B58" s="501" t="s">
        <v>1113</v>
      </c>
      <c r="C58" s="500">
        <v>0.62397740000000002</v>
      </c>
    </row>
    <row r="59" spans="1:13" ht="15.75" x14ac:dyDescent="0.25">
      <c r="A59" s="501" t="s">
        <v>1122</v>
      </c>
      <c r="B59" s="501" t="s">
        <v>1123</v>
      </c>
      <c r="C59" s="500">
        <v>0.77500000000000002</v>
      </c>
    </row>
    <row r="60" spans="1:13" ht="15.75" x14ac:dyDescent="0.25">
      <c r="A60" s="501" t="s">
        <v>1246</v>
      </c>
      <c r="B60" s="501" t="s">
        <v>1112</v>
      </c>
      <c r="C60" s="500">
        <v>1815</v>
      </c>
    </row>
    <row r="61" spans="1:13" ht="25.5" x14ac:dyDescent="0.25">
      <c r="A61" s="501" t="s">
        <v>1097</v>
      </c>
      <c r="B61" s="501" t="s">
        <v>1391</v>
      </c>
      <c r="C61" s="500">
        <v>3</v>
      </c>
    </row>
    <row r="62" spans="1:13" ht="15.75" x14ac:dyDescent="0.25">
      <c r="A62" s="501" t="s">
        <v>935</v>
      </c>
      <c r="B62" s="501" t="s">
        <v>936</v>
      </c>
      <c r="C62" s="500">
        <v>334</v>
      </c>
    </row>
    <row r="63" spans="1:13" ht="15.75" x14ac:dyDescent="0.25">
      <c r="A63" s="501" t="s">
        <v>1198</v>
      </c>
      <c r="B63" s="501" t="s">
        <v>989</v>
      </c>
      <c r="C63" s="500">
        <v>100</v>
      </c>
    </row>
    <row r="64" spans="1:13" ht="25.5" x14ac:dyDescent="0.25">
      <c r="A64" s="501"/>
      <c r="B64" s="501" t="s">
        <v>1150</v>
      </c>
      <c r="C64" s="500">
        <v>88</v>
      </c>
    </row>
    <row r="65" spans="1:3" ht="15.75" x14ac:dyDescent="0.25">
      <c r="A65" s="501"/>
      <c r="B65" s="501" t="s">
        <v>1242</v>
      </c>
      <c r="C65" s="500">
        <v>28278</v>
      </c>
    </row>
    <row r="66" spans="1:3" ht="25.5" x14ac:dyDescent="0.25">
      <c r="A66" s="501"/>
      <c r="B66" s="501" t="s">
        <v>1243</v>
      </c>
      <c r="C66" s="500">
        <v>64</v>
      </c>
    </row>
    <row r="67" spans="1:3" ht="15.75" x14ac:dyDescent="0.25">
      <c r="A67" s="501" t="s">
        <v>1077</v>
      </c>
      <c r="B67" s="501" t="s">
        <v>1078</v>
      </c>
      <c r="C67" s="500">
        <v>1</v>
      </c>
    </row>
    <row r="68" spans="1:3" ht="25.5" x14ac:dyDescent="0.25">
      <c r="A68" s="501" t="s">
        <v>1079</v>
      </c>
      <c r="B68" s="501" t="s">
        <v>1080</v>
      </c>
      <c r="C68" s="500">
        <v>1</v>
      </c>
    </row>
    <row r="69" spans="1:3" ht="15.75" x14ac:dyDescent="0.25">
      <c r="A69" s="502" t="s">
        <v>1255</v>
      </c>
      <c r="B69" s="502" t="s">
        <v>1043</v>
      </c>
      <c r="C69" s="500">
        <v>0.79259999999999997</v>
      </c>
    </row>
    <row r="70" spans="1:3" ht="15.75" x14ac:dyDescent="0.25">
      <c r="A70" s="502" t="s">
        <v>1044</v>
      </c>
      <c r="B70" s="502" t="s">
        <v>1045</v>
      </c>
      <c r="C70" s="500">
        <v>4</v>
      </c>
    </row>
    <row r="71" spans="1:3" ht="15.75" x14ac:dyDescent="0.25">
      <c r="A71" s="502" t="s">
        <v>1194</v>
      </c>
      <c r="B71" s="502" t="s">
        <v>1195</v>
      </c>
      <c r="C71" s="500">
        <v>2</v>
      </c>
    </row>
    <row r="72" spans="1:3" ht="15.75" x14ac:dyDescent="0.25">
      <c r="A72" s="501"/>
      <c r="B72" s="501" t="s">
        <v>813</v>
      </c>
      <c r="C72" s="500">
        <v>2</v>
      </c>
    </row>
    <row r="73" spans="1:3" ht="15.75" x14ac:dyDescent="0.25">
      <c r="A73" s="501"/>
      <c r="B73" s="501" t="s">
        <v>814</v>
      </c>
      <c r="C73" s="500">
        <v>1</v>
      </c>
    </row>
    <row r="74" spans="1:3" ht="15.75" x14ac:dyDescent="0.25">
      <c r="A74" s="501"/>
      <c r="B74" s="501" t="s">
        <v>815</v>
      </c>
      <c r="C74" s="500">
        <v>1</v>
      </c>
    </row>
    <row r="75" spans="1:3" ht="15.75" x14ac:dyDescent="0.25">
      <c r="A75" s="501"/>
      <c r="B75" s="501" t="s">
        <v>816</v>
      </c>
      <c r="C75" s="500">
        <v>1</v>
      </c>
    </row>
    <row r="76" spans="1:3" ht="15.75" x14ac:dyDescent="0.25">
      <c r="A76" s="501"/>
      <c r="B76" s="501" t="s">
        <v>817</v>
      </c>
      <c r="C76" s="500">
        <v>1</v>
      </c>
    </row>
    <row r="77" spans="1:3" ht="15.75" x14ac:dyDescent="0.25">
      <c r="A77" s="501"/>
      <c r="B77" s="501" t="s">
        <v>877</v>
      </c>
      <c r="C77" s="500">
        <v>1</v>
      </c>
    </row>
    <row r="78" spans="1:3" ht="15.75" x14ac:dyDescent="0.25">
      <c r="A78" s="501"/>
      <c r="B78" s="501" t="s">
        <v>878</v>
      </c>
      <c r="C78" s="500">
        <v>2</v>
      </c>
    </row>
  </sheetData>
  <pageMargins left="0.70866141732283472" right="0.70866141732283472" top="0.74803149606299213" bottom="0.74803149606299213" header="0.31496062992125984" footer="0.31496062992125984"/>
  <pageSetup paperSize="9" scale="93" firstPageNumber="174" fitToHeight="0" orientation="portrait" useFirstPageNumber="1" r:id="rId1"/>
  <headerFooter>
    <oddHeader>&amp;L&amp;G&amp;RKauno regiono plėtros planas iki 2020 metų</oddHeader>
    <oddFooter>&amp;R&amp;P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40"/>
  <sheetViews>
    <sheetView workbookViewId="0">
      <selection activeCell="N19" sqref="N19"/>
    </sheetView>
  </sheetViews>
  <sheetFormatPr defaultRowHeight="15" x14ac:dyDescent="0.25"/>
  <cols>
    <col min="1" max="1" width="46.42578125" customWidth="1"/>
    <col min="2" max="2" width="8" customWidth="1"/>
    <col min="3" max="3" width="12" customWidth="1"/>
    <col min="4" max="4" width="11.28515625" bestFit="1" customWidth="1"/>
    <col min="5" max="5" width="5" bestFit="1" customWidth="1"/>
    <col min="6" max="9" width="14.28515625" bestFit="1" customWidth="1"/>
    <col min="10" max="10" width="13.140625" bestFit="1" customWidth="1"/>
    <col min="11" max="11" width="15.42578125" bestFit="1" customWidth="1"/>
  </cols>
  <sheetData>
    <row r="2" spans="1:11" ht="15.75" x14ac:dyDescent="0.25">
      <c r="A2" s="531" t="s">
        <v>1439</v>
      </c>
    </row>
    <row r="3" spans="1:11" x14ac:dyDescent="0.25">
      <c r="A3" s="530"/>
    </row>
    <row r="4" spans="1:11" ht="15.75" x14ac:dyDescent="0.25">
      <c r="A4" s="533"/>
      <c r="B4" s="538" t="s">
        <v>1438</v>
      </c>
      <c r="C4" s="538">
        <v>2013</v>
      </c>
      <c r="D4" s="538">
        <v>2014</v>
      </c>
      <c r="E4" s="538">
        <v>2015</v>
      </c>
      <c r="F4" s="538">
        <v>2016</v>
      </c>
      <c r="G4" s="538">
        <v>2017</v>
      </c>
      <c r="H4" s="538">
        <v>2018</v>
      </c>
      <c r="I4" s="538">
        <v>2019</v>
      </c>
      <c r="J4" s="538">
        <v>2020</v>
      </c>
      <c r="K4" s="539" t="s">
        <v>1437</v>
      </c>
    </row>
    <row r="5" spans="1:11" ht="15.75" x14ac:dyDescent="0.25">
      <c r="A5" s="538" t="s">
        <v>1436</v>
      </c>
      <c r="B5" s="538" t="s">
        <v>1435</v>
      </c>
      <c r="C5" s="538"/>
      <c r="D5" s="536"/>
      <c r="E5" s="537"/>
      <c r="F5" s="536"/>
      <c r="G5" s="536"/>
      <c r="H5" s="536"/>
      <c r="I5" s="536"/>
      <c r="J5" s="536"/>
      <c r="K5" s="536"/>
    </row>
    <row r="6" spans="1:11" ht="15.75" x14ac:dyDescent="0.25">
      <c r="A6" s="534" t="s">
        <v>1230</v>
      </c>
      <c r="B6" s="533"/>
      <c r="C6" s="532">
        <v>0</v>
      </c>
      <c r="D6" s="532">
        <v>0</v>
      </c>
      <c r="E6" s="535">
        <v>0</v>
      </c>
      <c r="F6" s="532">
        <v>0</v>
      </c>
      <c r="G6" s="535">
        <v>0</v>
      </c>
      <c r="H6" s="532">
        <f>'2 lentele'!J433+'2 lentele'!J434</f>
        <v>1152000</v>
      </c>
      <c r="I6" s="535">
        <v>0</v>
      </c>
      <c r="J6" s="532">
        <v>0</v>
      </c>
      <c r="K6" s="535">
        <f>SUM(D6:J6)</f>
        <v>1152000</v>
      </c>
    </row>
    <row r="7" spans="1:11" ht="36" customHeight="1" x14ac:dyDescent="0.25">
      <c r="A7" s="534" t="s">
        <v>885</v>
      </c>
      <c r="B7" s="533"/>
      <c r="C7" s="532">
        <v>0</v>
      </c>
      <c r="D7" s="532">
        <v>0</v>
      </c>
      <c r="E7" s="535">
        <v>0</v>
      </c>
      <c r="F7" s="532">
        <v>0</v>
      </c>
      <c r="G7" s="535">
        <f>'2 lentele'!J91</f>
        <v>1127570.5900000001</v>
      </c>
      <c r="H7" s="532">
        <f>'2 lentele'!J70+'2 lentele'!J92+'2 lentele'!J96+'2 lentele'!J102</f>
        <v>3259570.82</v>
      </c>
      <c r="I7" s="535">
        <v>0</v>
      </c>
      <c r="J7" s="532">
        <v>0</v>
      </c>
      <c r="K7" s="535">
        <f t="shared" ref="K7:K39" si="0">SUM(D7:J7)</f>
        <v>4387141.41</v>
      </c>
    </row>
    <row r="8" spans="1:11" ht="15.75" x14ac:dyDescent="0.25">
      <c r="A8" s="534" t="s">
        <v>886</v>
      </c>
      <c r="B8" s="533"/>
      <c r="C8" s="532">
        <v>0</v>
      </c>
      <c r="D8" s="532">
        <v>0</v>
      </c>
      <c r="E8" s="532">
        <v>0</v>
      </c>
      <c r="F8" s="532">
        <v>0</v>
      </c>
      <c r="G8" s="532">
        <f>'2 lentele'!J101+'2 lentele'!J106+'2 lentele'!J107</f>
        <v>1939881.54</v>
      </c>
      <c r="H8" s="532">
        <f>'2 lentele'!J100+'2 lentele'!J103+'2 lentele'!J104+'2 lentele'!J108+'2 lentele'!J110</f>
        <v>947951.65</v>
      </c>
      <c r="I8" s="532">
        <f>'2 lentele'!J105+'2 lentele'!J109</f>
        <v>410476</v>
      </c>
      <c r="J8" s="532">
        <v>0</v>
      </c>
      <c r="K8" s="535">
        <f t="shared" si="0"/>
        <v>3298309.19</v>
      </c>
    </row>
    <row r="9" spans="1:11" ht="15.75" x14ac:dyDescent="0.25">
      <c r="A9" s="534" t="s">
        <v>1162</v>
      </c>
      <c r="B9" s="533"/>
      <c r="C9" s="532">
        <v>0</v>
      </c>
      <c r="D9" s="532">
        <v>0</v>
      </c>
      <c r="E9" s="532">
        <v>0</v>
      </c>
      <c r="F9" s="532">
        <v>0</v>
      </c>
      <c r="G9" s="532">
        <f>'2 lentele'!J112+'2 lentele'!J113</f>
        <v>1730128.24</v>
      </c>
      <c r="H9" s="532">
        <f>'2 lentele'!J114</f>
        <v>519232.94</v>
      </c>
      <c r="I9" s="532">
        <v>0</v>
      </c>
      <c r="J9" s="532">
        <v>0</v>
      </c>
      <c r="K9" s="535">
        <f t="shared" si="0"/>
        <v>2249361.1800000002</v>
      </c>
    </row>
    <row r="10" spans="1:11" ht="15.75" x14ac:dyDescent="0.25">
      <c r="A10" s="534" t="s">
        <v>1052</v>
      </c>
      <c r="B10" s="533"/>
      <c r="C10" s="532">
        <v>0</v>
      </c>
      <c r="D10" s="532">
        <v>0</v>
      </c>
      <c r="E10" s="535">
        <v>0</v>
      </c>
      <c r="F10" s="532">
        <f>'2 lentele'!J90</f>
        <v>17545</v>
      </c>
      <c r="G10" s="535">
        <f>'2 lentele'!J97</f>
        <v>15050</v>
      </c>
      <c r="H10" s="532">
        <f>'2 lentele'!J98</f>
        <v>241177</v>
      </c>
      <c r="I10" s="535">
        <v>0</v>
      </c>
      <c r="J10" s="532">
        <v>0</v>
      </c>
      <c r="K10" s="535">
        <f t="shared" si="0"/>
        <v>273772</v>
      </c>
    </row>
    <row r="11" spans="1:11" ht="15.75" x14ac:dyDescent="0.25">
      <c r="A11" s="534" t="s">
        <v>1072</v>
      </c>
      <c r="B11" s="533"/>
      <c r="C11" s="532">
        <v>0</v>
      </c>
      <c r="D11" s="532">
        <v>0</v>
      </c>
      <c r="E11" s="535">
        <v>0</v>
      </c>
      <c r="F11" s="532">
        <v>0</v>
      </c>
      <c r="G11" s="535">
        <f>'2 lentele'!J440</f>
        <v>8274858</v>
      </c>
      <c r="H11" s="532">
        <v>0</v>
      </c>
      <c r="I11" s="535">
        <v>0</v>
      </c>
      <c r="J11" s="532">
        <v>0</v>
      </c>
      <c r="K11" s="535">
        <f t="shared" si="0"/>
        <v>8274858</v>
      </c>
    </row>
    <row r="12" spans="1:11" ht="15.75" x14ac:dyDescent="0.25">
      <c r="A12" s="534" t="s">
        <v>1164</v>
      </c>
      <c r="B12" s="533"/>
      <c r="C12" s="532">
        <v>0</v>
      </c>
      <c r="D12" s="532">
        <v>0</v>
      </c>
      <c r="E12" s="532">
        <v>0</v>
      </c>
      <c r="F12" s="532">
        <v>0</v>
      </c>
      <c r="G12" s="532">
        <f>'2 lentele'!J293+'2 lentele'!J294+'2 lentele'!J299</f>
        <v>16424436.459999999</v>
      </c>
      <c r="H12" s="532">
        <v>0</v>
      </c>
      <c r="I12" s="532">
        <v>0</v>
      </c>
      <c r="J12" s="532">
        <v>0</v>
      </c>
      <c r="K12" s="535">
        <f t="shared" si="0"/>
        <v>16424436.459999999</v>
      </c>
    </row>
    <row r="13" spans="1:11" ht="15.75" x14ac:dyDescent="0.25">
      <c r="A13" s="534" t="s">
        <v>1034</v>
      </c>
      <c r="B13" s="533"/>
      <c r="C13" s="532">
        <v>0</v>
      </c>
      <c r="D13" s="532">
        <v>0</v>
      </c>
      <c r="E13" s="532">
        <v>0</v>
      </c>
      <c r="F13" s="532">
        <v>0</v>
      </c>
      <c r="G13" s="532">
        <f>'2 lentele'!J387+'2 lentele'!J388+'2 lentele'!J389+'2 lentele'!J390+'2 lentele'!J391+'2 lentele'!J392+'2 lentele'!J393</f>
        <v>19205213.334075294</v>
      </c>
      <c r="H13" s="532">
        <v>0</v>
      </c>
      <c r="I13" s="532">
        <v>0</v>
      </c>
      <c r="J13" s="532">
        <v>0</v>
      </c>
      <c r="K13" s="535">
        <f t="shared" si="0"/>
        <v>19205213.334075294</v>
      </c>
    </row>
    <row r="14" spans="1:11" ht="15.75" x14ac:dyDescent="0.25">
      <c r="A14" s="534" t="s">
        <v>883</v>
      </c>
      <c r="B14" s="533"/>
      <c r="C14" s="532">
        <v>0</v>
      </c>
      <c r="D14" s="532">
        <v>0</v>
      </c>
      <c r="E14" s="535">
        <v>0</v>
      </c>
      <c r="F14" s="532">
        <f>'2 lentele'!J405+'2 lentele'!J419</f>
        <v>11779078.4</v>
      </c>
      <c r="G14" s="535">
        <f>'2 lentele'!J406+'2 lentele'!J407+'2 lentele'!J408+'2 lentele'!J409+'2 lentele'!J418+'2 lentele'!J420+'2 lentele'!J422+'2 lentele'!J423+'2 lentele'!J424+'2 lentele'!J402</f>
        <v>38759881.32</v>
      </c>
      <c r="H14" s="532">
        <f>'2 lentele'!J410+'2 lentele'!J411+'2 lentele'!J412+'2 lentele'!J413+'2 lentele'!J414+'2 lentele'!J415+'2 lentele'!J416+'2 lentele'!J202</f>
        <v>4193846</v>
      </c>
      <c r="I14" s="535">
        <f>'2 lentele'!J417+'2 lentele'!J425+'2 lentele'!J426+'2 lentele'!J427+'2 lentele'!J403</f>
        <v>10655744.84</v>
      </c>
      <c r="J14" s="532">
        <v>0</v>
      </c>
      <c r="K14" s="535">
        <f t="shared" si="0"/>
        <v>65388550.560000002</v>
      </c>
    </row>
    <row r="15" spans="1:11" ht="15.75" x14ac:dyDescent="0.25">
      <c r="A15" s="534" t="s">
        <v>1254</v>
      </c>
      <c r="B15" s="533"/>
      <c r="C15" s="532">
        <v>0</v>
      </c>
      <c r="D15" s="532">
        <v>0</v>
      </c>
      <c r="E15" s="535">
        <v>0</v>
      </c>
      <c r="F15" s="532">
        <f>'2 lentele'!J421+'2 lentele'!J428</f>
        <v>5875807.2799999993</v>
      </c>
      <c r="G15" s="535">
        <v>0</v>
      </c>
      <c r="H15" s="532">
        <v>0</v>
      </c>
      <c r="I15" s="535">
        <v>0</v>
      </c>
      <c r="J15" s="532">
        <v>0</v>
      </c>
      <c r="K15" s="535">
        <f t="shared" si="0"/>
        <v>5875807.2799999993</v>
      </c>
    </row>
    <row r="16" spans="1:11" ht="15.75" x14ac:dyDescent="0.25">
      <c r="A16" s="534" t="s">
        <v>1214</v>
      </c>
      <c r="B16" s="533"/>
      <c r="C16" s="532">
        <v>0</v>
      </c>
      <c r="D16" s="532">
        <v>0</v>
      </c>
      <c r="E16" s="532">
        <v>0</v>
      </c>
      <c r="F16" s="532">
        <f>'2 lentele'!J119</f>
        <v>11584800</v>
      </c>
      <c r="G16" s="532">
        <v>0</v>
      </c>
      <c r="H16" s="532">
        <v>0</v>
      </c>
      <c r="I16" s="532">
        <v>0</v>
      </c>
      <c r="J16" s="532">
        <v>0</v>
      </c>
      <c r="K16" s="535">
        <f t="shared" si="0"/>
        <v>11584800</v>
      </c>
    </row>
    <row r="17" spans="1:11" ht="15.75" x14ac:dyDescent="0.25">
      <c r="A17" s="534" t="s">
        <v>938</v>
      </c>
      <c r="B17" s="533"/>
      <c r="C17" s="532">
        <v>0</v>
      </c>
      <c r="D17" s="532">
        <v>0</v>
      </c>
      <c r="E17" s="532">
        <v>0</v>
      </c>
      <c r="F17" s="532">
        <v>0</v>
      </c>
      <c r="G17" s="532">
        <f>'2 lentele'!J118+'2 lentele'!J120+'2 lentele'!J121+'2 lentele'!J127+'2 lentele'!J128+'2 lentele'!J129+'2 lentele'!J130</f>
        <v>5907915.46</v>
      </c>
      <c r="H17" s="532">
        <v>0</v>
      </c>
      <c r="I17" s="532">
        <v>0</v>
      </c>
      <c r="J17" s="532">
        <v>0</v>
      </c>
      <c r="K17" s="535">
        <f t="shared" si="0"/>
        <v>5907915.46</v>
      </c>
    </row>
    <row r="18" spans="1:11" ht="15.75" x14ac:dyDescent="0.25">
      <c r="A18" s="534" t="s">
        <v>1100</v>
      </c>
      <c r="B18" s="533"/>
      <c r="C18" s="532">
        <v>0</v>
      </c>
      <c r="D18" s="532">
        <v>0</v>
      </c>
      <c r="E18" s="535">
        <v>0</v>
      </c>
      <c r="F18" s="532">
        <v>0</v>
      </c>
      <c r="G18" s="535">
        <f>'2 lentele'!J141+'2 lentele'!J142+'2 lentele'!J143</f>
        <v>968916.56</v>
      </c>
      <c r="H18" s="532">
        <v>0</v>
      </c>
      <c r="I18" s="535">
        <v>0</v>
      </c>
      <c r="J18" s="532">
        <v>0</v>
      </c>
      <c r="K18" s="535">
        <f t="shared" si="0"/>
        <v>968916.56</v>
      </c>
    </row>
    <row r="19" spans="1:11" ht="15.75" x14ac:dyDescent="0.25">
      <c r="A19" s="534" t="s">
        <v>1036</v>
      </c>
      <c r="B19" s="533"/>
      <c r="C19" s="532">
        <v>0</v>
      </c>
      <c r="D19" s="532">
        <v>0</v>
      </c>
      <c r="E19" s="535">
        <v>0</v>
      </c>
      <c r="F19" s="532">
        <v>0</v>
      </c>
      <c r="G19" s="535">
        <f>'2 lentele'!J446+'2 lentele'!J450+'2 lentele'!J455+'2 lentele'!J456+'2 lentele'!J458+'2 lentele'!J463+'2 lentele'!J464+'2 lentele'!J465</f>
        <v>1660418.76</v>
      </c>
      <c r="H19" s="532">
        <f>'2 lentele'!J451+'2 lentele'!J459</f>
        <v>514173.02999999997</v>
      </c>
      <c r="I19" s="535">
        <f>'2 lentele'!J457</f>
        <v>88678.399999999994</v>
      </c>
      <c r="J19" s="532">
        <v>0</v>
      </c>
      <c r="K19" s="535">
        <f t="shared" si="0"/>
        <v>2263270.19</v>
      </c>
    </row>
    <row r="20" spans="1:11" ht="15.75" x14ac:dyDescent="0.25">
      <c r="A20" s="534" t="s">
        <v>1434</v>
      </c>
      <c r="B20" s="533"/>
      <c r="C20" s="532">
        <v>0</v>
      </c>
      <c r="D20" s="532">
        <v>0</v>
      </c>
      <c r="E20" s="532">
        <v>0</v>
      </c>
      <c r="F20" s="532">
        <f>'2 lentele'!J396</f>
        <v>2086713.92</v>
      </c>
      <c r="G20" s="532">
        <v>0</v>
      </c>
      <c r="H20" s="532">
        <v>0</v>
      </c>
      <c r="I20" s="532">
        <v>0</v>
      </c>
      <c r="J20" s="532">
        <v>0</v>
      </c>
      <c r="K20" s="535">
        <f t="shared" si="0"/>
        <v>2086713.92</v>
      </c>
    </row>
    <row r="21" spans="1:11" ht="15.75" x14ac:dyDescent="0.25">
      <c r="A21" s="534" t="s">
        <v>1433</v>
      </c>
      <c r="B21" s="533"/>
      <c r="C21" s="532">
        <v>0</v>
      </c>
      <c r="D21" s="532">
        <v>0</v>
      </c>
      <c r="E21" s="532">
        <v>0</v>
      </c>
      <c r="F21" s="532">
        <f>'2 lentele'!J447</f>
        <v>430002.16</v>
      </c>
      <c r="G21" s="532">
        <f>'2 lentele'!J448+'2 lentele'!J449</f>
        <v>813091.72</v>
      </c>
      <c r="H21" s="532">
        <v>0</v>
      </c>
      <c r="I21" s="532">
        <v>0</v>
      </c>
      <c r="J21" s="532">
        <v>0</v>
      </c>
      <c r="K21" s="535">
        <f t="shared" si="0"/>
        <v>1243093.8799999999</v>
      </c>
    </row>
    <row r="22" spans="1:11" ht="15.75" x14ac:dyDescent="0.25">
      <c r="A22" s="534" t="s">
        <v>884</v>
      </c>
      <c r="B22" s="533"/>
      <c r="C22" s="532">
        <v>0</v>
      </c>
      <c r="D22" s="532">
        <v>0</v>
      </c>
      <c r="E22" s="535">
        <v>0</v>
      </c>
      <c r="F22" s="532">
        <f>'2 lentele'!J67</f>
        <v>1495093.12</v>
      </c>
      <c r="G22" s="535">
        <f>'2 lentele'!J66+'2 lentele'!J69+'2 lentele'!J71+'2 lentele'!J77+'2 lentele'!J79+'2 lentele'!J88</f>
        <v>3199169.0952941179</v>
      </c>
      <c r="H22" s="532">
        <f>'2 lentele'!J72+'2 lentele'!J73+'2 lentele'!J74+'2 lentele'!J75+'2 lentele'!J76+'2 lentele'!J78+'2 lentele'!J80+'2 lentele'!J81+'2 lentele'!J82+'2 lentele'!J83+'2 lentele'!J84+'2 lentele'!J85+'2 lentele'!J86+'2 lentele'!J93+'2 lentele'!J94+'2 lentele'!J95</f>
        <v>15223152.75</v>
      </c>
      <c r="I22" s="535">
        <f>'2 lentele'!J87+'2 lentele'!J68</f>
        <v>1289472.51</v>
      </c>
      <c r="J22" s="532">
        <v>0</v>
      </c>
      <c r="K22" s="535">
        <f t="shared" si="0"/>
        <v>21206887.475294121</v>
      </c>
    </row>
    <row r="23" spans="1:11" ht="15.75" x14ac:dyDescent="0.25">
      <c r="A23" s="534" t="s">
        <v>1055</v>
      </c>
      <c r="B23" s="533"/>
      <c r="C23" s="532">
        <v>0</v>
      </c>
      <c r="D23" s="532">
        <v>0</v>
      </c>
      <c r="E23" s="535">
        <v>0</v>
      </c>
      <c r="F23" s="532">
        <v>0</v>
      </c>
      <c r="G23" s="535">
        <f>'2 lentele'!J27+'2 lentele'!J29+'2 lentele'!J31+'2 lentele'!J33+'2 lentele'!J34+'2 lentele'!J35+'2 lentele'!J122+'2 lentele'!J123</f>
        <v>5669878.5100000007</v>
      </c>
      <c r="H23" s="532">
        <v>0</v>
      </c>
      <c r="I23" s="535">
        <v>0</v>
      </c>
      <c r="J23" s="532">
        <v>0</v>
      </c>
      <c r="K23" s="535">
        <f t="shared" si="0"/>
        <v>5669878.5100000007</v>
      </c>
    </row>
    <row r="24" spans="1:11" ht="15.75" x14ac:dyDescent="0.25">
      <c r="A24" s="534" t="s">
        <v>916</v>
      </c>
      <c r="B24" s="533"/>
      <c r="C24" s="532">
        <v>0</v>
      </c>
      <c r="D24" s="532">
        <v>0</v>
      </c>
      <c r="E24" s="532">
        <v>0</v>
      </c>
      <c r="F24" s="532">
        <f>'2 lentele'!J41</f>
        <v>711630</v>
      </c>
      <c r="G24" s="532">
        <v>0</v>
      </c>
      <c r="H24" s="532">
        <v>0</v>
      </c>
      <c r="I24" s="532">
        <v>0</v>
      </c>
      <c r="J24" s="532">
        <v>0</v>
      </c>
      <c r="K24" s="535">
        <f t="shared" si="0"/>
        <v>711630</v>
      </c>
    </row>
    <row r="25" spans="1:11" ht="15.75" x14ac:dyDescent="0.25">
      <c r="A25" s="534" t="s">
        <v>1051</v>
      </c>
      <c r="B25" s="533"/>
      <c r="C25" s="532">
        <v>0</v>
      </c>
      <c r="D25" s="532">
        <v>0</v>
      </c>
      <c r="E25" s="532">
        <v>0</v>
      </c>
      <c r="F25" s="532">
        <v>0</v>
      </c>
      <c r="G25" s="532">
        <f>'2 lentele'!J17+'2 lentele'!J124+'2 lentele'!J125+'2 lentele'!J126+'2 lentele'!J307</f>
        <v>9150000</v>
      </c>
      <c r="H25" s="532">
        <f>'2 lentele'!J15+'2 lentele'!J16+'2 lentele'!J134+'2 lentele'!J135+'2 lentele'!J136+'2 lentele'!J137+'2 lentele'!J308</f>
        <v>29750440</v>
      </c>
      <c r="I25" s="532">
        <v>0</v>
      </c>
      <c r="J25" s="532">
        <v>0</v>
      </c>
      <c r="K25" s="535">
        <f t="shared" si="0"/>
        <v>38900440</v>
      </c>
    </row>
    <row r="26" spans="1:11" ht="15.75" x14ac:dyDescent="0.25">
      <c r="A26" s="534" t="s">
        <v>851</v>
      </c>
      <c r="B26" s="533"/>
      <c r="C26" s="532">
        <v>0</v>
      </c>
      <c r="D26" s="532">
        <v>0</v>
      </c>
      <c r="E26" s="532">
        <v>0</v>
      </c>
      <c r="F26" s="532">
        <f>'2 lentele'!J39+'2 lentele'!J42+'2 lentele'!J57</f>
        <v>3023593</v>
      </c>
      <c r="G26" s="532">
        <f>'2 lentele'!J26+'2 lentele'!J28+'2 lentele'!J30+'2 lentele'!J32+'2 lentele'!J43+'2 lentele'!J44+'2 lentele'!J45+'2 lentele'!J46+'2 lentele'!J47+'2 lentele'!J54+'2 lentele'!J55+'2 lentele'!J56+'2 lentele'!J58</f>
        <v>21134976.670000002</v>
      </c>
      <c r="H26" s="532">
        <f>'2 lentele'!J48+'2 lentele'!J49+'2 lentele'!J50+'2 lentele'!J51+'2 lentele'!J52+'2 lentele'!J53+'2 lentele'!J59+'2 lentele'!J40</f>
        <v>9646506</v>
      </c>
      <c r="I26" s="532">
        <v>0</v>
      </c>
      <c r="J26" s="532">
        <v>0</v>
      </c>
      <c r="K26" s="535">
        <f t="shared" si="0"/>
        <v>33805075.670000002</v>
      </c>
    </row>
    <row r="27" spans="1:11" ht="15.75" x14ac:dyDescent="0.25">
      <c r="A27" s="534" t="s">
        <v>1064</v>
      </c>
      <c r="B27" s="533"/>
      <c r="C27" s="532">
        <v>0</v>
      </c>
      <c r="D27" s="532">
        <v>0</v>
      </c>
      <c r="E27" s="532">
        <v>0</v>
      </c>
      <c r="F27" s="532">
        <f>'2 lentele'!J288</f>
        <v>1543778.24</v>
      </c>
      <c r="G27" s="532">
        <f>'2 lentele'!J286+'2 lentele'!J287+'2 lentele'!J289</f>
        <v>14903369</v>
      </c>
      <c r="H27" s="532">
        <v>0</v>
      </c>
      <c r="I27" s="532">
        <v>0</v>
      </c>
      <c r="J27" s="532">
        <v>0</v>
      </c>
      <c r="K27" s="535">
        <f t="shared" si="0"/>
        <v>16447147.24</v>
      </c>
    </row>
    <row r="28" spans="1:11" ht="15.75" x14ac:dyDescent="0.25">
      <c r="A28" s="534" t="s">
        <v>934</v>
      </c>
      <c r="B28" s="533"/>
      <c r="C28" s="532">
        <v>0</v>
      </c>
      <c r="D28" s="532">
        <v>0</v>
      </c>
      <c r="E28" s="532">
        <v>0</v>
      </c>
      <c r="F28" s="532">
        <v>0</v>
      </c>
      <c r="G28" s="532">
        <f>'2 lentele'!J230+'2 lentele'!J232+'2 lentele'!J233+'2 lentele'!J234+'2 lentele'!J235+'2 lentele'!J236+'2 lentele'!J239+'2 lentele'!J241+'2 lentele'!J242</f>
        <v>4516299.3100000005</v>
      </c>
      <c r="H28" s="532">
        <v>0</v>
      </c>
      <c r="I28" s="532">
        <v>0</v>
      </c>
      <c r="J28" s="532">
        <v>0</v>
      </c>
      <c r="K28" s="535">
        <f t="shared" si="0"/>
        <v>4516299.3100000005</v>
      </c>
    </row>
    <row r="29" spans="1:11" ht="15.75" x14ac:dyDescent="0.25">
      <c r="A29" s="534" t="s">
        <v>853</v>
      </c>
      <c r="B29" s="533"/>
      <c r="C29" s="532">
        <v>0</v>
      </c>
      <c r="D29" s="532">
        <v>0</v>
      </c>
      <c r="E29" s="532">
        <v>0</v>
      </c>
      <c r="F29" s="532">
        <f>'2 lentele'!J245+'2 lentele'!J248+'2 lentele'!J249+'2 lentele'!J250+'2 lentele'!J251+'2 lentele'!J252+'2 lentele'!J253+'2 lentele'!J254</f>
        <v>11909839.468235295</v>
      </c>
      <c r="G29" s="532">
        <v>0</v>
      </c>
      <c r="H29" s="532">
        <v>0</v>
      </c>
      <c r="I29" s="532">
        <v>0</v>
      </c>
      <c r="J29" s="532">
        <v>0</v>
      </c>
      <c r="K29" s="535">
        <f t="shared" si="0"/>
        <v>11909839.468235295</v>
      </c>
    </row>
    <row r="30" spans="1:11" ht="15.75" x14ac:dyDescent="0.25">
      <c r="A30" s="534" t="s">
        <v>1063</v>
      </c>
      <c r="B30" s="533"/>
      <c r="C30" s="532">
        <v>0</v>
      </c>
      <c r="D30" s="532">
        <v>0</v>
      </c>
      <c r="E30" s="532">
        <v>0</v>
      </c>
      <c r="F30" s="532">
        <v>0</v>
      </c>
      <c r="G30" s="532">
        <f>'2 lentele'!J280+'2 lentele'!J270</f>
        <v>739247.57646622695</v>
      </c>
      <c r="H30" s="532">
        <f>'2 lentele'!J271+'2 lentele'!J274+'2 lentele'!J275</f>
        <v>2354904</v>
      </c>
      <c r="I30" s="532">
        <v>0</v>
      </c>
      <c r="J30" s="532">
        <v>0</v>
      </c>
      <c r="K30" s="535">
        <f t="shared" si="0"/>
        <v>3094151.576466227</v>
      </c>
    </row>
    <row r="31" spans="1:11" ht="15.75" x14ac:dyDescent="0.25">
      <c r="A31" s="534" t="s">
        <v>890</v>
      </c>
      <c r="B31" s="533"/>
      <c r="C31" s="532">
        <v>0</v>
      </c>
      <c r="D31" s="532">
        <v>0</v>
      </c>
      <c r="E31" s="532">
        <v>0</v>
      </c>
      <c r="F31" s="532">
        <v>0</v>
      </c>
      <c r="G31" s="532">
        <f>'2 lentele'!J296+'2 lentele'!J297+'2 lentele'!J298+'2 lentele'!J300+'2 lentele'!J301+'2 lentele'!J325</f>
        <v>5252051.1129411766</v>
      </c>
      <c r="H31" s="532">
        <f>'2 lentele'!J302+'2 lentele'!J342</f>
        <v>1780356.33</v>
      </c>
      <c r="I31" s="532">
        <f>'2 lentele'!J303</f>
        <v>852941.18</v>
      </c>
      <c r="J31" s="532">
        <v>0</v>
      </c>
      <c r="K31" s="535">
        <f t="shared" si="0"/>
        <v>7885348.6229411764</v>
      </c>
    </row>
    <row r="32" spans="1:11" ht="15.75" x14ac:dyDescent="0.25">
      <c r="A32" s="534" t="s">
        <v>1062</v>
      </c>
      <c r="B32" s="533"/>
      <c r="C32" s="532">
        <v>0</v>
      </c>
      <c r="D32" s="532">
        <v>0</v>
      </c>
      <c r="E32" s="532">
        <v>0</v>
      </c>
      <c r="F32" s="532">
        <v>0</v>
      </c>
      <c r="G32" s="532">
        <f>'2 lentele'!J276+'2 lentele'!J279</f>
        <v>127174.29000000001</v>
      </c>
      <c r="H32" s="532">
        <f>'2 lentele'!J260+'2 lentele'!J261</f>
        <v>699574</v>
      </c>
      <c r="I32" s="532">
        <v>0</v>
      </c>
      <c r="J32" s="532">
        <v>0</v>
      </c>
      <c r="K32" s="535">
        <f t="shared" si="0"/>
        <v>826748.29</v>
      </c>
    </row>
    <row r="33" spans="1:11" ht="15.75" x14ac:dyDescent="0.25">
      <c r="A33" s="534" t="s">
        <v>888</v>
      </c>
      <c r="B33" s="533"/>
      <c r="C33" s="532">
        <v>0</v>
      </c>
      <c r="D33" s="532">
        <v>0</v>
      </c>
      <c r="E33" s="532">
        <v>0</v>
      </c>
      <c r="F33" s="532">
        <v>0</v>
      </c>
      <c r="G33" s="532">
        <f>'2 lentele'!J164+'2 lentele'!J165+'2 lentele'!J166+'2 lentele'!J167+'2 lentele'!J168+'2 lentele'!J171+'2 lentele'!J175+'2 lentele'!J182+'2 lentele'!J184+'2 lentele'!J185</f>
        <v>5385334.9976470592</v>
      </c>
      <c r="H33" s="532">
        <f>'2 lentele'!J187</f>
        <v>454022.35</v>
      </c>
      <c r="I33" s="532">
        <v>0</v>
      </c>
      <c r="J33" s="532">
        <v>0</v>
      </c>
      <c r="K33" s="535">
        <f t="shared" si="0"/>
        <v>5839357.3476470588</v>
      </c>
    </row>
    <row r="34" spans="1:11" ht="15.75" x14ac:dyDescent="0.25">
      <c r="A34" s="534" t="s">
        <v>889</v>
      </c>
      <c r="B34" s="533"/>
      <c r="C34" s="532">
        <v>0</v>
      </c>
      <c r="D34" s="532">
        <v>0</v>
      </c>
      <c r="E34" s="532">
        <v>0</v>
      </c>
      <c r="F34" s="532">
        <v>0</v>
      </c>
      <c r="G34" s="532">
        <f>'2 lentele'!J157+'2 lentele'!J158+'2 lentele'!J159+'2 lentele'!J161+'2 lentele'!J199</f>
        <v>2906619.64</v>
      </c>
      <c r="H34" s="532">
        <f>'2 lentele'!J162+'2 lentele'!J186+'2 lentele'!J197+'2 lentele'!J198</f>
        <v>1899722.04</v>
      </c>
      <c r="I34" s="532">
        <v>0</v>
      </c>
      <c r="J34" s="532">
        <v>0</v>
      </c>
      <c r="K34" s="535">
        <f t="shared" si="0"/>
        <v>4806341.68</v>
      </c>
    </row>
    <row r="35" spans="1:11" ht="15.75" x14ac:dyDescent="0.25">
      <c r="A35" s="534" t="s">
        <v>1060</v>
      </c>
      <c r="B35" s="533"/>
      <c r="C35" s="532">
        <v>0</v>
      </c>
      <c r="D35" s="532">
        <v>0</v>
      </c>
      <c r="E35" s="532">
        <v>0</v>
      </c>
      <c r="F35" s="532">
        <v>0</v>
      </c>
      <c r="G35" s="532">
        <f>'2 lentele'!J211+'2 lentele'!J212+'2 lentele'!J213+'2 lentele'!J214+'2 lentele'!J215+'2 lentele'!J216+'2 lentele'!J217+'2 lentele'!J218+'2 lentele'!J220</f>
        <v>3721609.02</v>
      </c>
      <c r="H35" s="532">
        <f>'2 lentele'!J219</f>
        <v>206089.20199999999</v>
      </c>
      <c r="I35" s="532">
        <v>0</v>
      </c>
      <c r="J35" s="532">
        <v>0</v>
      </c>
      <c r="K35" s="535">
        <f t="shared" si="0"/>
        <v>3927698.2220000001</v>
      </c>
    </row>
    <row r="36" spans="1:11" ht="15.75" x14ac:dyDescent="0.25">
      <c r="A36" s="534" t="s">
        <v>1250</v>
      </c>
      <c r="B36" s="533"/>
      <c r="C36" s="532">
        <v>0</v>
      </c>
      <c r="D36" s="532">
        <v>0</v>
      </c>
      <c r="E36" s="532">
        <v>0</v>
      </c>
      <c r="F36" s="532">
        <v>0</v>
      </c>
      <c r="G36" s="532">
        <f>'2 lentele'!J204+'2 lentele'!J205</f>
        <v>1462439.9</v>
      </c>
      <c r="H36" s="532">
        <f>'2 lentele'!J203</f>
        <v>1500390.94</v>
      </c>
      <c r="I36" s="532">
        <v>0</v>
      </c>
      <c r="J36" s="532">
        <v>0</v>
      </c>
      <c r="K36" s="535">
        <f t="shared" si="0"/>
        <v>2962830.84</v>
      </c>
    </row>
    <row r="37" spans="1:11" ht="15.75" x14ac:dyDescent="0.25">
      <c r="A37" s="534" t="s">
        <v>824</v>
      </c>
      <c r="B37" s="533"/>
      <c r="C37" s="532">
        <v>0</v>
      </c>
      <c r="D37" s="532">
        <v>0</v>
      </c>
      <c r="E37" s="532">
        <v>0</v>
      </c>
      <c r="F37" s="532">
        <f>'2 lentele'!J319</f>
        <v>380639</v>
      </c>
      <c r="G37" s="532">
        <f>'2 lentele'!J183+'2 lentele'!J316+'2 lentele'!J317+'2 lentele'!J318+'2 lentele'!J320+'2 lentele'!J326+'2 lentele'!J327+'2 lentele'!J328+'2 lentele'!J329+'2 lentele'!J330+'2 lentele'!J331+'2 lentele'!J332+'2 lentele'!J333+'2 lentele'!J334+'2 lentele'!J335+'2 lentele'!J336+'2 lentele'!J337+'2 lentele'!J338+'2 lentele'!J339+'2 lentele'!J340+'2 lentele'!J341+'2 lentele'!J343+'2 lentele'!J345+'2 lentele'!J346+'2 lentele'!J347+'2 lentele'!J348+'2 lentele'!J349+'2 lentele'!J350+'2 lentele'!J351+'2 lentele'!J352+'2 lentele'!J353+'2 lentele'!J354+'2 lentele'!J355+'2 lentele'!J356+'2 lentele'!J357+'2 lentele'!J358+'2 lentele'!J359+'2 lentele'!J360+'2 lentele'!J361+'2 lentele'!J362+'2 lentele'!J363+'2 lentele'!J364+'2 lentele'!J365+'2 lentele'!J366+'2 lentele'!J367+'2 lentele'!J368+'2 lentele'!J369+'2 lentele'!J370+'2 lentele'!J371+'2 lentele'!J372+'2 lentele'!J373+'2 lentele'!J374+'2 lentele'!J375+'2 lentele'!J376</f>
        <v>7101549.1599999992</v>
      </c>
      <c r="H37" s="532">
        <f>'2 lentele'!J344</f>
        <v>280000</v>
      </c>
      <c r="I37" s="532">
        <v>0</v>
      </c>
      <c r="J37" s="532">
        <f>'2 lentele'!J321+'2 lentele'!J322+'2 lentele'!J323+'2 lentele'!J324</f>
        <v>1360000</v>
      </c>
      <c r="K37" s="535">
        <f t="shared" si="0"/>
        <v>9122188.1600000001</v>
      </c>
    </row>
    <row r="38" spans="1:11" ht="15.75" x14ac:dyDescent="0.25">
      <c r="A38" s="534" t="s">
        <v>462</v>
      </c>
      <c r="B38" s="533"/>
      <c r="C38" s="532">
        <f>'2 lentele'!J436+'2 lentele'!J437</f>
        <v>493739</v>
      </c>
      <c r="D38" s="532">
        <v>0</v>
      </c>
      <c r="E38" s="532">
        <v>0</v>
      </c>
      <c r="F38" s="532">
        <v>0</v>
      </c>
      <c r="G38" s="532">
        <f>'2 lentele'!J438</f>
        <v>349838</v>
      </c>
      <c r="H38" s="532">
        <f>'2 lentele'!J435</f>
        <v>180000</v>
      </c>
      <c r="I38" s="532">
        <v>0</v>
      </c>
      <c r="J38" s="532">
        <v>0</v>
      </c>
      <c r="K38" s="535">
        <f>SUM(C38:J38)</f>
        <v>1023577</v>
      </c>
    </row>
    <row r="39" spans="1:11" ht="15.75" x14ac:dyDescent="0.25">
      <c r="A39" s="534" t="s">
        <v>432</v>
      </c>
      <c r="B39" s="533"/>
      <c r="C39" s="532">
        <v>0</v>
      </c>
      <c r="D39" s="532">
        <f>'2 lentele'!J25</f>
        <v>260658</v>
      </c>
      <c r="E39" s="532">
        <v>0</v>
      </c>
      <c r="F39" s="532">
        <f>'2 lentele'!J188+'2 lentele'!J189+'2 lentele'!J191+'2 lentele'!J193+'2 lentele'!J195+'2 lentele'!J196+'2 lentele'!J272+'2 lentele'!J273+'2 lentele'!J284+'2 lentele'!J285</f>
        <v>9510421</v>
      </c>
      <c r="G39" s="532">
        <f>'2 lentele'!J160+'2 lentele'!J176+'2 lentele'!J190+'2 lentele'!J192+'2 lentele'!J194+'2 lentele'!J267+'2 lentele'!J268+'2 lentele'!J269</f>
        <v>10766104</v>
      </c>
      <c r="H39" s="532">
        <v>0</v>
      </c>
      <c r="I39" s="532">
        <v>0</v>
      </c>
      <c r="J39" s="532">
        <v>0</v>
      </c>
      <c r="K39" s="535">
        <f t="shared" si="0"/>
        <v>20537183</v>
      </c>
    </row>
    <row r="40" spans="1:11" ht="15.75" x14ac:dyDescent="0.25">
      <c r="A40" s="629" t="s">
        <v>19</v>
      </c>
      <c r="B40" s="630"/>
      <c r="C40" s="630"/>
      <c r="D40" s="630"/>
      <c r="E40" s="630"/>
      <c r="F40" s="630"/>
      <c r="G40" s="630"/>
      <c r="H40" s="630"/>
      <c r="I40" s="630"/>
      <c r="J40" s="631"/>
      <c r="K40" s="535">
        <f>SUM(K6:K39)</f>
        <v>343776781.83665925</v>
      </c>
    </row>
  </sheetData>
  <mergeCells count="1">
    <mergeCell ref="A40:J40"/>
  </mergeCells>
  <pageMargins left="0.70866141732283472" right="0.70866141732283472" top="0.74803149606299213" bottom="0.74803149606299213" header="0.31496062992125984" footer="0.31496062992125984"/>
  <pageSetup paperSize="9" scale="77" firstPageNumber="176" orientation="landscape" useFirstPageNumber="1" r:id="rId1"/>
  <headerFooter>
    <oddHeader>&amp;L&amp;G&amp;RKauno regiono plėtros planas iki 2020 metų</oddHeader>
    <oddFooter>&amp;R&amp;P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39"/>
  <sheetViews>
    <sheetView workbookViewId="0">
      <selection activeCell="K26" sqref="K26"/>
    </sheetView>
  </sheetViews>
  <sheetFormatPr defaultRowHeight="15" x14ac:dyDescent="0.25"/>
  <cols>
    <col min="1" max="1" width="46.5703125" customWidth="1"/>
    <col min="3" max="3" width="15" customWidth="1"/>
    <col min="4" max="4" width="13.140625" customWidth="1"/>
    <col min="5" max="5" width="9.5703125" customWidth="1"/>
    <col min="6" max="9" width="14.42578125" bestFit="1" customWidth="1"/>
    <col min="10" max="10" width="16.5703125" customWidth="1"/>
  </cols>
  <sheetData>
    <row r="2" spans="1:10" ht="15.75" x14ac:dyDescent="0.25">
      <c r="A2" s="531" t="s">
        <v>1440</v>
      </c>
    </row>
    <row r="3" spans="1:10" x14ac:dyDescent="0.25">
      <c r="A3" s="530"/>
    </row>
    <row r="4" spans="1:10" ht="15.75" x14ac:dyDescent="0.25">
      <c r="A4" s="533"/>
      <c r="B4" s="538" t="s">
        <v>1438</v>
      </c>
      <c r="C4" s="538">
        <v>2013</v>
      </c>
      <c r="D4" s="538">
        <v>2014</v>
      </c>
      <c r="E4" s="538">
        <v>2015</v>
      </c>
      <c r="F4" s="538">
        <v>2016</v>
      </c>
      <c r="G4" s="538">
        <v>2017</v>
      </c>
      <c r="H4" s="538">
        <v>2018</v>
      </c>
      <c r="I4" s="538">
        <v>2019</v>
      </c>
      <c r="J4" s="538">
        <v>2020</v>
      </c>
    </row>
    <row r="5" spans="1:10" ht="15.75" x14ac:dyDescent="0.25">
      <c r="A5" s="538" t="s">
        <v>1436</v>
      </c>
      <c r="B5" s="538" t="s">
        <v>1435</v>
      </c>
      <c r="C5" s="538"/>
      <c r="D5" s="536"/>
      <c r="E5" s="537"/>
      <c r="F5" s="536"/>
      <c r="G5" s="536"/>
      <c r="H5" s="536"/>
      <c r="I5" s="536"/>
      <c r="J5" s="536"/>
    </row>
    <row r="6" spans="1:10" ht="15.75" x14ac:dyDescent="0.25">
      <c r="A6" s="534" t="s">
        <v>1230</v>
      </c>
      <c r="B6" s="533"/>
      <c r="C6" s="532">
        <v>0</v>
      </c>
      <c r="D6" s="532">
        <v>0</v>
      </c>
      <c r="E6" s="535">
        <v>0</v>
      </c>
      <c r="F6" s="532">
        <v>0</v>
      </c>
      <c r="G6" s="535">
        <v>0</v>
      </c>
      <c r="H6" s="532">
        <f>'2 lentele'!J433+'2 lentele'!J434</f>
        <v>1152000</v>
      </c>
      <c r="I6" s="535">
        <v>0</v>
      </c>
      <c r="J6" s="532">
        <v>0</v>
      </c>
    </row>
    <row r="7" spans="1:10" ht="15.75" x14ac:dyDescent="0.25">
      <c r="A7" s="534" t="s">
        <v>885</v>
      </c>
      <c r="B7" s="533"/>
      <c r="C7" s="532">
        <v>0</v>
      </c>
      <c r="D7" s="532">
        <v>0</v>
      </c>
      <c r="E7" s="535">
        <v>0</v>
      </c>
      <c r="F7" s="532">
        <v>0</v>
      </c>
      <c r="G7" s="535">
        <f>'2 lentele'!J91</f>
        <v>1127570.5900000001</v>
      </c>
      <c r="H7" s="532">
        <f>'2 lentele'!J70+'2 lentele'!J92+'2 lentele'!J96+'2 lentele'!J102+G7</f>
        <v>4387141.41</v>
      </c>
      <c r="I7" s="535">
        <v>0</v>
      </c>
      <c r="J7" s="532">
        <v>0</v>
      </c>
    </row>
    <row r="8" spans="1:10" ht="15.75" x14ac:dyDescent="0.25">
      <c r="A8" s="534" t="s">
        <v>886</v>
      </c>
      <c r="B8" s="533"/>
      <c r="C8" s="532">
        <v>0</v>
      </c>
      <c r="D8" s="532">
        <v>0</v>
      </c>
      <c r="E8" s="532">
        <v>0</v>
      </c>
      <c r="F8" s="532">
        <v>0</v>
      </c>
      <c r="G8" s="532">
        <f>'2 lentele'!J101+'2 lentele'!J106+'2 lentele'!J107</f>
        <v>1939881.54</v>
      </c>
      <c r="H8" s="532">
        <f>'2 lentele'!J100+'2 lentele'!J103+'2 lentele'!J104+'2 lentele'!J108+'2 lentele'!J110+G8</f>
        <v>2887833.19</v>
      </c>
      <c r="I8" s="532">
        <f>'2 lentele'!J105+'2 lentele'!J109+H8</f>
        <v>3298309.19</v>
      </c>
      <c r="J8" s="532">
        <v>0</v>
      </c>
    </row>
    <row r="9" spans="1:10" ht="15.75" x14ac:dyDescent="0.25">
      <c r="A9" s="534" t="s">
        <v>1162</v>
      </c>
      <c r="B9" s="533"/>
      <c r="C9" s="532">
        <v>0</v>
      </c>
      <c r="D9" s="532">
        <v>0</v>
      </c>
      <c r="E9" s="532">
        <v>0</v>
      </c>
      <c r="F9" s="532">
        <v>0</v>
      </c>
      <c r="G9" s="532">
        <f>'2 lentele'!J112+'2 lentele'!J113</f>
        <v>1730128.24</v>
      </c>
      <c r="H9" s="532">
        <f>'2 lentele'!J114+G9</f>
        <v>2249361.1800000002</v>
      </c>
      <c r="I9" s="532">
        <v>0</v>
      </c>
      <c r="J9" s="532">
        <v>0</v>
      </c>
    </row>
    <row r="10" spans="1:10" ht="15.75" x14ac:dyDescent="0.25">
      <c r="A10" s="534" t="s">
        <v>1052</v>
      </c>
      <c r="B10" s="533"/>
      <c r="C10" s="532">
        <v>0</v>
      </c>
      <c r="D10" s="532">
        <v>0</v>
      </c>
      <c r="E10" s="535">
        <v>0</v>
      </c>
      <c r="F10" s="532">
        <f>'2 lentele'!J90</f>
        <v>17545</v>
      </c>
      <c r="G10" s="535">
        <f>'2 lentele'!J97+F10</f>
        <v>32595</v>
      </c>
      <c r="H10" s="532">
        <f>'2 lentele'!J98+G10</f>
        <v>273772</v>
      </c>
      <c r="I10" s="535">
        <v>0</v>
      </c>
      <c r="J10" s="532">
        <v>0</v>
      </c>
    </row>
    <row r="11" spans="1:10" ht="15.75" x14ac:dyDescent="0.25">
      <c r="A11" s="534" t="s">
        <v>1072</v>
      </c>
      <c r="B11" s="533"/>
      <c r="C11" s="532">
        <v>0</v>
      </c>
      <c r="D11" s="532">
        <v>0</v>
      </c>
      <c r="E11" s="535">
        <v>0</v>
      </c>
      <c r="F11" s="532">
        <v>0</v>
      </c>
      <c r="G11" s="535">
        <f>'2 lentele'!J440</f>
        <v>8274858</v>
      </c>
      <c r="H11" s="532">
        <v>0</v>
      </c>
      <c r="I11" s="535">
        <v>0</v>
      </c>
      <c r="J11" s="532">
        <v>0</v>
      </c>
    </row>
    <row r="12" spans="1:10" ht="15.75" x14ac:dyDescent="0.25">
      <c r="A12" s="534" t="s">
        <v>1164</v>
      </c>
      <c r="B12" s="533"/>
      <c r="C12" s="532">
        <v>0</v>
      </c>
      <c r="D12" s="532">
        <v>0</v>
      </c>
      <c r="E12" s="532">
        <v>0</v>
      </c>
      <c r="F12" s="532">
        <v>0</v>
      </c>
      <c r="G12" s="532">
        <f>'2 lentele'!J293+'2 lentele'!J294+'2 lentele'!J299</f>
        <v>16424436.459999999</v>
      </c>
      <c r="H12" s="532">
        <v>0</v>
      </c>
      <c r="I12" s="532">
        <v>0</v>
      </c>
      <c r="J12" s="532">
        <v>0</v>
      </c>
    </row>
    <row r="13" spans="1:10" ht="15.75" x14ac:dyDescent="0.25">
      <c r="A13" s="534" t="s">
        <v>1034</v>
      </c>
      <c r="B13" s="533"/>
      <c r="C13" s="532">
        <v>0</v>
      </c>
      <c r="D13" s="532">
        <v>0</v>
      </c>
      <c r="E13" s="532">
        <v>0</v>
      </c>
      <c r="F13" s="532">
        <v>0</v>
      </c>
      <c r="G13" s="532">
        <f>'2 lentele'!J387+'2 lentele'!J388+'2 lentele'!J389+'2 lentele'!J390+'2 lentele'!J391+'2 lentele'!J392+'2 lentele'!J393</f>
        <v>19205213.334075294</v>
      </c>
      <c r="H13" s="532">
        <v>0</v>
      </c>
      <c r="I13" s="532">
        <v>0</v>
      </c>
      <c r="J13" s="532">
        <v>0</v>
      </c>
    </row>
    <row r="14" spans="1:10" ht="15.75" x14ac:dyDescent="0.25">
      <c r="A14" s="534" t="s">
        <v>883</v>
      </c>
      <c r="B14" s="533"/>
      <c r="C14" s="532">
        <v>0</v>
      </c>
      <c r="D14" s="532">
        <v>0</v>
      </c>
      <c r="E14" s="535">
        <v>0</v>
      </c>
      <c r="F14" s="532">
        <f>'2 lentele'!J405+'2 lentele'!J419</f>
        <v>11779078.4</v>
      </c>
      <c r="G14" s="535">
        <f>'2 lentele'!J406+'2 lentele'!J407+'2 lentele'!J408+'2 lentele'!J409+'2 lentele'!J418+'2 lentele'!J420+'2 lentele'!J422+'2 lentele'!J423+'2 lentele'!J424+'2 lentele'!J402+F14</f>
        <v>50538959.719999999</v>
      </c>
      <c r="H14" s="532">
        <f>'2 lentele'!J410+'2 lentele'!J411+'2 lentele'!J412+'2 lentele'!J413+'2 lentele'!J414+'2 lentele'!J415+'2 lentele'!J416+'2 lentele'!J202+G14</f>
        <v>54732805.719999999</v>
      </c>
      <c r="I14" s="535">
        <f>'2 lentele'!J417+'2 lentele'!J425+'2 lentele'!J426+'2 lentele'!J427+'2 lentele'!J403+H14</f>
        <v>65388550.560000002</v>
      </c>
      <c r="J14" s="532">
        <v>0</v>
      </c>
    </row>
    <row r="15" spans="1:10" ht="15.75" x14ac:dyDescent="0.25">
      <c r="A15" s="534" t="s">
        <v>1254</v>
      </c>
      <c r="B15" s="533"/>
      <c r="C15" s="532">
        <v>0</v>
      </c>
      <c r="D15" s="532">
        <v>0</v>
      </c>
      <c r="E15" s="535">
        <v>0</v>
      </c>
      <c r="F15" s="532">
        <f>'2 lentele'!J421+'2 lentele'!J428</f>
        <v>5875807.2799999993</v>
      </c>
      <c r="G15" s="535">
        <v>0</v>
      </c>
      <c r="H15" s="532">
        <v>0</v>
      </c>
      <c r="I15" s="535">
        <v>0</v>
      </c>
      <c r="J15" s="532">
        <v>0</v>
      </c>
    </row>
    <row r="16" spans="1:10" ht="15.75" x14ac:dyDescent="0.25">
      <c r="A16" s="534" t="s">
        <v>1214</v>
      </c>
      <c r="B16" s="533"/>
      <c r="C16" s="532">
        <v>0</v>
      </c>
      <c r="D16" s="532">
        <v>0</v>
      </c>
      <c r="E16" s="532">
        <v>0</v>
      </c>
      <c r="F16" s="532">
        <f>'2 lentele'!J119</f>
        <v>11584800</v>
      </c>
      <c r="G16" s="532">
        <v>0</v>
      </c>
      <c r="H16" s="532">
        <v>0</v>
      </c>
      <c r="I16" s="532">
        <v>0</v>
      </c>
      <c r="J16" s="532">
        <v>0</v>
      </c>
    </row>
    <row r="17" spans="1:10" ht="15.75" x14ac:dyDescent="0.25">
      <c r="A17" s="534" t="s">
        <v>938</v>
      </c>
      <c r="B17" s="533"/>
      <c r="C17" s="532">
        <v>0</v>
      </c>
      <c r="D17" s="532">
        <v>0</v>
      </c>
      <c r="E17" s="532">
        <v>0</v>
      </c>
      <c r="F17" s="532">
        <v>0</v>
      </c>
      <c r="G17" s="532">
        <f>'2 lentele'!J118+'2 lentele'!J120+'2 lentele'!J121+'2 lentele'!J127+'2 lentele'!J128+'2 lentele'!J129+'2 lentele'!J130</f>
        <v>5907915.46</v>
      </c>
      <c r="H17" s="532">
        <v>0</v>
      </c>
      <c r="I17" s="532">
        <v>0</v>
      </c>
      <c r="J17" s="532">
        <v>0</v>
      </c>
    </row>
    <row r="18" spans="1:10" ht="15.75" x14ac:dyDescent="0.25">
      <c r="A18" s="534" t="s">
        <v>1100</v>
      </c>
      <c r="B18" s="533"/>
      <c r="C18" s="532">
        <v>0</v>
      </c>
      <c r="D18" s="532">
        <v>0</v>
      </c>
      <c r="E18" s="535">
        <v>0</v>
      </c>
      <c r="F18" s="532">
        <v>0</v>
      </c>
      <c r="G18" s="535">
        <f>'2 lentele'!J141+'2 lentele'!J142+'2 lentele'!J143</f>
        <v>968916.56</v>
      </c>
      <c r="H18" s="532">
        <v>0</v>
      </c>
      <c r="I18" s="535">
        <v>0</v>
      </c>
      <c r="J18" s="532">
        <v>0</v>
      </c>
    </row>
    <row r="19" spans="1:10" ht="15.75" x14ac:dyDescent="0.25">
      <c r="A19" s="534" t="s">
        <v>1036</v>
      </c>
      <c r="B19" s="533"/>
      <c r="C19" s="532">
        <v>0</v>
      </c>
      <c r="D19" s="532">
        <v>0</v>
      </c>
      <c r="E19" s="535">
        <v>0</v>
      </c>
      <c r="F19" s="532">
        <v>0</v>
      </c>
      <c r="G19" s="535">
        <f>'2 lentele'!J446+'2 lentele'!J450+'2 lentele'!J455+'2 lentele'!J456+'2 lentele'!J458+'2 lentele'!J463+'2 lentele'!J464+'2 lentele'!J465</f>
        <v>1660418.76</v>
      </c>
      <c r="H19" s="532">
        <f>'2 lentele'!J451+'2 lentele'!J459+G19</f>
        <v>2174591.79</v>
      </c>
      <c r="I19" s="535">
        <f>'2 lentele'!J457+H19</f>
        <v>2263270.19</v>
      </c>
      <c r="J19" s="532">
        <v>0</v>
      </c>
    </row>
    <row r="20" spans="1:10" ht="15.75" x14ac:dyDescent="0.25">
      <c r="A20" s="534" t="s">
        <v>1434</v>
      </c>
      <c r="B20" s="533"/>
      <c r="C20" s="532">
        <v>0</v>
      </c>
      <c r="D20" s="532">
        <v>0</v>
      </c>
      <c r="E20" s="532">
        <v>0</v>
      </c>
      <c r="F20" s="532">
        <f>'2 lentele'!J396</f>
        <v>2086713.92</v>
      </c>
      <c r="G20" s="532">
        <v>0</v>
      </c>
      <c r="H20" s="532">
        <v>0</v>
      </c>
      <c r="I20" s="532">
        <v>0</v>
      </c>
      <c r="J20" s="532">
        <v>0</v>
      </c>
    </row>
    <row r="21" spans="1:10" ht="15.75" x14ac:dyDescent="0.25">
      <c r="A21" s="534" t="s">
        <v>1433</v>
      </c>
      <c r="B21" s="533"/>
      <c r="C21" s="532">
        <v>0</v>
      </c>
      <c r="D21" s="532">
        <v>0</v>
      </c>
      <c r="E21" s="532">
        <v>0</v>
      </c>
      <c r="F21" s="532">
        <f>'2 lentele'!J447</f>
        <v>430002.16</v>
      </c>
      <c r="G21" s="532">
        <f>'2 lentele'!J448+'2 lentele'!J449+F21</f>
        <v>1243093.8799999999</v>
      </c>
      <c r="H21" s="532">
        <v>0</v>
      </c>
      <c r="I21" s="532">
        <v>0</v>
      </c>
      <c r="J21" s="532">
        <v>0</v>
      </c>
    </row>
    <row r="22" spans="1:10" ht="15.75" x14ac:dyDescent="0.25">
      <c r="A22" s="534" t="s">
        <v>884</v>
      </c>
      <c r="B22" s="533"/>
      <c r="C22" s="532">
        <v>0</v>
      </c>
      <c r="D22" s="532">
        <v>0</v>
      </c>
      <c r="E22" s="535">
        <v>0</v>
      </c>
      <c r="F22" s="532">
        <f>'2 lentele'!J67</f>
        <v>1495093.12</v>
      </c>
      <c r="G22" s="535">
        <f>'2 lentele'!J66+'2 lentele'!J69+'2 lentele'!J71+'2 lentele'!J77+'2 lentele'!J79+'2 lentele'!J88+F22</f>
        <v>4694262.215294118</v>
      </c>
      <c r="H22" s="532">
        <f>'2 lentele'!J72+'2 lentele'!J73+'2 lentele'!J74+'2 lentele'!J75+'2 lentele'!J76+'2 lentele'!J78+'2 lentele'!J80+'2 lentele'!J81+'2 lentele'!J82+'2 lentele'!J83+'2 lentele'!J84+'2 lentele'!J85+'2 lentele'!J86+'2 lentele'!J93+'2 lentele'!J94+'2 lentele'!J95+G22</f>
        <v>19917414.965294119</v>
      </c>
      <c r="I22" s="535">
        <f>'2 lentele'!J87+'2 lentele'!J68+H22</f>
        <v>21206887.475294121</v>
      </c>
      <c r="J22" s="532">
        <v>0</v>
      </c>
    </row>
    <row r="23" spans="1:10" ht="15.75" x14ac:dyDescent="0.25">
      <c r="A23" s="534" t="s">
        <v>1055</v>
      </c>
      <c r="B23" s="533"/>
      <c r="C23" s="532">
        <v>0</v>
      </c>
      <c r="D23" s="532">
        <v>0</v>
      </c>
      <c r="E23" s="535">
        <v>0</v>
      </c>
      <c r="F23" s="532">
        <v>0</v>
      </c>
      <c r="G23" s="535">
        <f>'2 lentele'!J27+'2 lentele'!J29+'2 lentele'!J31+'2 lentele'!J33+'2 lentele'!J34+'2 lentele'!J35+'2 lentele'!J122+'2 lentele'!J123</f>
        <v>5669878.5100000007</v>
      </c>
      <c r="H23" s="532">
        <v>0</v>
      </c>
      <c r="I23" s="535">
        <v>0</v>
      </c>
      <c r="J23" s="532">
        <v>0</v>
      </c>
    </row>
    <row r="24" spans="1:10" ht="15.75" x14ac:dyDescent="0.25">
      <c r="A24" s="534" t="s">
        <v>916</v>
      </c>
      <c r="B24" s="533"/>
      <c r="C24" s="532">
        <v>0</v>
      </c>
      <c r="D24" s="532">
        <v>0</v>
      </c>
      <c r="E24" s="532">
        <v>0</v>
      </c>
      <c r="F24" s="532">
        <f>'2 lentele'!J41</f>
        <v>711630</v>
      </c>
      <c r="G24" s="532">
        <v>0</v>
      </c>
      <c r="H24" s="532">
        <v>0</v>
      </c>
      <c r="I24" s="532">
        <v>0</v>
      </c>
      <c r="J24" s="532">
        <v>0</v>
      </c>
    </row>
    <row r="25" spans="1:10" ht="15.75" x14ac:dyDescent="0.25">
      <c r="A25" s="534" t="s">
        <v>1051</v>
      </c>
      <c r="B25" s="533"/>
      <c r="C25" s="532">
        <v>0</v>
      </c>
      <c r="D25" s="532">
        <v>0</v>
      </c>
      <c r="E25" s="532">
        <v>0</v>
      </c>
      <c r="F25" s="532">
        <v>0</v>
      </c>
      <c r="G25" s="532">
        <f>'2 lentele'!J17+'2 lentele'!J124+'2 lentele'!J125+'2 lentele'!J126+'2 lentele'!J307</f>
        <v>9150000</v>
      </c>
      <c r="H25" s="532">
        <f>'2 lentele'!J15+'2 lentele'!J16+'2 lentele'!J134+'2 lentele'!J135+'2 lentele'!J136+'2 lentele'!J137+'2 lentele'!J308+G25</f>
        <v>38900440</v>
      </c>
      <c r="I25" s="532">
        <v>0</v>
      </c>
      <c r="J25" s="532">
        <v>0</v>
      </c>
    </row>
    <row r="26" spans="1:10" ht="15.75" x14ac:dyDescent="0.25">
      <c r="A26" s="534" t="s">
        <v>851</v>
      </c>
      <c r="B26" s="533"/>
      <c r="C26" s="532">
        <v>0</v>
      </c>
      <c r="D26" s="532">
        <v>0</v>
      </c>
      <c r="E26" s="532">
        <v>0</v>
      </c>
      <c r="F26" s="532">
        <f>'2 lentele'!J39+'2 lentele'!J42+'2 lentele'!J57</f>
        <v>3023593</v>
      </c>
      <c r="G26" s="532">
        <f>'2 lentele'!J26+'2 lentele'!J28+'2 lentele'!J30+'2 lentele'!J32+'2 lentele'!J43+'2 lentele'!J44+'2 lentele'!J45+'2 lentele'!J46+'2 lentele'!J47+'2 lentele'!J54+'2 lentele'!J55+'2 lentele'!J56+'2 lentele'!J58+F26</f>
        <v>24158569.670000002</v>
      </c>
      <c r="H26" s="532">
        <f>'2 lentele'!J48+'2 lentele'!J49+'2 lentele'!J50+'2 lentele'!J51+'2 lentele'!J52+'2 lentele'!J53+'2 lentele'!J59+'2 lentele'!J40+G26</f>
        <v>33805075.670000002</v>
      </c>
      <c r="I26" s="532">
        <v>0</v>
      </c>
      <c r="J26" s="532">
        <v>0</v>
      </c>
    </row>
    <row r="27" spans="1:10" ht="15.75" x14ac:dyDescent="0.25">
      <c r="A27" s="534" t="s">
        <v>1064</v>
      </c>
      <c r="B27" s="533"/>
      <c r="C27" s="532">
        <v>0</v>
      </c>
      <c r="D27" s="532">
        <v>0</v>
      </c>
      <c r="E27" s="532">
        <v>0</v>
      </c>
      <c r="F27" s="532">
        <f>'2 lentele'!J288</f>
        <v>1543778.24</v>
      </c>
      <c r="G27" s="532">
        <f>'2 lentele'!J286+'2 lentele'!J287+'2 lentele'!J289+F27</f>
        <v>16447147.24</v>
      </c>
      <c r="H27" s="532">
        <v>0</v>
      </c>
      <c r="I27" s="532">
        <v>0</v>
      </c>
      <c r="J27" s="532">
        <v>0</v>
      </c>
    </row>
    <row r="28" spans="1:10" ht="15.75" x14ac:dyDescent="0.25">
      <c r="A28" s="534" t="s">
        <v>934</v>
      </c>
      <c r="B28" s="533"/>
      <c r="C28" s="532">
        <v>0</v>
      </c>
      <c r="D28" s="532">
        <v>0</v>
      </c>
      <c r="E28" s="532">
        <v>0</v>
      </c>
      <c r="F28" s="532">
        <v>0</v>
      </c>
      <c r="G28" s="532">
        <f>'2 lentele'!J230+'2 lentele'!J232+'2 lentele'!J233+'2 lentele'!J234+'2 lentele'!J235+'2 lentele'!J236+'2 lentele'!J239+'2 lentele'!J241+'2 lentele'!J242</f>
        <v>4516299.3100000005</v>
      </c>
      <c r="H28" s="532">
        <v>0</v>
      </c>
      <c r="I28" s="532">
        <v>0</v>
      </c>
      <c r="J28" s="532">
        <v>0</v>
      </c>
    </row>
    <row r="29" spans="1:10" ht="15.75" x14ac:dyDescent="0.25">
      <c r="A29" s="534" t="s">
        <v>853</v>
      </c>
      <c r="B29" s="533"/>
      <c r="C29" s="532">
        <v>0</v>
      </c>
      <c r="D29" s="532">
        <v>0</v>
      </c>
      <c r="E29" s="532">
        <v>0</v>
      </c>
      <c r="F29" s="532">
        <f>'2 lentele'!J245+'2 lentele'!J248+'2 lentele'!J249+'2 lentele'!J250+'2 lentele'!J251+'2 lentele'!J252+'2 lentele'!J253+'2 lentele'!J254</f>
        <v>11909839.468235295</v>
      </c>
      <c r="G29" s="532">
        <v>0</v>
      </c>
      <c r="H29" s="532">
        <v>0</v>
      </c>
      <c r="I29" s="532">
        <v>0</v>
      </c>
      <c r="J29" s="532">
        <v>0</v>
      </c>
    </row>
    <row r="30" spans="1:10" ht="15.75" x14ac:dyDescent="0.25">
      <c r="A30" s="534" t="s">
        <v>1063</v>
      </c>
      <c r="B30" s="533"/>
      <c r="C30" s="532">
        <v>0</v>
      </c>
      <c r="D30" s="532">
        <v>0</v>
      </c>
      <c r="E30" s="532">
        <v>0</v>
      </c>
      <c r="F30" s="532">
        <v>0</v>
      </c>
      <c r="G30" s="532">
        <f>'2 lentele'!J280+'2 lentele'!J270</f>
        <v>739247.57646622695</v>
      </c>
      <c r="H30" s="532">
        <f>'2 lentele'!J271+'2 lentele'!J274+'2 lentele'!J275+G30</f>
        <v>3094151.576466227</v>
      </c>
      <c r="I30" s="532">
        <v>0</v>
      </c>
      <c r="J30" s="532">
        <v>0</v>
      </c>
    </row>
    <row r="31" spans="1:10" ht="15.75" x14ac:dyDescent="0.25">
      <c r="A31" s="534" t="s">
        <v>890</v>
      </c>
      <c r="B31" s="533"/>
      <c r="C31" s="532">
        <v>0</v>
      </c>
      <c r="D31" s="532">
        <v>0</v>
      </c>
      <c r="E31" s="532">
        <v>0</v>
      </c>
      <c r="F31" s="532">
        <v>0</v>
      </c>
      <c r="G31" s="532">
        <f>'2 lentele'!J296+'2 lentele'!J297+'2 lentele'!J298+'2 lentele'!J300+'2 lentele'!J301+'2 lentele'!J325</f>
        <v>5252051.1129411766</v>
      </c>
      <c r="H31" s="532">
        <f>'2 lentele'!J302+'2 lentele'!J342+G31</f>
        <v>7032407.4429411767</v>
      </c>
      <c r="I31" s="532">
        <f>'2 lentele'!J303+G30</f>
        <v>1592188.7564662271</v>
      </c>
      <c r="J31" s="532">
        <v>0</v>
      </c>
    </row>
    <row r="32" spans="1:10" ht="15.75" x14ac:dyDescent="0.25">
      <c r="A32" s="534" t="s">
        <v>1062</v>
      </c>
      <c r="B32" s="533"/>
      <c r="C32" s="532">
        <v>0</v>
      </c>
      <c r="D32" s="532">
        <v>0</v>
      </c>
      <c r="E32" s="532">
        <v>0</v>
      </c>
      <c r="F32" s="532">
        <v>0</v>
      </c>
      <c r="G32" s="532">
        <f>'2 lentele'!J276+'2 lentele'!J279</f>
        <v>127174.29000000001</v>
      </c>
      <c r="H32" s="532">
        <f>'2 lentele'!J260+'2 lentele'!J261+G32</f>
        <v>826748.29</v>
      </c>
      <c r="I32" s="532">
        <v>0</v>
      </c>
      <c r="J32" s="532">
        <v>0</v>
      </c>
    </row>
    <row r="33" spans="1:10" ht="15.75" x14ac:dyDescent="0.25">
      <c r="A33" s="534" t="s">
        <v>888</v>
      </c>
      <c r="B33" s="533"/>
      <c r="C33" s="532">
        <v>0</v>
      </c>
      <c r="D33" s="532">
        <v>0</v>
      </c>
      <c r="E33" s="532">
        <v>0</v>
      </c>
      <c r="F33" s="532">
        <v>0</v>
      </c>
      <c r="G33" s="532">
        <f>'2 lentele'!J164+'2 lentele'!J165+'2 lentele'!J166+'2 lentele'!J167+'2 lentele'!J168+'2 lentele'!J171+'2 lentele'!J175+'2 lentele'!J182+'2 lentele'!J184+'2 lentele'!J185</f>
        <v>5385334.9976470592</v>
      </c>
      <c r="H33" s="532">
        <f>'2 lentele'!J187+G33</f>
        <v>5839357.3476470588</v>
      </c>
      <c r="I33" s="532">
        <v>0</v>
      </c>
      <c r="J33" s="532">
        <v>0</v>
      </c>
    </row>
    <row r="34" spans="1:10" ht="15.75" x14ac:dyDescent="0.25">
      <c r="A34" s="534" t="s">
        <v>889</v>
      </c>
      <c r="B34" s="533"/>
      <c r="C34" s="532">
        <v>0</v>
      </c>
      <c r="D34" s="532">
        <v>0</v>
      </c>
      <c r="E34" s="532">
        <v>0</v>
      </c>
      <c r="F34" s="532">
        <v>0</v>
      </c>
      <c r="G34" s="532">
        <f>'2 lentele'!J157+'2 lentele'!J158+'2 lentele'!J159+'2 lentele'!J161+'2 lentele'!J199</f>
        <v>2906619.64</v>
      </c>
      <c r="H34" s="532">
        <f>'2 lentele'!J162+'2 lentele'!J186+'2 lentele'!J197+'2 lentele'!J198+G34</f>
        <v>4806341.68</v>
      </c>
      <c r="I34" s="532">
        <v>0</v>
      </c>
      <c r="J34" s="532">
        <v>0</v>
      </c>
    </row>
    <row r="35" spans="1:10" ht="15.75" x14ac:dyDescent="0.25">
      <c r="A35" s="534" t="s">
        <v>1060</v>
      </c>
      <c r="B35" s="533"/>
      <c r="C35" s="532">
        <v>0</v>
      </c>
      <c r="D35" s="532">
        <v>0</v>
      </c>
      <c r="E35" s="532">
        <v>0</v>
      </c>
      <c r="F35" s="532">
        <v>0</v>
      </c>
      <c r="G35" s="532">
        <f>'2 lentele'!J211+'2 lentele'!J212+'2 lentele'!J213+'2 lentele'!J214+'2 lentele'!J215+'2 lentele'!J216+'2 lentele'!J217+'2 lentele'!J218+'2 lentele'!J220</f>
        <v>3721609.02</v>
      </c>
      <c r="H35" s="532">
        <f>'2 lentele'!J219+G35</f>
        <v>3927698.2220000001</v>
      </c>
      <c r="I35" s="532">
        <v>0</v>
      </c>
      <c r="J35" s="532">
        <v>0</v>
      </c>
    </row>
    <row r="36" spans="1:10" ht="15.75" x14ac:dyDescent="0.25">
      <c r="A36" s="534" t="s">
        <v>1250</v>
      </c>
      <c r="B36" s="533"/>
      <c r="C36" s="532">
        <v>0</v>
      </c>
      <c r="D36" s="532">
        <v>0</v>
      </c>
      <c r="E36" s="532">
        <v>0</v>
      </c>
      <c r="F36" s="532">
        <v>0</v>
      </c>
      <c r="G36" s="532">
        <f>'2 lentele'!J204+'2 lentele'!J205</f>
        <v>1462439.9</v>
      </c>
      <c r="H36" s="532">
        <f>'2 lentele'!J203+G36</f>
        <v>2962830.84</v>
      </c>
      <c r="I36" s="532">
        <v>0</v>
      </c>
      <c r="J36" s="532">
        <v>0</v>
      </c>
    </row>
    <row r="37" spans="1:10" ht="15.75" x14ac:dyDescent="0.25">
      <c r="A37" s="534" t="s">
        <v>824</v>
      </c>
      <c r="B37" s="533"/>
      <c r="C37" s="532">
        <v>0</v>
      </c>
      <c r="D37" s="532">
        <v>0</v>
      </c>
      <c r="E37" s="532">
        <v>0</v>
      </c>
      <c r="F37" s="532">
        <f>'2 lentele'!J319</f>
        <v>380639</v>
      </c>
      <c r="G37" s="532">
        <f>'2 lentele'!J183+'2 lentele'!J316+'2 lentele'!J317+'2 lentele'!J318+'2 lentele'!J320+'2 lentele'!J326+'2 lentele'!J327+'2 lentele'!J328+'2 lentele'!J329+'2 lentele'!J330+'2 lentele'!J331+'2 lentele'!J332+'2 lentele'!J333+'2 lentele'!J334+'2 lentele'!J335+'2 lentele'!J336+'2 lentele'!J337+'2 lentele'!J338+'2 lentele'!J339+'2 lentele'!J340+'2 lentele'!J341+'2 lentele'!J343+'2 lentele'!J345+'2 lentele'!J346+'2 lentele'!J347+'2 lentele'!J348+'2 lentele'!J349+'2 lentele'!J350+'2 lentele'!J351+'2 lentele'!J352+'2 lentele'!J353+'2 lentele'!J354+'2 lentele'!J355+'2 lentele'!J356+'2 lentele'!J357+'2 lentele'!J358+'2 lentele'!J359+'2 lentele'!J360+'2 lentele'!J361+'2 lentele'!J362+'2 lentele'!J363+'2 lentele'!J364+'2 lentele'!J365+'2 lentele'!J366+'2 lentele'!J367+'2 lentele'!J368+'2 lentele'!J369+'2 lentele'!J370+'2 lentele'!J371+'2 lentele'!J372+'2 lentele'!J373+'2 lentele'!J374+'2 lentele'!J375+'2 lentele'!J376+F37</f>
        <v>7482188.1599999992</v>
      </c>
      <c r="H37" s="532">
        <f>'2 lentele'!J344+G37</f>
        <v>7762188.1599999992</v>
      </c>
      <c r="I37" s="532">
        <v>0</v>
      </c>
      <c r="J37" s="532">
        <f>'2 lentele'!J321+'2 lentele'!J322+'2 lentele'!J323+'2 lentele'!J324+H37</f>
        <v>9122188.1600000001</v>
      </c>
    </row>
    <row r="38" spans="1:10" ht="15.75" x14ac:dyDescent="0.25">
      <c r="A38" s="534" t="s">
        <v>462</v>
      </c>
      <c r="B38" s="533"/>
      <c r="C38" s="532">
        <f>'2 lentele'!J436+'2 lentele'!J437</f>
        <v>493739</v>
      </c>
      <c r="D38" s="532">
        <v>0</v>
      </c>
      <c r="E38" s="532">
        <v>0</v>
      </c>
      <c r="F38" s="532">
        <v>0</v>
      </c>
      <c r="G38" s="532">
        <f>'2 lentele'!J438+C38</f>
        <v>843577</v>
      </c>
      <c r="H38" s="532">
        <f>'2 lentele'!J435+G38</f>
        <v>1023577</v>
      </c>
      <c r="I38" s="532">
        <v>0</v>
      </c>
      <c r="J38" s="532">
        <v>0</v>
      </c>
    </row>
    <row r="39" spans="1:10" ht="15.75" x14ac:dyDescent="0.25">
      <c r="A39" s="534" t="s">
        <v>432</v>
      </c>
      <c r="B39" s="533"/>
      <c r="C39" s="532">
        <v>0</v>
      </c>
      <c r="D39" s="532">
        <f>'2 lentele'!J25</f>
        <v>260658</v>
      </c>
      <c r="E39" s="532">
        <v>0</v>
      </c>
      <c r="F39" s="532">
        <f>'2 lentele'!J188+'2 lentele'!J189+'2 lentele'!J191+'2 lentele'!J193+'2 lentele'!J195+'2 lentele'!J196+'2 lentele'!J272+'2 lentele'!J273+'2 lentele'!J284+'2 lentele'!J285+D39</f>
        <v>9771079</v>
      </c>
      <c r="G39" s="532">
        <f>'2 lentele'!J160+'2 lentele'!J176+'2 lentele'!J190+'2 lentele'!J192+'2 lentele'!J194+'2 lentele'!J267+'2 lentele'!J268+'2 lentele'!J269+F39</f>
        <v>20537183</v>
      </c>
      <c r="H39" s="532">
        <v>0</v>
      </c>
      <c r="I39" s="532">
        <v>0</v>
      </c>
      <c r="J39" s="532">
        <v>0</v>
      </c>
    </row>
  </sheetData>
  <pageMargins left="0.70866141732283472" right="0.70866141732283472" top="0.74803149606299213" bottom="0.74803149606299213" header="0.31496062992125984" footer="0.31496062992125984"/>
  <pageSetup paperSize="9" scale="78" firstPageNumber="177" orientation="landscape" useFirstPageNumber="1" r:id="rId1"/>
  <headerFooter>
    <oddHeader>&amp;L&amp;G&amp;RKauno regiono plėtros planas iki 2020 metų</oddHeader>
    <oddFooter>&amp;R&amp;P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4"/>
  <sheetViews>
    <sheetView topLeftCell="A31" workbookViewId="0">
      <selection activeCell="AJ39" sqref="AJ39"/>
    </sheetView>
  </sheetViews>
  <sheetFormatPr defaultRowHeight="15" x14ac:dyDescent="0.25"/>
  <cols>
    <col min="1" max="1" width="6.5703125" customWidth="1"/>
    <col min="2" max="2" width="57.140625" customWidth="1"/>
    <col min="3" max="3" width="16.5703125" customWidth="1"/>
    <col min="4" max="4" width="16.7109375" customWidth="1"/>
    <col min="5" max="5" width="17.28515625" customWidth="1"/>
    <col min="6" max="6" width="0.28515625" customWidth="1"/>
    <col min="7" max="9" width="9.140625" hidden="1" customWidth="1"/>
    <col min="10" max="10" width="9" hidden="1" customWidth="1"/>
    <col min="11" max="11" width="6" hidden="1" customWidth="1"/>
    <col min="12" max="12" width="4.28515625" hidden="1" customWidth="1"/>
    <col min="13" max="13" width="16.28515625" hidden="1" customWidth="1"/>
    <col min="14" max="20" width="9.140625" hidden="1" customWidth="1"/>
    <col min="21" max="21" width="13" hidden="1" customWidth="1"/>
    <col min="22" max="24" width="9.140625" hidden="1" customWidth="1"/>
    <col min="25" max="25" width="13.85546875" hidden="1" customWidth="1"/>
    <col min="26" max="28" width="9.140625" hidden="1" customWidth="1"/>
    <col min="29" max="29" width="14" hidden="1" customWidth="1"/>
    <col min="30" max="32" width="9.140625" hidden="1" customWidth="1"/>
    <col min="33" max="33" width="15.7109375" hidden="1" customWidth="1"/>
  </cols>
  <sheetData>
    <row r="1" spans="1:33" x14ac:dyDescent="0.25">
      <c r="A1" s="563"/>
      <c r="B1" s="563"/>
      <c r="C1" s="563"/>
      <c r="D1" s="563"/>
      <c r="E1" s="563"/>
    </row>
    <row r="2" spans="1:33" ht="17.25" x14ac:dyDescent="0.25">
      <c r="A2" s="562" t="s">
        <v>1468</v>
      </c>
      <c r="B2" s="561"/>
      <c r="C2" s="561"/>
      <c r="D2" s="561"/>
      <c r="E2" s="561"/>
    </row>
    <row r="3" spans="1:33" ht="79.5" thickBot="1" x14ac:dyDescent="0.3">
      <c r="A3" s="549" t="s">
        <v>1431</v>
      </c>
      <c r="B3" s="549" t="s">
        <v>1467</v>
      </c>
      <c r="C3" s="549" t="s">
        <v>1466</v>
      </c>
      <c r="D3" s="549" t="s">
        <v>1465</v>
      </c>
      <c r="E3" s="549" t="s">
        <v>1464</v>
      </c>
      <c r="G3" s="560" t="s">
        <v>1428</v>
      </c>
      <c r="K3" s="632" t="s">
        <v>1427</v>
      </c>
      <c r="L3" s="632"/>
      <c r="M3" s="632"/>
      <c r="O3" s="632" t="s">
        <v>1425</v>
      </c>
      <c r="P3" s="632"/>
      <c r="Q3" s="632"/>
      <c r="S3" t="s">
        <v>1424</v>
      </c>
      <c r="W3" s="633" t="s">
        <v>1423</v>
      </c>
      <c r="X3" s="632"/>
      <c r="Y3" s="632"/>
      <c r="AA3" s="632" t="s">
        <v>1422</v>
      </c>
      <c r="AB3" s="632"/>
      <c r="AC3" s="632"/>
      <c r="AE3" s="632" t="s">
        <v>1421</v>
      </c>
      <c r="AF3" s="632"/>
      <c r="AG3" s="632"/>
    </row>
    <row r="4" spans="1:33" ht="16.5" thickBot="1" x14ac:dyDescent="0.3">
      <c r="A4" s="549">
        <v>1</v>
      </c>
      <c r="B4" s="549" t="s">
        <v>1463</v>
      </c>
      <c r="C4" s="548">
        <v>0</v>
      </c>
      <c r="D4" s="548">
        <v>0</v>
      </c>
      <c r="E4" s="547">
        <v>0</v>
      </c>
      <c r="G4" s="552">
        <v>0</v>
      </c>
      <c r="H4" s="552">
        <v>0</v>
      </c>
      <c r="I4" s="551">
        <v>0</v>
      </c>
      <c r="K4" s="541"/>
      <c r="L4" s="541"/>
      <c r="M4" s="540"/>
      <c r="O4" s="554"/>
      <c r="P4" s="554"/>
      <c r="Q4" s="553"/>
      <c r="S4" s="541"/>
      <c r="T4" s="541"/>
      <c r="U4" s="540"/>
      <c r="W4" s="541">
        <v>1</v>
      </c>
      <c r="X4" s="541">
        <v>1</v>
      </c>
      <c r="Y4" s="542">
        <v>325820</v>
      </c>
      <c r="AA4" s="541">
        <v>0</v>
      </c>
      <c r="AB4" s="541">
        <v>0</v>
      </c>
      <c r="AC4" s="540">
        <v>0</v>
      </c>
      <c r="AE4" s="541"/>
      <c r="AF4" s="541"/>
      <c r="AG4" s="540"/>
    </row>
    <row r="5" spans="1:33" ht="16.5" thickBot="1" x14ac:dyDescent="0.3">
      <c r="A5" s="549">
        <v>2</v>
      </c>
      <c r="B5" s="549" t="s">
        <v>730</v>
      </c>
      <c r="C5" s="548">
        <v>4</v>
      </c>
      <c r="D5" s="548">
        <v>4</v>
      </c>
      <c r="E5" s="547">
        <f>'2 lentele'!J252+'2 lentele'!J284+'2 lentele'!J285+'2 lentele'!J321</f>
        <v>5289210</v>
      </c>
      <c r="G5" s="552">
        <v>0</v>
      </c>
      <c r="H5" s="552">
        <v>0</v>
      </c>
      <c r="I5" s="551">
        <v>0</v>
      </c>
      <c r="K5" s="541"/>
      <c r="L5" s="541"/>
      <c r="M5" s="540"/>
      <c r="O5" s="554"/>
      <c r="P5" s="554"/>
      <c r="Q5" s="553"/>
      <c r="S5" s="541"/>
      <c r="T5" s="541"/>
      <c r="U5" s="540"/>
      <c r="W5" s="541">
        <v>8</v>
      </c>
      <c r="X5" s="541">
        <v>8</v>
      </c>
      <c r="Y5" s="542">
        <v>9018060</v>
      </c>
      <c r="AA5" s="541">
        <v>3</v>
      </c>
      <c r="AB5" s="541">
        <v>3</v>
      </c>
      <c r="AC5" s="540">
        <v>3427848</v>
      </c>
      <c r="AE5" s="541"/>
      <c r="AF5" s="541"/>
      <c r="AG5" s="540"/>
    </row>
    <row r="6" spans="1:33" ht="32.25" thickBot="1" x14ac:dyDescent="0.3">
      <c r="A6" s="549">
        <v>3</v>
      </c>
      <c r="B6" s="549" t="s">
        <v>1462</v>
      </c>
      <c r="C6" s="548">
        <v>0</v>
      </c>
      <c r="D6" s="548">
        <v>0</v>
      </c>
      <c r="E6" s="547">
        <f t="shared" ref="E6:E24" si="0">I6+M6+Q6+U6+Y6+AC6+AG6</f>
        <v>0</v>
      </c>
      <c r="G6" s="552">
        <v>0</v>
      </c>
      <c r="H6" s="552">
        <v>0</v>
      </c>
      <c r="I6" s="551">
        <v>0</v>
      </c>
      <c r="K6" s="541"/>
      <c r="L6" s="541"/>
      <c r="M6" s="540"/>
      <c r="O6" s="554"/>
      <c r="P6" s="554"/>
      <c r="Q6" s="553"/>
      <c r="S6" s="541"/>
      <c r="T6" s="541"/>
      <c r="U6" s="540"/>
      <c r="W6" s="541">
        <v>1</v>
      </c>
      <c r="X6" s="541">
        <v>1</v>
      </c>
      <c r="Y6" s="542">
        <v>0</v>
      </c>
      <c r="AA6" s="541">
        <v>0</v>
      </c>
      <c r="AB6" s="541">
        <v>0</v>
      </c>
      <c r="AC6" s="540">
        <v>0</v>
      </c>
      <c r="AE6" s="541"/>
      <c r="AF6" s="541"/>
      <c r="AG6" s="540"/>
    </row>
    <row r="7" spans="1:33" ht="16.5" thickBot="1" x14ac:dyDescent="0.3">
      <c r="A7" s="549">
        <v>4</v>
      </c>
      <c r="B7" s="549" t="s">
        <v>1461</v>
      </c>
      <c r="C7" s="548">
        <v>0</v>
      </c>
      <c r="D7" s="548">
        <v>0</v>
      </c>
      <c r="E7" s="547">
        <v>0</v>
      </c>
      <c r="G7" s="552">
        <v>0</v>
      </c>
      <c r="H7" s="552">
        <v>0</v>
      </c>
      <c r="I7" s="551">
        <v>0</v>
      </c>
      <c r="K7" s="541"/>
      <c r="L7" s="541"/>
      <c r="M7" s="540"/>
      <c r="O7" s="554"/>
      <c r="P7" s="554"/>
      <c r="Q7" s="553"/>
      <c r="S7" s="541"/>
      <c r="T7" s="541"/>
      <c r="U7" s="540"/>
      <c r="W7" s="541">
        <v>2</v>
      </c>
      <c r="X7" s="541">
        <v>2</v>
      </c>
      <c r="Y7" s="542">
        <v>23872400</v>
      </c>
      <c r="AA7" s="541">
        <v>0</v>
      </c>
      <c r="AB7" s="541">
        <v>0</v>
      </c>
      <c r="AC7" s="540">
        <v>0</v>
      </c>
      <c r="AE7" s="541"/>
      <c r="AF7" s="541"/>
      <c r="AG7" s="540"/>
    </row>
    <row r="8" spans="1:33" ht="32.25" customHeight="1" thickBot="1" x14ac:dyDescent="0.3">
      <c r="A8" s="549">
        <v>5</v>
      </c>
      <c r="B8" s="549" t="s">
        <v>731</v>
      </c>
      <c r="C8" s="548">
        <v>7</v>
      </c>
      <c r="D8" s="548">
        <v>7</v>
      </c>
      <c r="E8" s="547">
        <f>'2 lentele'!J387+'2 lentele'!J388+'2 lentele'!J389+'2 lentele'!J390+'2 lentele'!J391+'2 lentele'!J392+'2 lentele'!J393</f>
        <v>19205213.334075294</v>
      </c>
      <c r="G8" s="552">
        <v>0</v>
      </c>
      <c r="H8" s="552">
        <v>0</v>
      </c>
      <c r="I8" s="551">
        <v>0</v>
      </c>
      <c r="K8" s="541"/>
      <c r="L8" s="541"/>
      <c r="M8" s="540"/>
      <c r="O8" s="544">
        <v>1</v>
      </c>
      <c r="P8" s="544">
        <v>1</v>
      </c>
      <c r="Q8" s="555">
        <v>600194.93999999994</v>
      </c>
      <c r="S8" s="541"/>
      <c r="T8" s="541"/>
      <c r="U8" s="540"/>
      <c r="W8" s="541">
        <v>2</v>
      </c>
      <c r="X8" s="541">
        <v>2</v>
      </c>
      <c r="Y8" s="542">
        <v>1580900</v>
      </c>
      <c r="AA8" s="541">
        <v>1</v>
      </c>
      <c r="AB8" s="541">
        <v>1</v>
      </c>
      <c r="AC8" s="540">
        <v>1885249</v>
      </c>
      <c r="AE8" s="541">
        <v>1</v>
      </c>
      <c r="AF8" s="541">
        <v>1</v>
      </c>
      <c r="AG8" s="540">
        <v>1617886.98</v>
      </c>
    </row>
    <row r="9" spans="1:33" ht="32.25" thickBot="1" x14ac:dyDescent="0.3">
      <c r="A9" s="549">
        <v>6</v>
      </c>
      <c r="B9" s="549" t="s">
        <v>732</v>
      </c>
      <c r="C9" s="548">
        <v>12</v>
      </c>
      <c r="D9" s="548">
        <v>11</v>
      </c>
      <c r="E9" s="547">
        <f>'2 lentele'!J403+'2 lentele'!J413+'2 lentele'!J414+'2 lentele'!J415+'2 lentele'!J416+'2 lentele'!J418+'2 lentele'!J423+'2 lentele'!J422+'2 lentele'!J424+'2 lentele'!J425+'2 lentele'!J427</f>
        <v>41054905.060000002</v>
      </c>
      <c r="G9" s="552">
        <v>0</v>
      </c>
      <c r="H9" s="552">
        <v>0</v>
      </c>
      <c r="I9" s="551">
        <v>0</v>
      </c>
      <c r="K9" s="541"/>
      <c r="L9" s="541"/>
      <c r="M9" s="540"/>
      <c r="O9" s="554"/>
      <c r="P9" s="554"/>
      <c r="Q9" s="553"/>
      <c r="S9" s="541"/>
      <c r="T9" s="541"/>
      <c r="U9" s="540"/>
      <c r="W9" s="541">
        <v>2</v>
      </c>
      <c r="X9" s="541">
        <v>2</v>
      </c>
      <c r="Y9" s="542">
        <v>726000</v>
      </c>
      <c r="AA9" s="541">
        <v>0</v>
      </c>
      <c r="AB9" s="541">
        <v>0</v>
      </c>
      <c r="AC9" s="540">
        <v>0</v>
      </c>
      <c r="AE9" s="541">
        <v>1</v>
      </c>
      <c r="AF9" s="541">
        <v>1</v>
      </c>
      <c r="AG9" s="540">
        <v>1839649.84</v>
      </c>
    </row>
    <row r="10" spans="1:33" ht="16.5" thickBot="1" x14ac:dyDescent="0.3">
      <c r="A10" s="549">
        <v>7</v>
      </c>
      <c r="B10" s="549" t="s">
        <v>733</v>
      </c>
      <c r="C10" s="548">
        <v>20</v>
      </c>
      <c r="D10" s="548">
        <v>16</v>
      </c>
      <c r="E10" s="547">
        <f>'2 lentele'!J344+'2 lentele'!J402+'2 lentele'!J405+'2 lentele'!J406+'2 lentele'!J407+'2 lentele'!J408+'2 lentele'!J409+'2 lentele'!J410+'2 lentele'!J411+'2 lentele'!J412+'2 lentele'!J417+'2 lentele'!J419+'2 lentele'!J420+'2 lentele'!J421+'2 lentele'!J426+'2 lentele'!J428</f>
        <v>30439452.780000001</v>
      </c>
      <c r="G10" s="552">
        <v>0</v>
      </c>
      <c r="H10" s="552">
        <v>0</v>
      </c>
      <c r="I10" s="551">
        <v>0</v>
      </c>
      <c r="K10" s="541"/>
      <c r="L10" s="541"/>
      <c r="M10" s="540"/>
      <c r="O10" s="554"/>
      <c r="P10" s="554"/>
      <c r="Q10" s="553"/>
      <c r="S10" s="541"/>
      <c r="T10" s="541"/>
      <c r="U10" s="540"/>
      <c r="W10" s="541">
        <v>1</v>
      </c>
      <c r="X10" s="541">
        <v>1</v>
      </c>
      <c r="Y10" s="542">
        <v>702000</v>
      </c>
      <c r="AA10" s="541">
        <v>2</v>
      </c>
      <c r="AB10" s="541">
        <v>2</v>
      </c>
      <c r="AC10" s="540">
        <v>3919380.9</v>
      </c>
      <c r="AE10" s="541">
        <v>1</v>
      </c>
      <c r="AF10" s="541">
        <v>1</v>
      </c>
      <c r="AG10" s="540">
        <v>2066462.55</v>
      </c>
    </row>
    <row r="11" spans="1:33" ht="15.75" customHeight="1" thickBot="1" x14ac:dyDescent="0.3">
      <c r="A11" s="549">
        <v>8</v>
      </c>
      <c r="B11" s="549" t="s">
        <v>734</v>
      </c>
      <c r="C11" s="548">
        <f t="shared" ref="C11:C34" si="1">G11+K11+O11+S11+AA11+AE11+W11</f>
        <v>3</v>
      </c>
      <c r="D11" s="548">
        <f t="shared" ref="D11:D34" si="2">H11+L11+P11+T11+X11+AB11+AF11</f>
        <v>3</v>
      </c>
      <c r="E11" s="547">
        <f>'2 lentele'!J293+'2 lentele'!J294+'2 lentele'!J299</f>
        <v>16424436.459999999</v>
      </c>
      <c r="G11" s="552">
        <v>0</v>
      </c>
      <c r="H11" s="552">
        <v>0</v>
      </c>
      <c r="I11" s="551">
        <v>0</v>
      </c>
      <c r="K11" s="541"/>
      <c r="L11" s="541"/>
      <c r="M11" s="540"/>
      <c r="O11" s="554"/>
      <c r="P11" s="554"/>
      <c r="Q11" s="553"/>
      <c r="S11" s="541"/>
      <c r="T11" s="541"/>
      <c r="U11" s="540"/>
      <c r="W11" s="541">
        <v>2</v>
      </c>
      <c r="X11" s="541">
        <v>2</v>
      </c>
      <c r="Y11" s="542">
        <v>6030000</v>
      </c>
      <c r="AA11" s="541">
        <v>0</v>
      </c>
      <c r="AB11" s="541">
        <v>0</v>
      </c>
      <c r="AC11" s="540">
        <v>0</v>
      </c>
      <c r="AE11" s="541">
        <v>1</v>
      </c>
      <c r="AF11" s="541">
        <v>1</v>
      </c>
      <c r="AG11" s="540">
        <v>2632759.17</v>
      </c>
    </row>
    <row r="12" spans="1:33" ht="18" customHeight="1" thickBot="1" x14ac:dyDescent="0.3">
      <c r="A12" s="549">
        <v>9</v>
      </c>
      <c r="B12" s="549" t="s">
        <v>735</v>
      </c>
      <c r="C12" s="548">
        <v>0</v>
      </c>
      <c r="D12" s="548">
        <v>0</v>
      </c>
      <c r="E12" s="547">
        <v>0</v>
      </c>
      <c r="G12" s="552">
        <v>0</v>
      </c>
      <c r="H12" s="552">
        <v>0</v>
      </c>
      <c r="I12" s="551">
        <v>0</v>
      </c>
      <c r="K12" s="541"/>
      <c r="L12" s="541"/>
      <c r="M12" s="540"/>
      <c r="O12" s="554"/>
      <c r="P12" s="554"/>
      <c r="Q12" s="553"/>
      <c r="S12" s="541"/>
      <c r="T12" s="541"/>
      <c r="U12" s="540"/>
      <c r="W12" s="541">
        <v>1</v>
      </c>
      <c r="X12" s="541">
        <v>1</v>
      </c>
      <c r="Y12" s="542">
        <v>2132000</v>
      </c>
      <c r="AA12" s="541">
        <v>0</v>
      </c>
      <c r="AB12" s="541">
        <v>0</v>
      </c>
      <c r="AC12" s="540">
        <v>0</v>
      </c>
      <c r="AE12" s="541"/>
      <c r="AF12" s="541"/>
      <c r="AG12" s="540"/>
    </row>
    <row r="13" spans="1:33" ht="15.75" customHeight="1" thickBot="1" x14ac:dyDescent="0.3">
      <c r="A13" s="549">
        <v>10</v>
      </c>
      <c r="B13" s="549" t="s">
        <v>736</v>
      </c>
      <c r="C13" s="548">
        <v>3</v>
      </c>
      <c r="D13" s="548">
        <v>3</v>
      </c>
      <c r="E13" s="547">
        <f>'2 lentele'!J112+'2 lentele'!J114+'2 lentele'!J440</f>
        <v>10099419.18</v>
      </c>
      <c r="G13" s="552">
        <v>0</v>
      </c>
      <c r="H13" s="552">
        <v>0</v>
      </c>
      <c r="I13" s="551">
        <v>0</v>
      </c>
      <c r="K13" s="541"/>
      <c r="L13" s="541"/>
      <c r="M13" s="540"/>
      <c r="O13" s="554"/>
      <c r="P13" s="554"/>
      <c r="Q13" s="553"/>
      <c r="S13" s="541"/>
      <c r="T13" s="541"/>
      <c r="U13" s="540"/>
      <c r="W13" s="541">
        <v>1</v>
      </c>
      <c r="X13" s="541">
        <v>1</v>
      </c>
      <c r="Y13" s="542">
        <v>7000000</v>
      </c>
      <c r="AA13" s="541">
        <v>0</v>
      </c>
      <c r="AB13" s="541">
        <v>0</v>
      </c>
      <c r="AC13" s="540">
        <v>0</v>
      </c>
      <c r="AE13" s="541">
        <v>1</v>
      </c>
      <c r="AF13" s="541">
        <v>1</v>
      </c>
      <c r="AG13" s="540">
        <v>445568</v>
      </c>
    </row>
    <row r="14" spans="1:33" ht="16.5" customHeight="1" thickBot="1" x14ac:dyDescent="0.3">
      <c r="A14" s="549">
        <v>11</v>
      </c>
      <c r="B14" s="549" t="s">
        <v>1121</v>
      </c>
      <c r="C14" s="548">
        <v>1</v>
      </c>
      <c r="D14" s="548">
        <v>1</v>
      </c>
      <c r="E14" s="547">
        <f>'2 lentele'!J84</f>
        <v>335294.12</v>
      </c>
      <c r="G14" s="552">
        <v>0</v>
      </c>
      <c r="H14" s="552">
        <v>0</v>
      </c>
      <c r="I14" s="551">
        <v>0</v>
      </c>
      <c r="K14" s="541"/>
      <c r="L14" s="541"/>
      <c r="M14" s="540"/>
      <c r="O14" s="554"/>
      <c r="P14" s="554"/>
      <c r="Q14" s="553"/>
      <c r="S14" s="541"/>
      <c r="T14" s="541"/>
      <c r="U14" s="540"/>
      <c r="W14" s="541"/>
      <c r="X14" s="541"/>
      <c r="Y14" s="542">
        <v>0</v>
      </c>
      <c r="AA14" s="541">
        <v>0</v>
      </c>
      <c r="AB14" s="541">
        <v>0</v>
      </c>
      <c r="AC14" s="540">
        <v>0</v>
      </c>
      <c r="AE14" s="541"/>
      <c r="AF14" s="541"/>
      <c r="AG14" s="540"/>
    </row>
    <row r="15" spans="1:33" ht="17.25" customHeight="1" thickBot="1" x14ac:dyDescent="0.3">
      <c r="A15" s="549">
        <v>12</v>
      </c>
      <c r="B15" s="549" t="s">
        <v>737</v>
      </c>
      <c r="C15" s="548">
        <v>28</v>
      </c>
      <c r="D15" s="548">
        <v>26</v>
      </c>
      <c r="E15" s="547">
        <f>'2 lentele'!J66+'2 lentele'!J67+'2 lentele'!J68+'2 lentele'!J69+'2 lentele'!J70+'2 lentele'!J71+'2 lentele'!J72+'2 lentele'!J73+'2 lentele'!J74+'2 lentele'!J75+'2 lentele'!J76+'2 lentele'!J77+'2 lentele'!J78+'2 lentele'!J79+'2 lentele'!J80+'2 lentele'!J81+'2 lentele'!J82+'2 lentele'!J83+'2 lentele'!J85+'2 lentele'!J86+'2 lentele'!J87+'2 lentele'!J88+'2 lentele'!J93+'2 lentele'!J94+'2 lentele'!J95+'2 lentele'!J343</f>
        <v>21618721.125294119</v>
      </c>
      <c r="G15" s="552">
        <v>0</v>
      </c>
      <c r="H15" s="552">
        <v>0</v>
      </c>
      <c r="I15" s="551">
        <v>0</v>
      </c>
      <c r="K15" s="544">
        <v>2</v>
      </c>
      <c r="L15" s="544">
        <v>2</v>
      </c>
      <c r="M15" s="557">
        <v>2316636</v>
      </c>
      <c r="O15" s="554"/>
      <c r="P15" s="554"/>
      <c r="Q15" s="553"/>
      <c r="S15" s="541">
        <v>1</v>
      </c>
      <c r="T15" s="541">
        <v>1</v>
      </c>
      <c r="U15" s="540">
        <v>1331365</v>
      </c>
      <c r="W15" s="541">
        <v>6</v>
      </c>
      <c r="X15" s="541">
        <v>6</v>
      </c>
      <c r="Y15" s="542">
        <v>11066000</v>
      </c>
      <c r="AA15" s="541">
        <v>4</v>
      </c>
      <c r="AB15" s="541">
        <v>2</v>
      </c>
      <c r="AC15" s="540">
        <v>553753</v>
      </c>
      <c r="AE15" s="541">
        <v>1</v>
      </c>
      <c r="AF15" s="541">
        <v>1</v>
      </c>
      <c r="AG15" s="540">
        <v>1396453.65</v>
      </c>
    </row>
    <row r="16" spans="1:33" ht="18.75" customHeight="1" thickBot="1" x14ac:dyDescent="0.3">
      <c r="A16" s="549">
        <v>13</v>
      </c>
      <c r="B16" s="549" t="s">
        <v>1460</v>
      </c>
      <c r="C16" s="548">
        <v>0</v>
      </c>
      <c r="D16" s="548">
        <v>0</v>
      </c>
      <c r="E16" s="547">
        <v>0</v>
      </c>
      <c r="G16" s="552">
        <v>0</v>
      </c>
      <c r="H16" s="552">
        <v>0</v>
      </c>
      <c r="I16" s="551">
        <v>0</v>
      </c>
      <c r="K16" s="541"/>
      <c r="L16" s="541"/>
      <c r="M16" s="540"/>
      <c r="O16" s="554"/>
      <c r="P16" s="554"/>
      <c r="Q16" s="553"/>
      <c r="S16" s="541"/>
      <c r="T16" s="541"/>
      <c r="U16" s="540"/>
      <c r="W16" s="541"/>
      <c r="X16" s="541"/>
      <c r="Y16" s="542">
        <v>0</v>
      </c>
      <c r="AA16" s="541">
        <v>0</v>
      </c>
      <c r="AB16" s="541">
        <v>0</v>
      </c>
      <c r="AC16" s="540">
        <v>0</v>
      </c>
      <c r="AE16" s="541"/>
      <c r="AF16" s="541"/>
      <c r="AG16" s="540"/>
    </row>
    <row r="17" spans="1:33" ht="18.75" customHeight="1" thickBot="1" x14ac:dyDescent="0.3">
      <c r="A17" s="549">
        <v>14</v>
      </c>
      <c r="B17" s="549" t="s">
        <v>738</v>
      </c>
      <c r="C17" s="548">
        <v>2</v>
      </c>
      <c r="D17" s="548">
        <v>2</v>
      </c>
      <c r="E17" s="547">
        <f>'2 lentele'!J40+'2 lentele'!J43</f>
        <v>5275311</v>
      </c>
      <c r="G17" s="552">
        <v>0</v>
      </c>
      <c r="H17" s="552">
        <v>0</v>
      </c>
      <c r="I17" s="551">
        <v>0</v>
      </c>
      <c r="K17" s="541"/>
      <c r="L17" s="541"/>
      <c r="M17" s="540"/>
      <c r="O17" s="554"/>
      <c r="P17" s="554"/>
      <c r="Q17" s="553"/>
      <c r="S17" s="541">
        <v>1</v>
      </c>
      <c r="T17" s="541">
        <v>1</v>
      </c>
      <c r="U17" s="540">
        <v>1621872</v>
      </c>
      <c r="W17" s="541"/>
      <c r="X17" s="541"/>
      <c r="Y17" s="542">
        <v>0</v>
      </c>
      <c r="AA17" s="541">
        <v>1</v>
      </c>
      <c r="AB17" s="541">
        <v>1</v>
      </c>
      <c r="AC17" s="540">
        <v>4924249</v>
      </c>
      <c r="AE17" s="541"/>
      <c r="AF17" s="541"/>
      <c r="AG17" s="540"/>
    </row>
    <row r="18" spans="1:33" ht="18" customHeight="1" thickBot="1" x14ac:dyDescent="0.3">
      <c r="A18" s="549">
        <v>15</v>
      </c>
      <c r="B18" s="549" t="s">
        <v>1459</v>
      </c>
      <c r="C18" s="548">
        <f t="shared" si="1"/>
        <v>0</v>
      </c>
      <c r="D18" s="548">
        <f t="shared" si="2"/>
        <v>0</v>
      </c>
      <c r="E18" s="547">
        <f t="shared" si="0"/>
        <v>0</v>
      </c>
      <c r="G18" s="552">
        <v>0</v>
      </c>
      <c r="H18" s="552">
        <v>0</v>
      </c>
      <c r="I18" s="551">
        <v>0</v>
      </c>
      <c r="K18" s="541"/>
      <c r="L18" s="541"/>
      <c r="M18" s="540"/>
      <c r="O18" s="554"/>
      <c r="P18" s="554"/>
      <c r="Q18" s="553"/>
      <c r="S18" s="541"/>
      <c r="T18" s="541"/>
      <c r="U18" s="540"/>
      <c r="W18" s="541"/>
      <c r="X18" s="541"/>
      <c r="Y18" s="542">
        <v>0</v>
      </c>
      <c r="AA18" s="541">
        <v>0</v>
      </c>
      <c r="AB18" s="541">
        <v>0</v>
      </c>
      <c r="AC18" s="540">
        <v>0</v>
      </c>
      <c r="AE18" s="541"/>
      <c r="AF18" s="541"/>
      <c r="AG18" s="540"/>
    </row>
    <row r="19" spans="1:33" ht="20.25" customHeight="1" thickBot="1" x14ac:dyDescent="0.3">
      <c r="A19" s="549">
        <v>16</v>
      </c>
      <c r="B19" s="549" t="s">
        <v>1458</v>
      </c>
      <c r="C19" s="548">
        <f t="shared" si="1"/>
        <v>0</v>
      </c>
      <c r="D19" s="548">
        <f t="shared" si="2"/>
        <v>0</v>
      </c>
      <c r="E19" s="547">
        <f t="shared" si="0"/>
        <v>0</v>
      </c>
      <c r="G19" s="552">
        <v>0</v>
      </c>
      <c r="H19" s="552">
        <v>0</v>
      </c>
      <c r="I19" s="551">
        <v>0</v>
      </c>
      <c r="K19" s="541"/>
      <c r="L19" s="541"/>
      <c r="M19" s="540"/>
      <c r="O19" s="554"/>
      <c r="P19" s="554"/>
      <c r="Q19" s="553"/>
      <c r="S19" s="541"/>
      <c r="T19" s="541"/>
      <c r="U19" s="540"/>
      <c r="W19" s="541"/>
      <c r="X19" s="541"/>
      <c r="Y19" s="542">
        <v>0</v>
      </c>
      <c r="AA19" s="541">
        <v>0</v>
      </c>
      <c r="AB19" s="541">
        <v>0</v>
      </c>
      <c r="AC19" s="540">
        <v>0</v>
      </c>
      <c r="AE19" s="541"/>
      <c r="AF19" s="541"/>
      <c r="AG19" s="540"/>
    </row>
    <row r="20" spans="1:33" ht="25.5" customHeight="1" thickBot="1" x14ac:dyDescent="0.3">
      <c r="A20" s="549">
        <v>17</v>
      </c>
      <c r="B20" s="549" t="s">
        <v>1457</v>
      </c>
      <c r="C20" s="548">
        <f t="shared" si="1"/>
        <v>0</v>
      </c>
      <c r="D20" s="548">
        <f t="shared" si="2"/>
        <v>0</v>
      </c>
      <c r="E20" s="547">
        <f t="shared" si="0"/>
        <v>0</v>
      </c>
      <c r="G20" s="552">
        <v>0</v>
      </c>
      <c r="H20" s="552">
        <v>0</v>
      </c>
      <c r="I20" s="551">
        <v>0</v>
      </c>
      <c r="K20" s="541"/>
      <c r="L20" s="541"/>
      <c r="M20" s="540"/>
      <c r="O20" s="554"/>
      <c r="P20" s="554"/>
      <c r="Q20" s="553"/>
      <c r="S20" s="541"/>
      <c r="T20" s="541"/>
      <c r="U20" s="540"/>
      <c r="W20" s="541"/>
      <c r="X20" s="541"/>
      <c r="Y20" s="542">
        <v>0</v>
      </c>
      <c r="AA20" s="541">
        <v>0</v>
      </c>
      <c r="AB20" s="541">
        <v>0</v>
      </c>
      <c r="AC20" s="540">
        <v>0</v>
      </c>
      <c r="AE20" s="541"/>
      <c r="AF20" s="541"/>
      <c r="AG20" s="540"/>
    </row>
    <row r="21" spans="1:33" ht="21" customHeight="1" thickBot="1" x14ac:dyDescent="0.3">
      <c r="A21" s="549">
        <v>18</v>
      </c>
      <c r="B21" s="549" t="s">
        <v>739</v>
      </c>
      <c r="C21" s="548">
        <f t="shared" si="1"/>
        <v>1</v>
      </c>
      <c r="D21" s="548">
        <f t="shared" si="2"/>
        <v>1</v>
      </c>
      <c r="E21" s="547">
        <f>'2 lentele'!J113</f>
        <v>424800</v>
      </c>
      <c r="G21" s="552">
        <v>0</v>
      </c>
      <c r="H21" s="552">
        <v>0</v>
      </c>
      <c r="I21" s="551">
        <v>0</v>
      </c>
      <c r="K21" s="541"/>
      <c r="L21" s="541"/>
      <c r="M21" s="540"/>
      <c r="O21" s="554"/>
      <c r="P21" s="554"/>
      <c r="Q21" s="553"/>
      <c r="S21" s="541">
        <v>1</v>
      </c>
      <c r="T21" s="541">
        <v>1</v>
      </c>
      <c r="U21" s="540">
        <v>424800</v>
      </c>
      <c r="W21" s="541"/>
      <c r="X21" s="541"/>
      <c r="Y21" s="542">
        <v>0</v>
      </c>
      <c r="AA21" s="541">
        <v>0</v>
      </c>
      <c r="AB21" s="541">
        <v>0</v>
      </c>
      <c r="AC21" s="540">
        <v>0</v>
      </c>
      <c r="AE21" s="541"/>
      <c r="AF21" s="541"/>
      <c r="AG21" s="540"/>
    </row>
    <row r="22" spans="1:33" ht="46.5" customHeight="1" thickBot="1" x14ac:dyDescent="0.3">
      <c r="A22" s="549">
        <v>19</v>
      </c>
      <c r="B22" s="549" t="s">
        <v>1456</v>
      </c>
      <c r="C22" s="548">
        <v>15</v>
      </c>
      <c r="D22" s="548">
        <v>14</v>
      </c>
      <c r="E22" s="547">
        <f>'2 lentele'!J90+'2 lentele'!J91+'2 lentele'!J96+'2 lentele'!J98+'2 lentele'!J100+'2 lentele'!J101+'2 lentele'!J102+'2 lentele'!J103+'2 lentele'!J105+'2 lentele'!J106+'2 lentele'!J107+'2 lentele'!J108+'2 lentele'!J109+'2 lentele'!J110</f>
        <v>5046513.8800000008</v>
      </c>
      <c r="G22" s="546">
        <v>2</v>
      </c>
      <c r="H22" s="546">
        <v>2</v>
      </c>
      <c r="I22" s="545" t="s">
        <v>1455</v>
      </c>
      <c r="K22" s="544">
        <v>1</v>
      </c>
      <c r="L22" s="544">
        <v>1</v>
      </c>
      <c r="M22" s="557">
        <v>347544</v>
      </c>
      <c r="O22" s="544">
        <v>1</v>
      </c>
      <c r="P22" s="544">
        <v>1</v>
      </c>
      <c r="Q22" s="559">
        <v>282922.82</v>
      </c>
      <c r="S22" s="541">
        <v>3</v>
      </c>
      <c r="T22" s="541">
        <v>3</v>
      </c>
      <c r="U22" s="540">
        <v>844531</v>
      </c>
      <c r="W22" s="541">
        <v>4</v>
      </c>
      <c r="X22" s="541">
        <v>4</v>
      </c>
      <c r="Y22" s="542">
        <v>1070000</v>
      </c>
      <c r="AA22" s="541">
        <v>3</v>
      </c>
      <c r="AB22" s="541">
        <v>2</v>
      </c>
      <c r="AC22" s="540">
        <v>1120189</v>
      </c>
      <c r="AE22" s="541">
        <v>3</v>
      </c>
      <c r="AF22" s="541">
        <v>3</v>
      </c>
      <c r="AG22" s="540">
        <f>45000+648251+356060</f>
        <v>1049311</v>
      </c>
    </row>
    <row r="23" spans="1:33" ht="16.5" thickBot="1" x14ac:dyDescent="0.3">
      <c r="A23" s="549">
        <v>20</v>
      </c>
      <c r="B23" s="549" t="s">
        <v>1454</v>
      </c>
      <c r="C23" s="548">
        <f t="shared" si="1"/>
        <v>0</v>
      </c>
      <c r="D23" s="548">
        <f t="shared" si="2"/>
        <v>0</v>
      </c>
      <c r="E23" s="547">
        <f t="shared" si="0"/>
        <v>0</v>
      </c>
      <c r="G23" s="552">
        <v>0</v>
      </c>
      <c r="H23" s="552">
        <v>0</v>
      </c>
      <c r="I23" s="551">
        <v>0</v>
      </c>
      <c r="K23" s="541"/>
      <c r="L23" s="541"/>
      <c r="M23" s="540"/>
      <c r="O23" s="554"/>
      <c r="P23" s="554"/>
      <c r="Q23" s="553"/>
      <c r="S23" s="541"/>
      <c r="T23" s="541"/>
      <c r="U23" s="540"/>
      <c r="W23" s="541"/>
      <c r="X23" s="541"/>
      <c r="Y23" s="542">
        <v>0</v>
      </c>
      <c r="AA23" s="541">
        <v>0</v>
      </c>
      <c r="AB23" s="541">
        <v>0</v>
      </c>
      <c r="AC23" s="540">
        <v>0</v>
      </c>
      <c r="AE23" s="541"/>
      <c r="AF23" s="541"/>
      <c r="AG23" s="540"/>
    </row>
    <row r="24" spans="1:33" ht="16.5" thickBot="1" x14ac:dyDescent="0.3">
      <c r="A24" s="549">
        <v>21</v>
      </c>
      <c r="B24" s="549" t="s">
        <v>1453</v>
      </c>
      <c r="C24" s="548">
        <f t="shared" si="1"/>
        <v>0</v>
      </c>
      <c r="D24" s="548">
        <f t="shared" si="2"/>
        <v>0</v>
      </c>
      <c r="E24" s="547">
        <f t="shared" si="0"/>
        <v>0</v>
      </c>
      <c r="G24" s="552">
        <v>0</v>
      </c>
      <c r="H24" s="552">
        <v>0</v>
      </c>
      <c r="I24" s="551">
        <v>0</v>
      </c>
      <c r="K24" s="541"/>
      <c r="L24" s="541"/>
      <c r="M24" s="540"/>
      <c r="O24" s="554"/>
      <c r="P24" s="554"/>
      <c r="Q24" s="553"/>
      <c r="S24" s="541"/>
      <c r="T24" s="541"/>
      <c r="U24" s="540"/>
      <c r="W24" s="541"/>
      <c r="X24" s="541"/>
      <c r="Y24" s="542">
        <v>0</v>
      </c>
      <c r="AA24" s="541">
        <v>0</v>
      </c>
      <c r="AB24" s="541">
        <v>0</v>
      </c>
      <c r="AC24" s="540">
        <v>0</v>
      </c>
      <c r="AE24" s="541"/>
      <c r="AF24" s="541"/>
      <c r="AG24" s="540"/>
    </row>
    <row r="25" spans="1:33" ht="16.5" thickBot="1" x14ac:dyDescent="0.3">
      <c r="A25" s="549">
        <v>22</v>
      </c>
      <c r="B25" s="549" t="s">
        <v>740</v>
      </c>
      <c r="C25" s="548">
        <v>24</v>
      </c>
      <c r="D25" s="548">
        <v>23</v>
      </c>
      <c r="E25" s="547">
        <f>'2 lentele'!J157+'2 lentele'!J158+'2 lentele'!J159+'2 lentele'!J160+'2 lentele'!J161+'2 lentele'!J162+'2 lentele'!J168+'2 lentele'!J176+'2 lentele'!J183+'2 lentele'!J186+'2 lentele'!J188+'2 lentele'!J189+'2 lentele'!J190+'2 lentele'!J191+'2 lentele'!J192+'2 lentele'!J193+'2 lentele'!J194+'2 lentele'!J195+'2 lentele'!J196+'2 lentele'!J197+'2 lentele'!J198+'2 lentele'!J199+'2 lentele'!J373</f>
        <v>18056512.120000001</v>
      </c>
      <c r="G25" s="552">
        <v>0</v>
      </c>
      <c r="H25" s="552">
        <v>0</v>
      </c>
      <c r="I25" s="551">
        <v>0</v>
      </c>
      <c r="K25" s="541"/>
      <c r="L25" s="541"/>
      <c r="M25" s="540"/>
      <c r="O25" s="544">
        <v>1</v>
      </c>
      <c r="P25" s="544">
        <v>1</v>
      </c>
      <c r="Q25" s="555">
        <v>211765.9</v>
      </c>
      <c r="S25" s="541"/>
      <c r="T25" s="541"/>
      <c r="U25" s="540"/>
      <c r="W25" s="541">
        <v>2</v>
      </c>
      <c r="X25" s="541">
        <v>2</v>
      </c>
      <c r="Y25" s="542">
        <v>1493940</v>
      </c>
      <c r="AA25" s="541">
        <v>8</v>
      </c>
      <c r="AB25" s="541">
        <v>8</v>
      </c>
      <c r="AC25" s="540">
        <v>3065903</v>
      </c>
      <c r="AE25" s="541">
        <v>3</v>
      </c>
      <c r="AF25" s="541">
        <v>3</v>
      </c>
      <c r="AG25" s="540">
        <f>249917.06+235294.12+200000</f>
        <v>685211.17999999993</v>
      </c>
    </row>
    <row r="26" spans="1:33" ht="32.25" thickBot="1" x14ac:dyDescent="0.3">
      <c r="A26" s="549">
        <v>23</v>
      </c>
      <c r="B26" s="549" t="s">
        <v>741</v>
      </c>
      <c r="C26" s="548">
        <v>12</v>
      </c>
      <c r="D26" s="548">
        <v>11</v>
      </c>
      <c r="E26" s="547">
        <f>'2 lentele'!J164+'2 lentele'!J165+'2 lentele'!J166+'2 lentele'!J167+'2 lentele'!J171+'2 lentele'!J182+'2 lentele'!J184+'2 lentele'!J185+'2 lentele'!J187+'2 lentele'!J371+'2 lentele'!J372</f>
        <v>3103591.4476470589</v>
      </c>
      <c r="G26" s="552">
        <v>0</v>
      </c>
      <c r="H26" s="552">
        <v>0</v>
      </c>
      <c r="I26" s="551">
        <v>0</v>
      </c>
      <c r="K26" s="541"/>
      <c r="L26" s="541"/>
      <c r="M26" s="540"/>
      <c r="O26" s="544">
        <v>1</v>
      </c>
      <c r="P26" s="544">
        <v>1</v>
      </c>
      <c r="Q26" s="555">
        <v>165659.64000000001</v>
      </c>
      <c r="S26" s="541">
        <v>1</v>
      </c>
      <c r="T26" s="541">
        <v>1</v>
      </c>
      <c r="U26" s="540">
        <v>361878</v>
      </c>
      <c r="W26" s="541">
        <v>2</v>
      </c>
      <c r="X26" s="541">
        <v>2</v>
      </c>
      <c r="Y26" s="542">
        <v>1165260</v>
      </c>
      <c r="AA26" s="541">
        <v>1</v>
      </c>
      <c r="AB26" s="541">
        <v>1</v>
      </c>
      <c r="AC26" s="540">
        <v>442295</v>
      </c>
      <c r="AE26" s="541">
        <v>2</v>
      </c>
      <c r="AF26" s="541">
        <v>2</v>
      </c>
      <c r="AG26" s="540">
        <f>235294.12+144275.55</f>
        <v>379569.67</v>
      </c>
    </row>
    <row r="27" spans="1:33" ht="16.5" thickBot="1" x14ac:dyDescent="0.3">
      <c r="A27" s="549">
        <v>24</v>
      </c>
      <c r="B27" s="549" t="s">
        <v>742</v>
      </c>
      <c r="C27" s="548">
        <v>9</v>
      </c>
      <c r="D27" s="548">
        <v>9</v>
      </c>
      <c r="E27" s="547">
        <f>'2 lentele'!J212+'2 lentele'!J213+'2 lentele'!J214+'2 lentele'!J215+'2 lentele'!J216+'2 lentele'!J217+'2 lentele'!J218+'2 lentele'!J219+'2 lentele'!J220</f>
        <v>3698817.9820000008</v>
      </c>
      <c r="G27" s="552">
        <v>0</v>
      </c>
      <c r="H27" s="552">
        <v>0</v>
      </c>
      <c r="I27" s="551">
        <v>0</v>
      </c>
      <c r="K27" s="541"/>
      <c r="L27" s="541"/>
      <c r="M27" s="540"/>
      <c r="O27" s="544">
        <v>1</v>
      </c>
      <c r="P27" s="544">
        <v>1</v>
      </c>
      <c r="Q27" s="555">
        <v>109960.07</v>
      </c>
      <c r="S27" s="541"/>
      <c r="T27" s="541"/>
      <c r="U27" s="540"/>
      <c r="W27" s="541">
        <v>3</v>
      </c>
      <c r="X27" s="541">
        <v>3</v>
      </c>
      <c r="Y27" s="542">
        <v>2061451</v>
      </c>
      <c r="AA27" s="541">
        <v>1</v>
      </c>
      <c r="AB27" s="541">
        <v>1</v>
      </c>
      <c r="AC27" s="540">
        <v>990874.5</v>
      </c>
      <c r="AE27" s="541"/>
      <c r="AF27" s="541"/>
      <c r="AG27" s="540"/>
    </row>
    <row r="28" spans="1:33" ht="16.5" thickBot="1" x14ac:dyDescent="0.3">
      <c r="A28" s="549">
        <v>25</v>
      </c>
      <c r="B28" s="549" t="s">
        <v>743</v>
      </c>
      <c r="C28" s="548">
        <v>2</v>
      </c>
      <c r="D28" s="548">
        <f t="shared" si="2"/>
        <v>1</v>
      </c>
      <c r="E28" s="547">
        <f>'2 lentele'!J245</f>
        <v>550568</v>
      </c>
      <c r="G28" s="552">
        <v>0</v>
      </c>
      <c r="H28" s="552">
        <v>0</v>
      </c>
      <c r="I28" s="551">
        <v>0</v>
      </c>
      <c r="K28" s="541"/>
      <c r="L28" s="541"/>
      <c r="M28" s="540"/>
      <c r="O28" s="554"/>
      <c r="P28" s="554"/>
      <c r="Q28" s="553"/>
      <c r="S28" s="541"/>
      <c r="T28" s="541"/>
      <c r="U28" s="540"/>
      <c r="W28" s="541"/>
      <c r="X28" s="541"/>
      <c r="Y28" s="542">
        <v>0</v>
      </c>
      <c r="AA28" s="541">
        <v>0</v>
      </c>
      <c r="AB28" s="541">
        <v>0</v>
      </c>
      <c r="AC28" s="540">
        <v>0</v>
      </c>
      <c r="AE28" s="541">
        <v>1</v>
      </c>
      <c r="AF28" s="541">
        <v>1</v>
      </c>
      <c r="AG28" s="540">
        <v>1639070.59</v>
      </c>
    </row>
    <row r="29" spans="1:33" ht="16.5" thickBot="1" x14ac:dyDescent="0.3">
      <c r="A29" s="549">
        <v>26</v>
      </c>
      <c r="B29" s="549" t="s">
        <v>744</v>
      </c>
      <c r="C29" s="548">
        <v>6</v>
      </c>
      <c r="D29" s="548">
        <v>6</v>
      </c>
      <c r="E29" s="547">
        <f>'2 lentele'!J248+'2 lentele'!J249+'2 lentele'!J250+'2 lentele'!J251+'2 lentele'!J253+'2 lentele'!J254</f>
        <v>10348391.468235295</v>
      </c>
      <c r="G29" s="546">
        <v>1</v>
      </c>
      <c r="H29" s="546">
        <v>1</v>
      </c>
      <c r="I29" s="545" t="s">
        <v>1452</v>
      </c>
      <c r="K29" s="541"/>
      <c r="L29" s="541"/>
      <c r="M29" s="540"/>
      <c r="O29" s="544">
        <v>1</v>
      </c>
      <c r="P29" s="544">
        <v>1</v>
      </c>
      <c r="Q29" s="558">
        <v>117334.12</v>
      </c>
      <c r="S29" s="541"/>
      <c r="T29" s="541"/>
      <c r="U29" s="540"/>
      <c r="W29" s="541">
        <v>1</v>
      </c>
      <c r="X29" s="541">
        <v>1</v>
      </c>
      <c r="Y29" s="542">
        <v>6716939</v>
      </c>
      <c r="AA29" s="541">
        <v>1</v>
      </c>
      <c r="AB29" s="541">
        <v>1</v>
      </c>
      <c r="AC29" s="540">
        <v>525296</v>
      </c>
      <c r="AE29" s="541"/>
      <c r="AF29" s="541"/>
      <c r="AG29" s="540"/>
    </row>
    <row r="30" spans="1:33" ht="16.5" thickBot="1" x14ac:dyDescent="0.3">
      <c r="A30" s="549">
        <v>27</v>
      </c>
      <c r="B30" s="549" t="s">
        <v>745</v>
      </c>
      <c r="C30" s="548">
        <v>9</v>
      </c>
      <c r="D30" s="548">
        <v>9</v>
      </c>
      <c r="E30" s="547">
        <f>'2 lentele'!J230+'2 lentele'!J232+'2 lentele'!J233+'2 lentele'!J234+'2 lentele'!J235+'2 lentele'!J236+'2 lentele'!J239+'2 lentele'!J241+'2 lentele'!J242</f>
        <v>4516299.3100000005</v>
      </c>
      <c r="G30" s="546">
        <v>0</v>
      </c>
      <c r="H30" s="546">
        <v>0</v>
      </c>
      <c r="I30" s="545">
        <v>0</v>
      </c>
      <c r="K30" s="541"/>
      <c r="L30" s="541"/>
      <c r="M30" s="540"/>
      <c r="O30" s="544">
        <v>1</v>
      </c>
      <c r="P30" s="544">
        <v>1</v>
      </c>
      <c r="Q30" s="555">
        <v>167879.36</v>
      </c>
      <c r="S30" s="541"/>
      <c r="T30" s="541"/>
      <c r="U30" s="540"/>
      <c r="W30" s="541">
        <v>1</v>
      </c>
      <c r="X30" s="541">
        <v>1</v>
      </c>
      <c r="Y30" s="542">
        <v>1288841</v>
      </c>
      <c r="AA30" s="541">
        <v>2</v>
      </c>
      <c r="AB30" s="541">
        <v>2</v>
      </c>
      <c r="AC30" s="540">
        <v>552500</v>
      </c>
      <c r="AE30" s="541">
        <v>1</v>
      </c>
      <c r="AF30" s="541">
        <v>1</v>
      </c>
      <c r="AG30" s="540">
        <v>31718.37</v>
      </c>
    </row>
    <row r="31" spans="1:33" ht="32.25" thickBot="1" x14ac:dyDescent="0.3">
      <c r="A31" s="549">
        <v>28</v>
      </c>
      <c r="B31" s="549" t="s">
        <v>746</v>
      </c>
      <c r="C31" s="548">
        <f t="shared" si="1"/>
        <v>10</v>
      </c>
      <c r="D31" s="548">
        <f t="shared" si="2"/>
        <v>10</v>
      </c>
      <c r="E31" s="547">
        <f>'2 lentele'!J42+'2 lentele'!J44+'2 lentele'!J46+'2 lentele'!J48+'2 lentele'!J55+'2 lentele'!J57+'2 lentele'!J124+'2 lentele'!J125+'2 lentele'!J126+'2 lentele'!J135</f>
        <v>15041465.969999999</v>
      </c>
      <c r="G31" s="546">
        <v>1</v>
      </c>
      <c r="H31" s="546">
        <v>1</v>
      </c>
      <c r="I31" s="545" t="s">
        <v>1451</v>
      </c>
      <c r="K31" s="544">
        <v>2</v>
      </c>
      <c r="L31" s="544">
        <v>2</v>
      </c>
      <c r="M31" s="557">
        <v>4002104</v>
      </c>
      <c r="O31" s="554"/>
      <c r="P31" s="554"/>
      <c r="Q31" s="553"/>
      <c r="S31" s="541">
        <v>2</v>
      </c>
      <c r="T31" s="541">
        <v>2</v>
      </c>
      <c r="U31" s="540">
        <v>1504715</v>
      </c>
      <c r="W31" s="541">
        <v>4</v>
      </c>
      <c r="X31" s="541">
        <v>4</v>
      </c>
      <c r="Y31" s="542">
        <v>5469140</v>
      </c>
      <c r="AA31" s="541">
        <v>1</v>
      </c>
      <c r="AB31" s="541">
        <v>1</v>
      </c>
      <c r="AC31" s="540">
        <v>579240</v>
      </c>
      <c r="AE31" s="541"/>
      <c r="AF31" s="541"/>
      <c r="AG31" s="540"/>
    </row>
    <row r="32" spans="1:33" ht="48" thickBot="1" x14ac:dyDescent="0.3">
      <c r="A32" s="549">
        <v>29</v>
      </c>
      <c r="B32" s="549" t="s">
        <v>747</v>
      </c>
      <c r="C32" s="548">
        <v>44</v>
      </c>
      <c r="D32" s="548">
        <v>41</v>
      </c>
      <c r="E32" s="547">
        <f>'2 lentele'!J26+'2 lentele'!J45+'2 lentele'!J47+'2 lentele'!J50+'2 lentele'!J51+'2 lentele'!J52+'2 lentele'!J53+'2 lentele'!J54+'2 lentele'!J58+'2 lentele'!J59+'2 lentele'!J60+'2 lentele'!J175+'2 lentele'!J296+'2 lentele'!J298+'2 lentele'!J302+'2 lentele'!J303+'2 lentele'!J318+'2 lentele'!J320+'2 lentele'!J326+'2 lentele'!J327+'2 lentele'!J329+'2 lentele'!J330+'2 lentele'!J331+'2 lentele'!J332+'2 lentele'!J333+'2 lentele'!J334+'2 lentele'!J335+'2 lentele'!J336+'2 lentele'!J341+'2 lentele'!J345+'2 lentele'!J346+'2 lentele'!J347+'2 lentele'!J348+'2 lentele'!J349+'2 lentele'!J350+'2 lentele'!J351+'2 lentele'!J352+'2 lentele'!J353+'2 lentele'!J354+'2 lentele'!J355+'2 lentele'!J458</f>
        <v>24212798.142941184</v>
      </c>
      <c r="G32" s="546">
        <v>0</v>
      </c>
      <c r="H32" s="546">
        <v>0</v>
      </c>
      <c r="I32" s="545">
        <v>0</v>
      </c>
      <c r="K32" s="544">
        <v>6</v>
      </c>
      <c r="L32" s="544">
        <v>5</v>
      </c>
      <c r="M32" s="557">
        <v>6239839</v>
      </c>
      <c r="O32" s="554"/>
      <c r="P32" s="554"/>
      <c r="Q32" s="553"/>
      <c r="S32" s="541">
        <v>1</v>
      </c>
      <c r="T32" s="541"/>
      <c r="U32" s="540"/>
      <c r="W32" s="541"/>
      <c r="X32" s="541"/>
      <c r="Y32" s="542">
        <v>0</v>
      </c>
      <c r="AA32" s="541">
        <v>7</v>
      </c>
      <c r="AB32" s="541">
        <v>6</v>
      </c>
      <c r="AC32" s="540">
        <v>2787000</v>
      </c>
      <c r="AE32" s="541">
        <v>2</v>
      </c>
      <c r="AF32" s="541">
        <v>2</v>
      </c>
      <c r="AG32" s="540">
        <f>801160.35+271558.64</f>
        <v>1072718.99</v>
      </c>
    </row>
    <row r="33" spans="1:33" ht="32.25" thickBot="1" x14ac:dyDescent="0.3">
      <c r="A33" s="549">
        <v>30</v>
      </c>
      <c r="B33" s="549" t="s">
        <v>748</v>
      </c>
      <c r="C33" s="548">
        <v>6</v>
      </c>
      <c r="D33" s="548">
        <v>6</v>
      </c>
      <c r="E33" s="547">
        <f>'2 lentele'!J39+'2 lentele'!J41+'2 lentele'!J49+'2 lentele'!J56+'2 lentele'!J300+'2 lentele'!J301</f>
        <v>6039560.9800000004</v>
      </c>
      <c r="G33" s="546">
        <v>1</v>
      </c>
      <c r="H33" s="546">
        <v>1</v>
      </c>
      <c r="I33" s="545" t="s">
        <v>1450</v>
      </c>
      <c r="K33" s="544">
        <v>1</v>
      </c>
      <c r="L33" s="544">
        <v>1</v>
      </c>
      <c r="M33" s="557">
        <v>1338400</v>
      </c>
      <c r="O33" s="554"/>
      <c r="P33" s="554"/>
      <c r="Q33" s="553"/>
      <c r="S33" s="541"/>
      <c r="T33" s="541"/>
      <c r="U33" s="540"/>
      <c r="W33" s="541"/>
      <c r="X33" s="541"/>
      <c r="Y33" s="542">
        <v>0</v>
      </c>
      <c r="AA33" s="541">
        <v>1</v>
      </c>
      <c r="AB33" s="541">
        <v>1</v>
      </c>
      <c r="AC33" s="540">
        <v>650936</v>
      </c>
      <c r="AE33" s="541">
        <v>1</v>
      </c>
      <c r="AF33" s="541">
        <v>1</v>
      </c>
      <c r="AG33" s="540">
        <v>711630</v>
      </c>
    </row>
    <row r="34" spans="1:33" ht="48" thickBot="1" x14ac:dyDescent="0.3">
      <c r="A34" s="549">
        <v>31</v>
      </c>
      <c r="B34" s="549" t="s">
        <v>749</v>
      </c>
      <c r="C34" s="548">
        <f t="shared" si="1"/>
        <v>2</v>
      </c>
      <c r="D34" s="548">
        <f t="shared" si="2"/>
        <v>2</v>
      </c>
      <c r="E34" s="547">
        <f>'2 lentele'!J15+'2 lentele'!J16</f>
        <v>8500000</v>
      </c>
      <c r="G34" s="546">
        <v>0</v>
      </c>
      <c r="H34" s="546">
        <v>0</v>
      </c>
      <c r="I34" s="545">
        <v>0</v>
      </c>
      <c r="K34" s="541"/>
      <c r="L34" s="541"/>
      <c r="M34" s="540"/>
      <c r="O34" s="554"/>
      <c r="P34" s="554"/>
      <c r="Q34" s="553"/>
      <c r="S34" s="541"/>
      <c r="T34" s="541"/>
      <c r="U34" s="540"/>
      <c r="W34" s="541">
        <v>2</v>
      </c>
      <c r="X34" s="541">
        <v>2</v>
      </c>
      <c r="Y34" s="542">
        <v>8500000</v>
      </c>
      <c r="AA34" s="541">
        <v>0</v>
      </c>
      <c r="AB34" s="541">
        <v>0</v>
      </c>
      <c r="AC34" s="540">
        <v>0</v>
      </c>
      <c r="AE34" s="541"/>
      <c r="AF34" s="541"/>
      <c r="AG34" s="540"/>
    </row>
    <row r="35" spans="1:33" ht="32.25" thickBot="1" x14ac:dyDescent="0.3">
      <c r="A35" s="549">
        <v>32</v>
      </c>
      <c r="B35" s="549" t="s">
        <v>750</v>
      </c>
      <c r="C35" s="548">
        <v>15</v>
      </c>
      <c r="D35" s="548">
        <v>15</v>
      </c>
      <c r="E35" s="547">
        <f>'2 lentele'!J17+'2 lentele'!J32+'2 lentele'!J134+'2 lentele'!J136+'2 lentele'!J137+'2 lentele'!J267+'2 lentele'!J268+'2 lentele'!J269+'2 lentele'!J270+'2 lentele'!J271+'2 lentele'!J272+'2 lentele'!J273+'2 lentele'!J357+'2 lentele'!J369+'2 lentele'!J376</f>
        <v>26269202.736466225</v>
      </c>
      <c r="G35" s="546">
        <v>1</v>
      </c>
      <c r="H35" s="546">
        <v>1</v>
      </c>
      <c r="I35" s="545" t="s">
        <v>1449</v>
      </c>
      <c r="K35" s="541"/>
      <c r="L35" s="541"/>
      <c r="M35" s="540"/>
      <c r="O35" s="554"/>
      <c r="P35" s="554"/>
      <c r="Q35" s="553"/>
      <c r="S35" s="541"/>
      <c r="T35" s="541"/>
      <c r="U35" s="540"/>
      <c r="W35" s="541">
        <v>4</v>
      </c>
      <c r="X35" s="541">
        <v>4</v>
      </c>
      <c r="Y35" s="542">
        <v>20000000</v>
      </c>
      <c r="AA35" s="541">
        <v>3</v>
      </c>
      <c r="AB35" s="541">
        <v>3</v>
      </c>
      <c r="AC35" s="540">
        <v>1001677</v>
      </c>
      <c r="AE35" s="541">
        <v>1</v>
      </c>
      <c r="AF35" s="541">
        <v>1</v>
      </c>
      <c r="AG35" s="540">
        <v>514637.74</v>
      </c>
    </row>
    <row r="36" spans="1:33" ht="32.25" thickBot="1" x14ac:dyDescent="0.3">
      <c r="A36" s="549">
        <v>33</v>
      </c>
      <c r="B36" s="549" t="s">
        <v>751</v>
      </c>
      <c r="C36" s="548">
        <v>20</v>
      </c>
      <c r="D36" s="548">
        <v>18</v>
      </c>
      <c r="E36" s="547">
        <f>'2 lentele'!J27+'2 lentele'!J29+'2 lentele'!J31+'2 lentele'!J34+'2 lentele'!J35+'2 lentele'!J122+'2 lentele'!J123+'2 lentele'!J286+'2 lentele'!J287+'2 lentele'!J288+'2 lentele'!J289+'2 lentele'!J338+'2 lentele'!J356+'2 lentele'!J358+'2 lentele'!J359+'2 lentele'!J33+'2 lentele'!J316+'2 lentele'!J337</f>
        <v>23392105.57</v>
      </c>
      <c r="G36" s="546">
        <v>3</v>
      </c>
      <c r="H36" s="546">
        <v>3</v>
      </c>
      <c r="I36" s="545" t="s">
        <v>1448</v>
      </c>
      <c r="K36" s="544">
        <v>2</v>
      </c>
      <c r="L36" s="544">
        <v>1</v>
      </c>
      <c r="M36" s="557">
        <v>345106.69</v>
      </c>
      <c r="O36" s="554"/>
      <c r="P36" s="554"/>
      <c r="Q36" s="553"/>
      <c r="S36" s="541">
        <v>1</v>
      </c>
      <c r="T36" s="541">
        <v>1</v>
      </c>
      <c r="U36" s="540">
        <v>252517</v>
      </c>
      <c r="W36" s="541">
        <v>9</v>
      </c>
      <c r="X36" s="541">
        <v>9</v>
      </c>
      <c r="Y36" s="542">
        <v>2819912</v>
      </c>
      <c r="AA36" s="541">
        <v>0</v>
      </c>
      <c r="AB36" s="541">
        <v>0</v>
      </c>
      <c r="AC36" s="540">
        <v>0</v>
      </c>
      <c r="AE36" s="541">
        <v>2</v>
      </c>
      <c r="AF36" s="541">
        <v>2</v>
      </c>
      <c r="AG36" s="540">
        <f>264863+176470.59</f>
        <v>441333.58999999997</v>
      </c>
    </row>
    <row r="37" spans="1:33" ht="48" thickBot="1" x14ac:dyDescent="0.3">
      <c r="A37" s="549">
        <v>34</v>
      </c>
      <c r="B37" s="549" t="s">
        <v>752</v>
      </c>
      <c r="C37" s="548">
        <v>7</v>
      </c>
      <c r="D37" s="548">
        <v>7</v>
      </c>
      <c r="E37" s="547">
        <f>'2 lentele'!J28+'2 lentele'!J30+'2 lentele'!J297+'2 lentele'!J307+'2 lentele'!J308+'2 lentele'!J322+'2 lentele'!J325+'2 lentele'!J342</f>
        <v>7953744.4800000004</v>
      </c>
      <c r="G37" s="546">
        <v>1</v>
      </c>
      <c r="H37" s="546">
        <v>1</v>
      </c>
      <c r="I37" s="545" t="s">
        <v>1447</v>
      </c>
      <c r="K37" s="544">
        <v>1</v>
      </c>
      <c r="L37" s="544">
        <v>1</v>
      </c>
      <c r="M37" s="557">
        <v>854350</v>
      </c>
      <c r="O37" s="554"/>
      <c r="P37" s="554"/>
      <c r="Q37" s="553"/>
      <c r="S37" s="541">
        <v>1</v>
      </c>
      <c r="T37" s="541">
        <v>1</v>
      </c>
      <c r="U37" s="540">
        <v>868860</v>
      </c>
      <c r="W37" s="541">
        <v>2</v>
      </c>
      <c r="X37" s="541">
        <v>2</v>
      </c>
      <c r="Y37" s="542">
        <v>3000000</v>
      </c>
      <c r="AA37" s="541">
        <v>3</v>
      </c>
      <c r="AB37" s="541">
        <v>3</v>
      </c>
      <c r="AC37" s="540">
        <v>2304853</v>
      </c>
      <c r="AE37" s="541"/>
      <c r="AF37" s="541"/>
      <c r="AG37" s="540"/>
    </row>
    <row r="38" spans="1:33" ht="16.5" thickBot="1" x14ac:dyDescent="0.3">
      <c r="A38" s="549">
        <v>35</v>
      </c>
      <c r="B38" s="549" t="s">
        <v>1446</v>
      </c>
      <c r="C38" s="548">
        <v>0</v>
      </c>
      <c r="D38" s="548">
        <v>0</v>
      </c>
      <c r="E38" s="547">
        <v>0</v>
      </c>
      <c r="G38" s="552">
        <v>0</v>
      </c>
      <c r="H38" s="552">
        <v>0</v>
      </c>
      <c r="I38" s="551">
        <v>0</v>
      </c>
      <c r="K38" s="541"/>
      <c r="L38" s="541"/>
      <c r="M38" s="540"/>
      <c r="O38" s="554"/>
      <c r="P38" s="554"/>
      <c r="Q38" s="553"/>
      <c r="S38" s="541"/>
      <c r="T38" s="541"/>
      <c r="U38" s="540"/>
      <c r="W38" s="541"/>
      <c r="X38" s="541"/>
      <c r="Y38" s="542">
        <v>0</v>
      </c>
      <c r="AA38" s="541">
        <v>0</v>
      </c>
      <c r="AB38" s="541">
        <v>0</v>
      </c>
      <c r="AC38" s="540">
        <v>0</v>
      </c>
      <c r="AE38" s="541"/>
      <c r="AF38" s="541"/>
      <c r="AG38" s="540"/>
    </row>
    <row r="39" spans="1:33" ht="32.25" thickBot="1" x14ac:dyDescent="0.3">
      <c r="A39" s="549">
        <v>36</v>
      </c>
      <c r="B39" s="549" t="s">
        <v>753</v>
      </c>
      <c r="C39" s="548">
        <v>2</v>
      </c>
      <c r="D39" s="548">
        <f t="shared" ref="D39:D51" si="3">H39+L39+P39+T39+X39+AB39+AF39</f>
        <v>1</v>
      </c>
      <c r="E39" s="547">
        <f>'2 lentele'!J25</f>
        <v>260658</v>
      </c>
      <c r="G39" s="552">
        <v>0</v>
      </c>
      <c r="H39" s="552">
        <v>0</v>
      </c>
      <c r="I39" s="551">
        <v>0</v>
      </c>
      <c r="K39" s="541"/>
      <c r="L39" s="541"/>
      <c r="M39" s="540"/>
      <c r="O39" s="554"/>
      <c r="P39" s="554"/>
      <c r="Q39" s="553"/>
      <c r="S39" s="541">
        <v>1</v>
      </c>
      <c r="T39" s="541">
        <v>1</v>
      </c>
      <c r="U39" s="540">
        <v>260658</v>
      </c>
      <c r="W39" s="541"/>
      <c r="X39" s="541"/>
      <c r="Y39" s="542">
        <v>0</v>
      </c>
      <c r="AA39" s="541">
        <v>0</v>
      </c>
      <c r="AB39" s="541">
        <v>0</v>
      </c>
      <c r="AC39" s="540">
        <v>0</v>
      </c>
      <c r="AE39" s="541"/>
      <c r="AF39" s="541"/>
      <c r="AG39" s="540"/>
    </row>
    <row r="40" spans="1:33" ht="32.25" thickBot="1" x14ac:dyDescent="0.3">
      <c r="A40" s="549">
        <v>37</v>
      </c>
      <c r="B40" s="549" t="s">
        <v>754</v>
      </c>
      <c r="C40" s="548">
        <f t="shared" ref="C40:C51" si="4">G40+K40+O40+S40+AA40+AE40+W40</f>
        <v>1</v>
      </c>
      <c r="D40" s="548">
        <f t="shared" si="3"/>
        <v>1</v>
      </c>
      <c r="E40" s="547">
        <f>'2 lentele'!J396</f>
        <v>2086713.92</v>
      </c>
      <c r="G40" s="552">
        <v>0</v>
      </c>
      <c r="H40" s="552">
        <v>0</v>
      </c>
      <c r="I40" s="551">
        <v>0</v>
      </c>
      <c r="K40" s="541"/>
      <c r="L40" s="541"/>
      <c r="M40" s="540"/>
      <c r="O40" s="554"/>
      <c r="P40" s="554"/>
      <c r="Q40" s="553"/>
      <c r="S40" s="541"/>
      <c r="T40" s="541"/>
      <c r="U40" s="540"/>
      <c r="W40" s="541">
        <v>1</v>
      </c>
      <c r="X40" s="541">
        <v>1</v>
      </c>
      <c r="Y40" s="542">
        <v>1448100</v>
      </c>
      <c r="AA40" s="541">
        <v>0</v>
      </c>
      <c r="AB40" s="541">
        <v>0</v>
      </c>
      <c r="AC40" s="540">
        <v>0</v>
      </c>
      <c r="AE40" s="541"/>
      <c r="AF40" s="541"/>
      <c r="AG40" s="540"/>
    </row>
    <row r="41" spans="1:33" ht="32.25" thickBot="1" x14ac:dyDescent="0.3">
      <c r="A41" s="549">
        <v>38</v>
      </c>
      <c r="B41" s="549" t="s">
        <v>755</v>
      </c>
      <c r="C41" s="548">
        <v>7</v>
      </c>
      <c r="D41" s="548">
        <v>6</v>
      </c>
      <c r="E41" s="547">
        <f>'2 lentele'!J446+'2 lentele'!J450+'2 lentele'!J451+'2 lentele'!J455+'2 lentele'!J456+'2 lentele'!J459</f>
        <v>1625347.7</v>
      </c>
      <c r="G41" s="552">
        <v>0</v>
      </c>
      <c r="H41" s="552">
        <v>0</v>
      </c>
      <c r="I41" s="551">
        <v>0</v>
      </c>
      <c r="K41" s="541"/>
      <c r="L41" s="541"/>
      <c r="M41" s="540"/>
      <c r="O41" s="544">
        <v>1</v>
      </c>
      <c r="P41" s="544">
        <v>1</v>
      </c>
      <c r="Q41" s="543">
        <v>100000</v>
      </c>
      <c r="S41" s="541"/>
      <c r="T41" s="541"/>
      <c r="U41" s="540"/>
      <c r="W41" s="541"/>
      <c r="X41" s="541"/>
      <c r="Y41" s="542">
        <v>0</v>
      </c>
      <c r="AA41" s="541">
        <v>1</v>
      </c>
      <c r="AB41" s="541">
        <v>1</v>
      </c>
      <c r="AC41" s="540">
        <v>357573</v>
      </c>
      <c r="AE41" s="541"/>
      <c r="AF41" s="541"/>
      <c r="AG41" s="540"/>
    </row>
    <row r="42" spans="1:33" ht="16.5" thickBot="1" x14ac:dyDescent="0.3">
      <c r="A42" s="549">
        <v>39</v>
      </c>
      <c r="B42" s="549" t="s">
        <v>1445</v>
      </c>
      <c r="C42" s="548">
        <f t="shared" si="4"/>
        <v>0</v>
      </c>
      <c r="D42" s="548">
        <f t="shared" si="3"/>
        <v>0</v>
      </c>
      <c r="E42" s="547">
        <f t="shared" ref="E42:E51" si="5">I42+M42+Q42+U42+Y42+AC42+AG42</f>
        <v>0</v>
      </c>
      <c r="G42" s="552">
        <v>0</v>
      </c>
      <c r="H42" s="552">
        <v>0</v>
      </c>
      <c r="I42" s="551">
        <v>0</v>
      </c>
      <c r="K42" s="541"/>
      <c r="L42" s="541"/>
      <c r="M42" s="540"/>
      <c r="O42" s="554"/>
      <c r="P42" s="554"/>
      <c r="Q42" s="553"/>
      <c r="S42" s="541"/>
      <c r="T42" s="541"/>
      <c r="U42" s="540"/>
      <c r="W42" s="541"/>
      <c r="X42" s="541"/>
      <c r="Y42" s="542">
        <v>0</v>
      </c>
      <c r="AA42" s="541">
        <v>0</v>
      </c>
      <c r="AB42" s="541">
        <v>0</v>
      </c>
      <c r="AC42" s="540">
        <v>0</v>
      </c>
      <c r="AE42" s="541"/>
      <c r="AF42" s="541"/>
      <c r="AG42" s="540"/>
    </row>
    <row r="43" spans="1:33" ht="16.5" thickBot="1" x14ac:dyDescent="0.3">
      <c r="A43" s="549">
        <v>40</v>
      </c>
      <c r="B43" s="549" t="s">
        <v>756</v>
      </c>
      <c r="C43" s="548">
        <v>3</v>
      </c>
      <c r="D43" s="548">
        <v>3</v>
      </c>
      <c r="E43" s="547">
        <f>'2 lentele'!J447+'2 lentele'!J448+'2 lentele'!J449</f>
        <v>1243093.8799999999</v>
      </c>
      <c r="G43" s="552">
        <v>0</v>
      </c>
      <c r="H43" s="552">
        <v>0</v>
      </c>
      <c r="I43" s="551">
        <v>0</v>
      </c>
      <c r="K43" s="541"/>
      <c r="L43" s="541"/>
      <c r="M43" s="540"/>
      <c r="O43" s="554"/>
      <c r="P43" s="554"/>
      <c r="Q43" s="553"/>
      <c r="S43" s="541"/>
      <c r="T43" s="541"/>
      <c r="U43" s="540"/>
      <c r="W43" s="541"/>
      <c r="X43" s="541"/>
      <c r="Y43" s="542">
        <v>0</v>
      </c>
      <c r="AA43" s="541">
        <v>1</v>
      </c>
      <c r="AB43" s="541">
        <v>1</v>
      </c>
      <c r="AC43" s="540">
        <v>1175163</v>
      </c>
      <c r="AE43" s="541"/>
      <c r="AF43" s="541"/>
      <c r="AG43" s="540"/>
    </row>
    <row r="44" spans="1:33" ht="16.5" thickBot="1" x14ac:dyDescent="0.3">
      <c r="A44" s="549">
        <v>41</v>
      </c>
      <c r="B44" s="549" t="s">
        <v>1388</v>
      </c>
      <c r="C44" s="548">
        <f t="shared" si="4"/>
        <v>1</v>
      </c>
      <c r="D44" s="548">
        <f t="shared" si="3"/>
        <v>1</v>
      </c>
      <c r="E44" s="547">
        <f>'2 lentele'!J370</f>
        <v>250000</v>
      </c>
      <c r="G44" s="552">
        <v>0</v>
      </c>
      <c r="H44" s="552">
        <v>0</v>
      </c>
      <c r="I44" s="551">
        <v>0</v>
      </c>
      <c r="K44" s="541"/>
      <c r="L44" s="541"/>
      <c r="M44" s="540"/>
      <c r="O44" s="544">
        <v>1</v>
      </c>
      <c r="P44" s="544">
        <v>1</v>
      </c>
      <c r="Q44" s="556">
        <v>83999.53</v>
      </c>
      <c r="S44" s="541"/>
      <c r="T44" s="541"/>
      <c r="U44" s="540"/>
      <c r="W44" s="541"/>
      <c r="X44" s="541"/>
      <c r="Y44" s="542">
        <v>0</v>
      </c>
      <c r="AA44" s="541">
        <v>0</v>
      </c>
      <c r="AB44" s="541">
        <v>0</v>
      </c>
      <c r="AC44" s="540">
        <v>0</v>
      </c>
      <c r="AE44" s="541"/>
      <c r="AF44" s="541"/>
      <c r="AG44" s="540"/>
    </row>
    <row r="45" spans="1:33" ht="16.5" thickBot="1" x14ac:dyDescent="0.3">
      <c r="A45" s="549">
        <v>42</v>
      </c>
      <c r="B45" s="549" t="s">
        <v>757</v>
      </c>
      <c r="C45" s="548">
        <v>3</v>
      </c>
      <c r="D45" s="548">
        <v>3</v>
      </c>
      <c r="E45" s="547">
        <f>'2 lentele'!J141+'2 lentele'!J142+'2 lentele'!J143</f>
        <v>968916.56</v>
      </c>
      <c r="G45" s="552">
        <v>0</v>
      </c>
      <c r="H45" s="552">
        <v>0</v>
      </c>
      <c r="I45" s="551">
        <v>0</v>
      </c>
      <c r="K45" s="541"/>
      <c r="L45" s="541"/>
      <c r="M45" s="540"/>
      <c r="O45" s="544">
        <v>1</v>
      </c>
      <c r="P45" s="544">
        <v>1</v>
      </c>
      <c r="Q45" s="555">
        <v>40034.43</v>
      </c>
      <c r="S45" s="541"/>
      <c r="T45" s="541"/>
      <c r="U45" s="540"/>
      <c r="W45" s="541"/>
      <c r="X45" s="541"/>
      <c r="Y45" s="542">
        <v>0</v>
      </c>
      <c r="AA45" s="541">
        <v>1</v>
      </c>
      <c r="AB45" s="541">
        <v>1</v>
      </c>
      <c r="AC45" s="540">
        <v>106887</v>
      </c>
      <c r="AE45" s="541"/>
      <c r="AF45" s="541"/>
      <c r="AG45" s="540"/>
    </row>
    <row r="46" spans="1:33" ht="16.5" thickBot="1" x14ac:dyDescent="0.3">
      <c r="A46" s="549">
        <v>43</v>
      </c>
      <c r="B46" s="549" t="s">
        <v>1444</v>
      </c>
      <c r="C46" s="548">
        <f t="shared" si="4"/>
        <v>0</v>
      </c>
      <c r="D46" s="548">
        <f t="shared" si="3"/>
        <v>0</v>
      </c>
      <c r="E46" s="547">
        <f t="shared" si="5"/>
        <v>0</v>
      </c>
      <c r="G46" s="552">
        <v>0</v>
      </c>
      <c r="H46" s="552">
        <v>0</v>
      </c>
      <c r="I46" s="551">
        <v>0</v>
      </c>
      <c r="K46" s="541"/>
      <c r="L46" s="541"/>
      <c r="M46" s="540"/>
      <c r="O46" s="554"/>
      <c r="P46" s="554"/>
      <c r="Q46" s="553"/>
      <c r="S46" s="541"/>
      <c r="T46" s="541"/>
      <c r="U46" s="540"/>
      <c r="W46" s="541"/>
      <c r="X46" s="541"/>
      <c r="Y46" s="542">
        <v>0</v>
      </c>
      <c r="AA46" s="541">
        <v>0</v>
      </c>
      <c r="AB46" s="541">
        <v>0</v>
      </c>
      <c r="AC46" s="540">
        <v>0</v>
      </c>
      <c r="AE46" s="541"/>
      <c r="AF46" s="541"/>
      <c r="AG46" s="540"/>
    </row>
    <row r="47" spans="1:33" ht="16.5" thickBot="1" x14ac:dyDescent="0.3">
      <c r="A47" s="549">
        <v>44</v>
      </c>
      <c r="B47" s="549" t="s">
        <v>758</v>
      </c>
      <c r="C47" s="548">
        <v>9</v>
      </c>
      <c r="D47" s="548">
        <v>9</v>
      </c>
      <c r="E47" s="547">
        <f>'2 lentele'!J118+'2 lentele'!J120+'2 lentele'!J121+'2 lentele'!J127+'2 lentele'!J128+'2 lentele'!J129+'2 lentele'!J130+'2 lentele'!J374+'2 lentele'!J375</f>
        <v>6407915.46</v>
      </c>
      <c r="G47" s="552">
        <v>0</v>
      </c>
      <c r="H47" s="552">
        <v>0</v>
      </c>
      <c r="I47" s="551">
        <v>0</v>
      </c>
      <c r="K47" s="541"/>
      <c r="L47" s="541"/>
      <c r="M47" s="540"/>
      <c r="O47" s="544">
        <v>1</v>
      </c>
      <c r="P47" s="544">
        <v>1</v>
      </c>
      <c r="Q47" s="550">
        <v>65017.19</v>
      </c>
      <c r="S47" s="541"/>
      <c r="T47" s="541"/>
      <c r="U47" s="540"/>
      <c r="W47" s="541">
        <v>2</v>
      </c>
      <c r="X47" s="541">
        <v>2</v>
      </c>
      <c r="Y47" s="542">
        <v>5651748</v>
      </c>
      <c r="AA47" s="541">
        <v>0</v>
      </c>
      <c r="AB47" s="541">
        <v>0</v>
      </c>
      <c r="AC47" s="540">
        <v>0</v>
      </c>
      <c r="AE47" s="541">
        <v>1</v>
      </c>
      <c r="AF47" s="541">
        <v>1</v>
      </c>
      <c r="AG47" s="540">
        <v>305085.21999999997</v>
      </c>
    </row>
    <row r="48" spans="1:33" ht="16.5" thickBot="1" x14ac:dyDescent="0.3">
      <c r="A48" s="549">
        <v>45</v>
      </c>
      <c r="B48" s="549" t="s">
        <v>759</v>
      </c>
      <c r="C48" s="548">
        <f t="shared" si="4"/>
        <v>1</v>
      </c>
      <c r="D48" s="548">
        <f t="shared" si="3"/>
        <v>1</v>
      </c>
      <c r="E48" s="547">
        <f>'2 lentele'!J119</f>
        <v>11584800</v>
      </c>
      <c r="G48" s="552">
        <v>0</v>
      </c>
      <c r="H48" s="552">
        <v>0</v>
      </c>
      <c r="I48" s="551">
        <v>0</v>
      </c>
      <c r="K48" s="541"/>
      <c r="L48" s="541"/>
      <c r="M48" s="540"/>
      <c r="O48" s="554"/>
      <c r="P48" s="554"/>
      <c r="Q48" s="553"/>
      <c r="S48" s="541"/>
      <c r="T48" s="541"/>
      <c r="U48" s="540"/>
      <c r="W48" s="541">
        <v>1</v>
      </c>
      <c r="X48" s="541">
        <v>1</v>
      </c>
      <c r="Y48" s="542">
        <v>13032900</v>
      </c>
      <c r="AA48" s="541">
        <v>0</v>
      </c>
      <c r="AB48" s="541">
        <v>0</v>
      </c>
      <c r="AC48" s="540">
        <v>0</v>
      </c>
      <c r="AE48" s="541"/>
      <c r="AF48" s="541"/>
      <c r="AG48" s="540"/>
    </row>
    <row r="49" spans="1:33" ht="16.5" thickBot="1" x14ac:dyDescent="0.3">
      <c r="A49" s="549">
        <v>46</v>
      </c>
      <c r="B49" s="549" t="s">
        <v>1443</v>
      </c>
      <c r="C49" s="548">
        <v>0</v>
      </c>
      <c r="D49" s="548">
        <f t="shared" si="3"/>
        <v>0</v>
      </c>
      <c r="E49" s="547">
        <f t="shared" si="5"/>
        <v>0</v>
      </c>
      <c r="G49" s="552">
        <v>0</v>
      </c>
      <c r="H49" s="552">
        <v>0</v>
      </c>
      <c r="I49" s="551">
        <v>0</v>
      </c>
      <c r="K49" s="541"/>
      <c r="L49" s="541"/>
      <c r="M49" s="540"/>
      <c r="O49" s="554"/>
      <c r="P49" s="554"/>
      <c r="Q49" s="553"/>
      <c r="S49" s="541"/>
      <c r="T49" s="541"/>
      <c r="U49" s="540"/>
      <c r="W49" s="541"/>
      <c r="X49" s="541"/>
      <c r="Y49" s="542">
        <v>0</v>
      </c>
      <c r="AA49" s="541">
        <v>0</v>
      </c>
      <c r="AB49" s="541">
        <v>0</v>
      </c>
      <c r="AC49" s="540">
        <v>0</v>
      </c>
      <c r="AE49" s="541">
        <v>1</v>
      </c>
      <c r="AF49" s="541"/>
      <c r="AG49" s="540"/>
    </row>
    <row r="50" spans="1:33" ht="16.5" thickBot="1" x14ac:dyDescent="0.3">
      <c r="A50" s="549">
        <v>47</v>
      </c>
      <c r="B50" s="549" t="s">
        <v>760</v>
      </c>
      <c r="C50" s="548">
        <v>7</v>
      </c>
      <c r="D50" s="548">
        <v>4</v>
      </c>
      <c r="E50" s="547">
        <f>'2 lentele'!J260+'2 lentele'!J261+'2 lentele'!J276+'2 lentele'!J280</f>
        <v>946025.49</v>
      </c>
      <c r="G50" s="552">
        <v>0</v>
      </c>
      <c r="H50" s="552">
        <v>0</v>
      </c>
      <c r="I50" s="551">
        <v>0</v>
      </c>
      <c r="K50" s="541"/>
      <c r="L50" s="541"/>
      <c r="M50" s="540"/>
      <c r="O50" s="544">
        <v>2</v>
      </c>
      <c r="P50" s="544">
        <v>2</v>
      </c>
      <c r="Q50" s="555">
        <v>246451.49</v>
      </c>
      <c r="S50" s="541"/>
      <c r="T50" s="541"/>
      <c r="U50" s="540"/>
      <c r="W50" s="541">
        <v>8</v>
      </c>
      <c r="X50" s="541">
        <v>8</v>
      </c>
      <c r="Y50" s="542">
        <v>167683</v>
      </c>
      <c r="AA50" s="541">
        <v>1</v>
      </c>
      <c r="AB50" s="541">
        <v>1</v>
      </c>
      <c r="AC50" s="540">
        <v>58315</v>
      </c>
      <c r="AE50" s="541"/>
      <c r="AF50" s="541"/>
      <c r="AG50" s="540"/>
    </row>
    <row r="51" spans="1:33" ht="16.5" thickBot="1" x14ac:dyDescent="0.3">
      <c r="A51" s="549">
        <v>48</v>
      </c>
      <c r="B51" s="549" t="s">
        <v>1442</v>
      </c>
      <c r="C51" s="548">
        <f t="shared" si="4"/>
        <v>0</v>
      </c>
      <c r="D51" s="548">
        <f t="shared" si="3"/>
        <v>0</v>
      </c>
      <c r="E51" s="547">
        <f t="shared" si="5"/>
        <v>0</v>
      </c>
      <c r="G51" s="552">
        <v>0</v>
      </c>
      <c r="H51" s="552">
        <v>0</v>
      </c>
      <c r="I51" s="551">
        <v>0</v>
      </c>
      <c r="K51" s="541"/>
      <c r="L51" s="541"/>
      <c r="M51" s="540"/>
      <c r="O51" s="554"/>
      <c r="P51" s="554"/>
      <c r="Q51" s="553"/>
      <c r="S51" s="541"/>
      <c r="T51" s="541"/>
      <c r="U51" s="540"/>
      <c r="W51" s="541"/>
      <c r="X51" s="541"/>
      <c r="Y51" s="542">
        <v>0</v>
      </c>
      <c r="AA51" s="541">
        <v>0</v>
      </c>
      <c r="AB51" s="541">
        <v>0</v>
      </c>
      <c r="AC51" s="540">
        <v>0</v>
      </c>
      <c r="AE51" s="541"/>
      <c r="AF51" s="541"/>
      <c r="AG51" s="540"/>
    </row>
    <row r="52" spans="1:33" ht="16.5" thickBot="1" x14ac:dyDescent="0.3">
      <c r="A52" s="549">
        <v>49</v>
      </c>
      <c r="B52" s="549" t="s">
        <v>761</v>
      </c>
      <c r="C52" s="548">
        <v>3</v>
      </c>
      <c r="D52" s="548">
        <v>3</v>
      </c>
      <c r="E52" s="547">
        <f>'2 lentele'!J203+'2 lentele'!J204+'2 lentele'!J205</f>
        <v>2962830.84</v>
      </c>
      <c r="G52" s="552">
        <v>0</v>
      </c>
      <c r="H52" s="552">
        <v>0</v>
      </c>
      <c r="I52" s="551">
        <v>0</v>
      </c>
      <c r="K52" s="541"/>
      <c r="L52" s="541"/>
      <c r="M52" s="540"/>
      <c r="O52" s="544">
        <v>1</v>
      </c>
      <c r="P52" s="544">
        <v>1</v>
      </c>
      <c r="Q52" s="550">
        <v>137155.76999999999</v>
      </c>
      <c r="S52" s="541"/>
      <c r="T52" s="541"/>
      <c r="U52" s="540"/>
      <c r="W52" s="541"/>
      <c r="X52" s="541"/>
      <c r="Y52" s="542">
        <v>0</v>
      </c>
      <c r="AA52" s="541">
        <v>0</v>
      </c>
      <c r="AB52" s="541">
        <v>0</v>
      </c>
      <c r="AC52" s="540">
        <v>0</v>
      </c>
      <c r="AE52" s="541">
        <v>1</v>
      </c>
      <c r="AF52" s="541">
        <v>1</v>
      </c>
      <c r="AG52" s="540">
        <v>314259.82</v>
      </c>
    </row>
    <row r="53" spans="1:33" ht="32.25" thickBot="1" x14ac:dyDescent="0.3">
      <c r="A53" s="549">
        <v>50</v>
      </c>
      <c r="B53" s="549" t="s">
        <v>762</v>
      </c>
      <c r="C53" s="548">
        <v>33</v>
      </c>
      <c r="D53" s="548">
        <v>33</v>
      </c>
      <c r="E53" s="547">
        <f>'2 lentele'!J97+'2 lentele'!J104+'2 lentele'!J202+'2 lentele'!J211+'2 lentele'!J274+'2 lentele'!J275+'2 lentele'!J279+'2 lentele'!J317+'2 lentele'!J319+'2 lentele'!J323+'2 lentele'!J324+'2 lentele'!J339+'2 lentele'!J340+'2 lentele'!J360+'2 lentele'!J361+'2 lentele'!J362+'2 lentele'!J363+'2 lentele'!J364+'2 lentele'!J365+'2 lentele'!J366+'2 lentele'!J367+'2 lentele'!J368+'2 lentele'!J433+'2 lentele'!J434+'2 lentele'!J435+'2 lentele'!J436+'2 lentele'!J437+'2 lentele'!J438+'2 lentele'!J457+'2 lentele'!J463+'2 lentele'!J464+'2 lentele'!J465+'2 lentele'!J328</f>
        <v>7406577.8399999999</v>
      </c>
      <c r="G53" s="546">
        <v>2</v>
      </c>
      <c r="H53" s="546">
        <v>2</v>
      </c>
      <c r="I53" s="545" t="s">
        <v>1441</v>
      </c>
      <c r="K53" s="541"/>
      <c r="L53" s="541"/>
      <c r="M53" s="540"/>
      <c r="O53" s="544">
        <v>1</v>
      </c>
      <c r="P53" s="544">
        <v>1</v>
      </c>
      <c r="Q53" s="543">
        <v>33927.24</v>
      </c>
      <c r="S53" s="541">
        <v>1</v>
      </c>
      <c r="T53" s="541"/>
      <c r="U53" s="540"/>
      <c r="W53" s="541">
        <v>3</v>
      </c>
      <c r="X53" s="541">
        <v>3</v>
      </c>
      <c r="Y53" s="542">
        <v>1755220</v>
      </c>
      <c r="AA53" s="541">
        <v>9</v>
      </c>
      <c r="AB53" s="541">
        <v>9</v>
      </c>
      <c r="AC53" s="540">
        <v>2293291.0099999998</v>
      </c>
      <c r="AE53" s="541">
        <v>5</v>
      </c>
      <c r="AF53" s="541">
        <v>5</v>
      </c>
      <c r="AG53" s="540">
        <f>251947.34+352941.18+160824.29+176470.59+45000</f>
        <v>987183.4</v>
      </c>
    </row>
    <row r="54" spans="1:33" x14ac:dyDescent="0.25">
      <c r="E54" s="574"/>
    </row>
  </sheetData>
  <mergeCells count="5">
    <mergeCell ref="K3:M3"/>
    <mergeCell ref="O3:Q3"/>
    <mergeCell ref="W3:Y3"/>
    <mergeCell ref="AA3:AC3"/>
    <mergeCell ref="AE3:AG3"/>
  </mergeCells>
  <pageMargins left="0.70866141732283472" right="0.70866141732283472" top="0.74803149606299213" bottom="0.74803149606299213" header="0.31496062992125984" footer="0.31496062992125984"/>
  <pageSetup paperSize="9" scale="76" firstPageNumber="178" fitToHeight="0" orientation="portrait" useFirstPageNumber="1" r:id="rId1"/>
  <headerFooter>
    <oddHeader>&amp;L&amp;G&amp;RKauno regiono plėtros planas iki 2020 metų</oddHeader>
    <oddFooter>&amp;R&amp;P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2 lentele</vt:lpstr>
      <vt:lpstr>3 lentele</vt:lpstr>
      <vt:lpstr>4 lentele</vt:lpstr>
      <vt:lpstr>5 lentele</vt:lpstr>
      <vt:lpstr>6 lentele</vt:lpstr>
      <vt:lpstr>7 lentele</vt:lpstr>
      <vt:lpstr>8 lentele</vt:lpstr>
      <vt:lpstr>'2 lentele'!Print_Titles</vt:lpstr>
      <vt:lpstr>'3 lentele'!Print_Titles</vt:lpstr>
      <vt:lpstr>'4 lentele'!Print_Titles</vt:lpstr>
      <vt:lpstr>'5 lentele'!Print_Titles</vt:lpstr>
      <vt:lpstr>'8 lentele'!Print_Titles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PIRMAS</dc:creator>
  <cp:lastModifiedBy>Mindaugas Juknevičius</cp:lastModifiedBy>
  <cp:lastPrinted>2017-08-07T11:35:44Z</cp:lastPrinted>
  <dcterms:created xsi:type="dcterms:W3CDTF">2015-06-15T13:21:53Z</dcterms:created>
  <dcterms:modified xsi:type="dcterms:W3CDTF">2017-09-26T06:32:47Z</dcterms:modified>
</cp:coreProperties>
</file>