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Šios_darbaknygės" defaultThemeVersion="124226"/>
  <bookViews>
    <workbookView xWindow="0" yWindow="0" windowWidth="12915" windowHeight="9285" firstSheet="3" activeTab="8"/>
  </bookViews>
  <sheets>
    <sheet name="Lapas1" sheetId="16" state="hidden" r:id="rId1"/>
    <sheet name="Visi duomenys" sheetId="1" state="hidden" r:id="rId2"/>
    <sheet name="Lapas2" sheetId="19" state="hidden" r:id="rId3"/>
    <sheet name="Priemonių planas" sheetId="18" r:id="rId4"/>
    <sheet name="PP Lentelė 1 " sheetId="21" r:id="rId5"/>
    <sheet name="PP Lentelė 2" sheetId="8" r:id="rId6"/>
    <sheet name="PP Lentelė 3" sheetId="11" r:id="rId7"/>
    <sheet name="Veiklų grupės" sheetId="6" state="hidden" r:id="rId8"/>
    <sheet name="PP Lentelė 4" sheetId="12" r:id="rId9"/>
    <sheet name="PP Lentelė 5" sheetId="5" r:id="rId10"/>
    <sheet name="PP Lentelė 6" sheetId="9" r:id="rId11"/>
    <sheet name="PP Lentelė 7" sheetId="14" r:id="rId12"/>
    <sheet name="PP Lentelė 8" sheetId="15" r:id="rId13"/>
    <sheet name="Stebėsena" sheetId="22" r:id="rId14"/>
    <sheet name="ST Lentelė 1" sheetId="24" r:id="rId15"/>
    <sheet name="ST lentelė 2" sheetId="30" r:id="rId16"/>
    <sheet name="ST Lentelė 3" sheetId="32" r:id="rId17"/>
    <sheet name="ST Lentelė 4" sheetId="33" r:id="rId18"/>
    <sheet name="ST Lentelė 5" sheetId="34" r:id="rId19"/>
    <sheet name="ST Lentelė 6" sheetId="35" r:id="rId20"/>
    <sheet name="ST Lentelė 7" sheetId="36" r:id="rId21"/>
  </sheets>
  <externalReferences>
    <externalReference r:id="rId22"/>
  </externalReferences>
  <definedNames>
    <definedName name="_xlnm._FilterDatabase" localSheetId="4" hidden="1">'PP Lentelė 1 '!$A$4:$T$111</definedName>
    <definedName name="_xlnm._FilterDatabase" localSheetId="5" hidden="1">'PP Lentelė 2'!$A$4:$T$109</definedName>
    <definedName name="_xlnm._FilterDatabase" localSheetId="6" hidden="1">'PP Lentelė 3'!$A$4:$S$108</definedName>
    <definedName name="_xlnm._FilterDatabase" localSheetId="8" hidden="1">'PP Lentelė 4'!$A$4:$U$108</definedName>
    <definedName name="_xlnm._FilterDatabase" localSheetId="9" hidden="1">'PP Lentelė 5'!$A$3:$C$50</definedName>
    <definedName name="_xlnm._FilterDatabase" localSheetId="10" hidden="1">'PP Lentelė 6'!$A$2:$J$27</definedName>
    <definedName name="_xlnm._FilterDatabase" localSheetId="11" hidden="1">'PP Lentelė 7'!$A$2:$J$27</definedName>
    <definedName name="_xlnm._FilterDatabase" localSheetId="12" hidden="1">'PP Lentelė 8'!$A$3:$E$53</definedName>
    <definedName name="_xlnm._FilterDatabase" localSheetId="17" hidden="1">'ST Lentelė 4'!$A$4:$M$47</definedName>
    <definedName name="_xlnm._FilterDatabase" localSheetId="18" hidden="1">'ST Lentelė 5'!$A$4:$M$47</definedName>
    <definedName name="_xlnm._FilterDatabase" localSheetId="1" hidden="1">'Visi duomenys'!$A$4:$AY$353</definedName>
    <definedName name="_xlnm.Print_Titles" localSheetId="14">'ST Lentelė 1'!$2:$2</definedName>
    <definedName name="_xlnm.Print_Titles" localSheetId="15">'ST lentelė 2'!$2:$2</definedName>
    <definedName name="_xlnm.Print_Titles" localSheetId="1">'Visi duomenys'!$3:$4</definedName>
  </definedNames>
  <calcPr calcId="152511"/>
</workbook>
</file>

<file path=xl/calcChain.xml><?xml version="1.0" encoding="utf-8"?>
<calcChain xmlns="http://schemas.openxmlformats.org/spreadsheetml/2006/main">
  <c r="S68" i="11" l="1"/>
  <c r="S69" i="11"/>
  <c r="S70" i="11"/>
  <c r="G16" i="9" l="1"/>
  <c r="Q68" i="12"/>
  <c r="R68" i="12"/>
  <c r="S68" i="12"/>
  <c r="T68" i="12"/>
  <c r="U68" i="12"/>
  <c r="Q69" i="12"/>
  <c r="R69" i="12"/>
  <c r="S69" i="12"/>
  <c r="T69" i="12"/>
  <c r="U69" i="12"/>
  <c r="Q70" i="12"/>
  <c r="R70" i="12"/>
  <c r="S70" i="12"/>
  <c r="T70" i="12"/>
  <c r="U70" i="12"/>
  <c r="P68" i="12"/>
  <c r="P69" i="12"/>
  <c r="P70" i="12"/>
  <c r="O68" i="12"/>
  <c r="O69" i="12"/>
  <c r="O70" i="12"/>
  <c r="N68" i="12"/>
  <c r="N69" i="12"/>
  <c r="N70" i="12"/>
  <c r="M68" i="12"/>
  <c r="M69" i="12"/>
  <c r="M70" i="12"/>
  <c r="L68" i="12"/>
  <c r="L69" i="12"/>
  <c r="L70" i="12"/>
  <c r="K68" i="12"/>
  <c r="K69" i="12"/>
  <c r="K70" i="12"/>
  <c r="J68" i="12"/>
  <c r="J69" i="12"/>
  <c r="J70" i="12"/>
  <c r="L70" i="11" l="1"/>
  <c r="K70" i="11"/>
  <c r="J70" i="11"/>
  <c r="L70" i="1" l="1"/>
  <c r="K70" i="1" s="1"/>
  <c r="J70" i="1" s="1"/>
  <c r="L69" i="1"/>
  <c r="K69" i="1" s="1"/>
  <c r="J69" i="1" s="1"/>
  <c r="L68" i="1"/>
  <c r="K68" i="1"/>
  <c r="J68" i="1" s="1"/>
  <c r="L67" i="1"/>
  <c r="K67" i="1" s="1"/>
  <c r="J67" i="1" s="1"/>
  <c r="K21" i="16" l="1"/>
  <c r="J21" i="16"/>
  <c r="I21" i="16"/>
  <c r="H21" i="16"/>
  <c r="AA64" i="1" l="1"/>
  <c r="D27" i="34" l="1"/>
  <c r="E27" i="34"/>
  <c r="F27" i="34"/>
  <c r="A86" i="12"/>
  <c r="B86" i="12"/>
  <c r="C86" i="12"/>
  <c r="D86" i="12"/>
  <c r="E86" i="12"/>
  <c r="F86" i="12"/>
  <c r="G86" i="12"/>
  <c r="H86" i="12"/>
  <c r="I86" i="12"/>
  <c r="J86" i="12"/>
  <c r="K86" i="12"/>
  <c r="L86" i="12"/>
  <c r="M86" i="12"/>
  <c r="N86" i="12"/>
  <c r="O86" i="12"/>
  <c r="P86" i="12"/>
  <c r="Q86" i="12"/>
  <c r="R86" i="12"/>
  <c r="S86" i="12"/>
  <c r="T86" i="12"/>
  <c r="U86" i="12"/>
  <c r="A86" i="11"/>
  <c r="B86" i="11"/>
  <c r="C86" i="11"/>
  <c r="D86" i="11"/>
  <c r="E86" i="11"/>
  <c r="F86" i="11"/>
  <c r="G86" i="11"/>
  <c r="H86" i="11"/>
  <c r="I86" i="11"/>
  <c r="J86" i="11"/>
  <c r="K86" i="11"/>
  <c r="L86" i="11"/>
  <c r="M86" i="11"/>
  <c r="N86" i="11"/>
  <c r="O86" i="11"/>
  <c r="P86" i="11"/>
  <c r="Q86" i="11"/>
  <c r="R86" i="11"/>
  <c r="S86" i="11"/>
  <c r="C87" i="8"/>
  <c r="D87" i="8"/>
  <c r="E87" i="8"/>
  <c r="F87" i="8"/>
  <c r="G87" i="8"/>
  <c r="H87" i="8"/>
  <c r="I87" i="8"/>
  <c r="J87" i="8"/>
  <c r="K87" i="8"/>
  <c r="L87" i="8"/>
  <c r="M87" i="8"/>
  <c r="N87" i="8"/>
  <c r="O87" i="8"/>
  <c r="P87" i="8"/>
  <c r="Q87" i="8"/>
  <c r="R87" i="8"/>
  <c r="S87" i="8"/>
  <c r="T87" i="8"/>
  <c r="C88" i="8"/>
  <c r="D88" i="8"/>
  <c r="E88" i="8"/>
  <c r="F88" i="8"/>
  <c r="G88" i="8"/>
  <c r="H88" i="8"/>
  <c r="I88" i="8"/>
  <c r="J88" i="8"/>
  <c r="K88" i="8"/>
  <c r="L88" i="8"/>
  <c r="M88" i="8"/>
  <c r="N88" i="8"/>
  <c r="O88" i="8"/>
  <c r="P88" i="8"/>
  <c r="Q88" i="8"/>
  <c r="R88" i="8"/>
  <c r="S88" i="8"/>
  <c r="T88" i="8"/>
  <c r="C89" i="8"/>
  <c r="D89" i="8"/>
  <c r="E89" i="8"/>
  <c r="F89" i="8"/>
  <c r="G89" i="8"/>
  <c r="H89" i="8"/>
  <c r="I89" i="8"/>
  <c r="J89" i="8"/>
  <c r="K89" i="8"/>
  <c r="L89" i="8"/>
  <c r="M89" i="8"/>
  <c r="N89" i="8"/>
  <c r="O89" i="8"/>
  <c r="P89" i="8"/>
  <c r="Q89" i="8"/>
  <c r="R89" i="8"/>
  <c r="S89" i="8"/>
  <c r="T89" i="8"/>
  <c r="C90" i="8"/>
  <c r="D90" i="8"/>
  <c r="E90" i="8"/>
  <c r="F90" i="8"/>
  <c r="G90" i="8"/>
  <c r="H90" i="8"/>
  <c r="I90" i="8"/>
  <c r="J90" i="8"/>
  <c r="K90" i="8"/>
  <c r="L90" i="8"/>
  <c r="M90" i="8"/>
  <c r="N90" i="8"/>
  <c r="O90" i="8"/>
  <c r="P90" i="8"/>
  <c r="Q90" i="8"/>
  <c r="R90" i="8"/>
  <c r="S90" i="8"/>
  <c r="T90" i="8"/>
  <c r="C91" i="8"/>
  <c r="D91" i="8"/>
  <c r="E91" i="8"/>
  <c r="F91" i="8"/>
  <c r="G91" i="8"/>
  <c r="H91" i="8"/>
  <c r="I91" i="8"/>
  <c r="J91" i="8"/>
  <c r="K91" i="8"/>
  <c r="L91" i="8"/>
  <c r="M91" i="8"/>
  <c r="N91" i="8"/>
  <c r="O91" i="8"/>
  <c r="P91" i="8"/>
  <c r="Q91" i="8"/>
  <c r="R91" i="8"/>
  <c r="S91" i="8"/>
  <c r="T91" i="8"/>
  <c r="C92" i="8"/>
  <c r="D92" i="8"/>
  <c r="E92" i="8"/>
  <c r="F92" i="8"/>
  <c r="G92" i="8"/>
  <c r="H92" i="8"/>
  <c r="I92" i="8"/>
  <c r="J92" i="8"/>
  <c r="K92" i="8"/>
  <c r="L92" i="8"/>
  <c r="M92" i="8"/>
  <c r="N92" i="8"/>
  <c r="O92" i="8"/>
  <c r="P92" i="8"/>
  <c r="Q92" i="8"/>
  <c r="R92" i="8"/>
  <c r="S92" i="8"/>
  <c r="T92" i="8"/>
  <c r="C93" i="8"/>
  <c r="D93" i="8"/>
  <c r="E93" i="8"/>
  <c r="F93" i="8"/>
  <c r="G93" i="8"/>
  <c r="H93" i="8"/>
  <c r="I93" i="8"/>
  <c r="J93" i="8"/>
  <c r="K93" i="8"/>
  <c r="L93" i="8"/>
  <c r="M93" i="8"/>
  <c r="N93" i="8"/>
  <c r="O93" i="8"/>
  <c r="P93" i="8"/>
  <c r="Q93" i="8"/>
  <c r="R93" i="8"/>
  <c r="S93" i="8"/>
  <c r="T93" i="8"/>
  <c r="C94" i="8"/>
  <c r="D94" i="8"/>
  <c r="E94" i="8"/>
  <c r="F94" i="8"/>
  <c r="G94" i="8"/>
  <c r="H94" i="8"/>
  <c r="I94" i="8"/>
  <c r="J94" i="8"/>
  <c r="K94" i="8"/>
  <c r="L94" i="8"/>
  <c r="M94" i="8"/>
  <c r="N94" i="8"/>
  <c r="O94" i="8"/>
  <c r="P94" i="8"/>
  <c r="Q94" i="8"/>
  <c r="R94" i="8"/>
  <c r="S94" i="8"/>
  <c r="T94" i="8"/>
  <c r="C95" i="8"/>
  <c r="D95" i="8"/>
  <c r="E95" i="8"/>
  <c r="F95" i="8"/>
  <c r="G95" i="8"/>
  <c r="H95" i="8"/>
  <c r="I95" i="8"/>
  <c r="J95" i="8"/>
  <c r="K95" i="8"/>
  <c r="L95" i="8"/>
  <c r="M95" i="8"/>
  <c r="N95" i="8"/>
  <c r="O95" i="8"/>
  <c r="P95" i="8"/>
  <c r="Q95" i="8"/>
  <c r="R95" i="8"/>
  <c r="S95" i="8"/>
  <c r="T95" i="8"/>
  <c r="C96" i="8"/>
  <c r="D96" i="8"/>
  <c r="E96" i="8"/>
  <c r="F96" i="8"/>
  <c r="G96" i="8"/>
  <c r="H96" i="8"/>
  <c r="I96" i="8"/>
  <c r="J96" i="8"/>
  <c r="K96" i="8"/>
  <c r="L96" i="8"/>
  <c r="M96" i="8"/>
  <c r="N96" i="8"/>
  <c r="O96" i="8"/>
  <c r="P96" i="8"/>
  <c r="Q96" i="8"/>
  <c r="R96" i="8"/>
  <c r="S96" i="8"/>
  <c r="T96" i="8"/>
  <c r="C97" i="8"/>
  <c r="D97" i="8"/>
  <c r="E97" i="8"/>
  <c r="F97" i="8"/>
  <c r="G97" i="8"/>
  <c r="H97" i="8"/>
  <c r="I97" i="8"/>
  <c r="J97" i="8"/>
  <c r="K97" i="8"/>
  <c r="L97" i="8"/>
  <c r="M97" i="8"/>
  <c r="N97" i="8"/>
  <c r="O97" i="8"/>
  <c r="P97" i="8"/>
  <c r="Q97" i="8"/>
  <c r="R97" i="8"/>
  <c r="S97" i="8"/>
  <c r="T97" i="8"/>
  <c r="C98" i="8"/>
  <c r="D98" i="8"/>
  <c r="E98" i="8"/>
  <c r="F98" i="8"/>
  <c r="G98" i="8"/>
  <c r="H98" i="8"/>
  <c r="I98" i="8"/>
  <c r="J98" i="8"/>
  <c r="K98" i="8"/>
  <c r="L98" i="8"/>
  <c r="M98" i="8"/>
  <c r="N98" i="8"/>
  <c r="O98" i="8"/>
  <c r="P98" i="8"/>
  <c r="Q98" i="8"/>
  <c r="R98" i="8"/>
  <c r="S98" i="8"/>
  <c r="T98" i="8"/>
  <c r="C99" i="8"/>
  <c r="D99" i="8"/>
  <c r="E99" i="8"/>
  <c r="F99" i="8"/>
  <c r="G99" i="8"/>
  <c r="H99" i="8"/>
  <c r="I99" i="8"/>
  <c r="J99" i="8"/>
  <c r="K99" i="8"/>
  <c r="L99" i="8"/>
  <c r="M99" i="8"/>
  <c r="N99" i="8"/>
  <c r="O99" i="8"/>
  <c r="P99" i="8"/>
  <c r="Q99" i="8"/>
  <c r="R99" i="8"/>
  <c r="S99" i="8"/>
  <c r="T99" i="8"/>
  <c r="C100" i="8"/>
  <c r="D100" i="8"/>
  <c r="E100" i="8"/>
  <c r="F100" i="8"/>
  <c r="G100" i="8"/>
  <c r="H100" i="8"/>
  <c r="I100" i="8"/>
  <c r="J100" i="8"/>
  <c r="K100" i="8"/>
  <c r="L100" i="8"/>
  <c r="M100" i="8"/>
  <c r="N100" i="8"/>
  <c r="O100" i="8"/>
  <c r="P100" i="8"/>
  <c r="Q100" i="8"/>
  <c r="R100" i="8"/>
  <c r="S100" i="8"/>
  <c r="T100" i="8"/>
  <c r="C101" i="8"/>
  <c r="D101" i="8"/>
  <c r="E101" i="8"/>
  <c r="F101" i="8"/>
  <c r="G101" i="8"/>
  <c r="H101" i="8"/>
  <c r="I101" i="8"/>
  <c r="J101" i="8"/>
  <c r="K101" i="8"/>
  <c r="L101" i="8"/>
  <c r="M101" i="8"/>
  <c r="N101" i="8"/>
  <c r="O101" i="8"/>
  <c r="P101" i="8"/>
  <c r="Q101" i="8"/>
  <c r="R101" i="8"/>
  <c r="S101" i="8"/>
  <c r="T101" i="8"/>
  <c r="C102" i="8"/>
  <c r="D102" i="8"/>
  <c r="E102" i="8"/>
  <c r="F102" i="8"/>
  <c r="G102" i="8"/>
  <c r="H102" i="8"/>
  <c r="I102" i="8"/>
  <c r="J102" i="8"/>
  <c r="K102" i="8"/>
  <c r="L102" i="8"/>
  <c r="M102" i="8"/>
  <c r="N102" i="8"/>
  <c r="O102" i="8"/>
  <c r="P102" i="8"/>
  <c r="Q102" i="8"/>
  <c r="R102" i="8"/>
  <c r="S102" i="8"/>
  <c r="T102" i="8"/>
  <c r="C103" i="8"/>
  <c r="D103" i="8"/>
  <c r="E103" i="8"/>
  <c r="F103" i="8"/>
  <c r="G103" i="8"/>
  <c r="H103" i="8"/>
  <c r="I103" i="8"/>
  <c r="J103" i="8"/>
  <c r="K103" i="8"/>
  <c r="L103" i="8"/>
  <c r="M103" i="8"/>
  <c r="N103" i="8"/>
  <c r="O103" i="8"/>
  <c r="P103" i="8"/>
  <c r="Q103" i="8"/>
  <c r="R103" i="8"/>
  <c r="S103" i="8"/>
  <c r="T103" i="8"/>
  <c r="C104" i="8"/>
  <c r="D104" i="8"/>
  <c r="E104" i="8"/>
  <c r="F104" i="8"/>
  <c r="G104" i="8"/>
  <c r="H104" i="8"/>
  <c r="I104" i="8"/>
  <c r="J104" i="8"/>
  <c r="K104" i="8"/>
  <c r="L104" i="8"/>
  <c r="M104" i="8"/>
  <c r="N104" i="8"/>
  <c r="O104" i="8"/>
  <c r="P104" i="8"/>
  <c r="Q104" i="8"/>
  <c r="R104" i="8"/>
  <c r="S104" i="8"/>
  <c r="T104" i="8"/>
  <c r="C105" i="8"/>
  <c r="D105" i="8"/>
  <c r="E105" i="8"/>
  <c r="F105" i="8"/>
  <c r="G105" i="8"/>
  <c r="H105" i="8"/>
  <c r="I105" i="8"/>
  <c r="J105" i="8"/>
  <c r="K105" i="8"/>
  <c r="L105" i="8"/>
  <c r="M105" i="8"/>
  <c r="N105" i="8"/>
  <c r="O105" i="8"/>
  <c r="P105" i="8"/>
  <c r="Q105" i="8"/>
  <c r="R105" i="8"/>
  <c r="S105" i="8"/>
  <c r="T105" i="8"/>
  <c r="C106" i="8"/>
  <c r="D106" i="8"/>
  <c r="E106" i="8"/>
  <c r="F106" i="8"/>
  <c r="G106" i="8"/>
  <c r="H106" i="8"/>
  <c r="I106" i="8"/>
  <c r="J106" i="8"/>
  <c r="K106" i="8"/>
  <c r="L106" i="8"/>
  <c r="M106" i="8"/>
  <c r="N106" i="8"/>
  <c r="O106" i="8"/>
  <c r="P106" i="8"/>
  <c r="Q106" i="8"/>
  <c r="R106" i="8"/>
  <c r="S106" i="8"/>
  <c r="T106" i="8"/>
  <c r="C107" i="8"/>
  <c r="D107" i="8"/>
  <c r="E107" i="8"/>
  <c r="F107" i="8"/>
  <c r="G107" i="8"/>
  <c r="H107" i="8"/>
  <c r="I107" i="8"/>
  <c r="K107" i="8"/>
  <c r="L107" i="8"/>
  <c r="M107" i="8"/>
  <c r="N107" i="8"/>
  <c r="O107" i="8"/>
  <c r="P107" i="8"/>
  <c r="Q107" i="8"/>
  <c r="R107" i="8"/>
  <c r="S107" i="8"/>
  <c r="T107" i="8"/>
  <c r="C108" i="8"/>
  <c r="D108" i="8"/>
  <c r="E108" i="8"/>
  <c r="F108" i="8"/>
  <c r="G108" i="8"/>
  <c r="H108" i="8"/>
  <c r="I108" i="8"/>
  <c r="K108" i="8"/>
  <c r="L108" i="8"/>
  <c r="M108" i="8"/>
  <c r="N108" i="8"/>
  <c r="O108" i="8"/>
  <c r="P108" i="8"/>
  <c r="Q108" i="8"/>
  <c r="R108" i="8"/>
  <c r="S108" i="8"/>
  <c r="T108" i="8"/>
  <c r="C86" i="8"/>
  <c r="D86" i="8"/>
  <c r="E86" i="8"/>
  <c r="F86" i="8"/>
  <c r="G86" i="8"/>
  <c r="H86" i="8"/>
  <c r="I86" i="8"/>
  <c r="L86" i="8"/>
  <c r="M86" i="8"/>
  <c r="N86" i="8"/>
  <c r="A108" i="8"/>
  <c r="B108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R86" i="21" l="1"/>
  <c r="P86" i="21"/>
  <c r="N86" i="21"/>
  <c r="L86" i="21"/>
  <c r="J86" i="21"/>
  <c r="H86" i="21"/>
  <c r="F86" i="21"/>
  <c r="D86" i="21"/>
  <c r="A6" i="21"/>
  <c r="A7" i="21"/>
  <c r="A8" i="21"/>
  <c r="A9" i="21"/>
  <c r="A10" i="21"/>
  <c r="A11" i="21"/>
  <c r="A12" i="21"/>
  <c r="A13" i="21"/>
  <c r="A14" i="21"/>
  <c r="A15" i="21"/>
  <c r="A16" i="21"/>
  <c r="A17" i="21"/>
  <c r="A18" i="21"/>
  <c r="A19" i="21"/>
  <c r="A20" i="21"/>
  <c r="A21" i="21"/>
  <c r="A22" i="21"/>
  <c r="A23" i="21"/>
  <c r="A24" i="21"/>
  <c r="A25" i="21"/>
  <c r="A26" i="21"/>
  <c r="A27" i="21"/>
  <c r="A28" i="21"/>
  <c r="A29" i="21"/>
  <c r="A30" i="21"/>
  <c r="A31" i="21"/>
  <c r="A32" i="21"/>
  <c r="A33" i="21"/>
  <c r="A34" i="21"/>
  <c r="A35" i="21"/>
  <c r="A36" i="21"/>
  <c r="A37" i="21"/>
  <c r="A38" i="21"/>
  <c r="A39" i="21"/>
  <c r="A40" i="21"/>
  <c r="A41" i="21"/>
  <c r="A42" i="21"/>
  <c r="A43" i="21"/>
  <c r="A44" i="21"/>
  <c r="A45" i="21"/>
  <c r="A46" i="21"/>
  <c r="A47" i="21"/>
  <c r="A48" i="21"/>
  <c r="A49" i="21"/>
  <c r="A50" i="21"/>
  <c r="A51" i="21"/>
  <c r="A52" i="21"/>
  <c r="A53" i="21"/>
  <c r="A54" i="21"/>
  <c r="A55" i="21"/>
  <c r="A56" i="21"/>
  <c r="A57" i="21"/>
  <c r="A58" i="21"/>
  <c r="A59" i="21"/>
  <c r="A60" i="21"/>
  <c r="A61" i="21"/>
  <c r="A62" i="21"/>
  <c r="A63" i="21"/>
  <c r="A64" i="21"/>
  <c r="A65" i="21"/>
  <c r="A66" i="21"/>
  <c r="A67" i="21"/>
  <c r="A68" i="21"/>
  <c r="A69" i="21"/>
  <c r="A70" i="21"/>
  <c r="A71" i="21"/>
  <c r="A72" i="21"/>
  <c r="A73" i="21"/>
  <c r="A74" i="21"/>
  <c r="A75" i="21"/>
  <c r="A76" i="21"/>
  <c r="A77" i="21"/>
  <c r="A78" i="21"/>
  <c r="A79" i="21"/>
  <c r="A80" i="21"/>
  <c r="A81" i="21"/>
  <c r="A82" i="21"/>
  <c r="A83" i="21"/>
  <c r="A84" i="21"/>
  <c r="A85" i="21"/>
  <c r="A86" i="21"/>
  <c r="A87" i="21"/>
  <c r="A88" i="21"/>
  <c r="A89" i="21"/>
  <c r="A90" i="21"/>
  <c r="A91" i="21"/>
  <c r="A92" i="21"/>
  <c r="A93" i="21"/>
  <c r="A94" i="21"/>
  <c r="A95" i="21"/>
  <c r="A96" i="21"/>
  <c r="A97" i="21"/>
  <c r="A98" i="21"/>
  <c r="A99" i="21"/>
  <c r="A100" i="21"/>
  <c r="A101" i="21"/>
  <c r="A102" i="21"/>
  <c r="A103" i="21"/>
  <c r="A104" i="21"/>
  <c r="A105" i="21"/>
  <c r="A106" i="21"/>
  <c r="A107" i="21"/>
  <c r="A108" i="21"/>
  <c r="B6" i="21"/>
  <c r="B7" i="21"/>
  <c r="B8" i="21"/>
  <c r="B9" i="21"/>
  <c r="B10" i="21"/>
  <c r="B11" i="21"/>
  <c r="B12" i="21"/>
  <c r="B13" i="21"/>
  <c r="B14" i="21"/>
  <c r="B15" i="21"/>
  <c r="B16" i="21"/>
  <c r="B17" i="21"/>
  <c r="B18" i="21"/>
  <c r="B19" i="21"/>
  <c r="B20" i="21"/>
  <c r="B21" i="21"/>
  <c r="B22" i="21"/>
  <c r="B23" i="21"/>
  <c r="B24" i="21"/>
  <c r="B25" i="21"/>
  <c r="B26" i="21"/>
  <c r="B27" i="21"/>
  <c r="B28" i="21"/>
  <c r="B29" i="21"/>
  <c r="B30" i="21"/>
  <c r="B31" i="21"/>
  <c r="B32" i="21"/>
  <c r="B33" i="21"/>
  <c r="B34" i="21"/>
  <c r="B35" i="21"/>
  <c r="B36" i="21"/>
  <c r="B37" i="21"/>
  <c r="B38" i="21"/>
  <c r="B39" i="21"/>
  <c r="B40" i="21"/>
  <c r="B41" i="21"/>
  <c r="B42" i="21"/>
  <c r="B43" i="21"/>
  <c r="B44" i="21"/>
  <c r="B45" i="21"/>
  <c r="B46" i="21"/>
  <c r="B47" i="21"/>
  <c r="B48" i="21"/>
  <c r="B49" i="21"/>
  <c r="B50" i="21"/>
  <c r="B51" i="21"/>
  <c r="B52" i="21"/>
  <c r="B53" i="21"/>
  <c r="B54" i="21"/>
  <c r="B55" i="21"/>
  <c r="B56" i="21"/>
  <c r="B57" i="21"/>
  <c r="B58" i="21"/>
  <c r="B59" i="21"/>
  <c r="B60" i="21"/>
  <c r="B61" i="21"/>
  <c r="B62" i="21"/>
  <c r="B63" i="21"/>
  <c r="B64" i="21"/>
  <c r="B65" i="21"/>
  <c r="B66" i="21"/>
  <c r="B67" i="21"/>
  <c r="B68" i="21"/>
  <c r="B69" i="21"/>
  <c r="B70" i="21"/>
  <c r="B71" i="21"/>
  <c r="B72" i="21"/>
  <c r="B73" i="21"/>
  <c r="B74" i="21"/>
  <c r="B75" i="21"/>
  <c r="B76" i="21"/>
  <c r="B77" i="21"/>
  <c r="B78" i="21"/>
  <c r="B79" i="21"/>
  <c r="B80" i="21"/>
  <c r="B81" i="21"/>
  <c r="B82" i="21"/>
  <c r="B83" i="21"/>
  <c r="B84" i="21"/>
  <c r="B85" i="21"/>
  <c r="B86" i="21"/>
  <c r="B87" i="21"/>
  <c r="B88" i="21"/>
  <c r="B89" i="21"/>
  <c r="B90" i="21"/>
  <c r="B91" i="21"/>
  <c r="B92" i="21"/>
  <c r="B93" i="21"/>
  <c r="B94" i="21"/>
  <c r="B95" i="21"/>
  <c r="B96" i="21"/>
  <c r="B97" i="21"/>
  <c r="B98" i="21"/>
  <c r="B99" i="21"/>
  <c r="B100" i="21"/>
  <c r="B101" i="21"/>
  <c r="B102" i="21"/>
  <c r="B103" i="21"/>
  <c r="B104" i="21"/>
  <c r="B105" i="21"/>
  <c r="B106" i="21"/>
  <c r="B107" i="21"/>
  <c r="B108" i="21"/>
  <c r="B5" i="21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5" i="21"/>
  <c r="T86" i="1"/>
  <c r="S86" i="1"/>
  <c r="S86" i="8" s="1"/>
  <c r="R86" i="1"/>
  <c r="R86" i="8" s="1"/>
  <c r="Q86" i="1"/>
  <c r="Q86" i="8" s="1"/>
  <c r="P86" i="1"/>
  <c r="P86" i="8" s="1"/>
  <c r="O86" i="1"/>
  <c r="O86" i="8" s="1"/>
  <c r="T85" i="1"/>
  <c r="S85" i="1"/>
  <c r="R85" i="1"/>
  <c r="Q85" i="1"/>
  <c r="P85" i="1"/>
  <c r="O85" i="1"/>
  <c r="K86" i="1"/>
  <c r="K86" i="8" s="1"/>
  <c r="J86" i="1"/>
  <c r="J86" i="8" s="1"/>
  <c r="K85" i="1"/>
  <c r="J85" i="1"/>
  <c r="I27" i="33" l="1"/>
  <c r="M27" i="33"/>
  <c r="L27" i="33"/>
  <c r="J27" i="33"/>
  <c r="T86" i="8"/>
  <c r="G27" i="33"/>
  <c r="K27" i="33"/>
  <c r="H27" i="33"/>
  <c r="S86" i="21"/>
  <c r="T86" i="21"/>
  <c r="J33" i="1"/>
  <c r="H27" i="34" l="1"/>
  <c r="L27" i="34"/>
  <c r="K27" i="34"/>
  <c r="I27" i="34"/>
  <c r="M27" i="34"/>
  <c r="J27" i="34"/>
  <c r="G27" i="34"/>
  <c r="Q86" i="21"/>
  <c r="I86" i="21"/>
  <c r="O86" i="21"/>
  <c r="K86" i="21"/>
  <c r="G86" i="21"/>
  <c r="C86" i="21"/>
  <c r="M86" i="21"/>
  <c r="E86" i="21"/>
  <c r="S5" i="8"/>
  <c r="S6" i="8"/>
  <c r="S7" i="8"/>
  <c r="S8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68" i="8"/>
  <c r="S69" i="8"/>
  <c r="S70" i="8"/>
  <c r="S71" i="8"/>
  <c r="S72" i="8"/>
  <c r="S73" i="8"/>
  <c r="S74" i="8"/>
  <c r="S75" i="8"/>
  <c r="S76" i="8"/>
  <c r="S77" i="8"/>
  <c r="S78" i="8"/>
  <c r="S79" i="8"/>
  <c r="S80" i="8"/>
  <c r="S81" i="8"/>
  <c r="S82" i="8"/>
  <c r="S83" i="8"/>
  <c r="S84" i="8"/>
  <c r="S85" i="8"/>
  <c r="AP103" i="1" l="1"/>
  <c r="AP104" i="1"/>
  <c r="E58" i="30" l="1"/>
  <c r="E54" i="30"/>
  <c r="E32" i="30"/>
  <c r="E5" i="30"/>
  <c r="D6" i="34"/>
  <c r="E6" i="34"/>
  <c r="F6" i="34"/>
  <c r="D7" i="34"/>
  <c r="E7" i="34"/>
  <c r="F7" i="34"/>
  <c r="D8" i="34"/>
  <c r="E8" i="34"/>
  <c r="F8" i="34"/>
  <c r="D9" i="34"/>
  <c r="E9" i="34"/>
  <c r="F9" i="34"/>
  <c r="D10" i="34"/>
  <c r="E10" i="34"/>
  <c r="F10" i="34"/>
  <c r="D11" i="34"/>
  <c r="E11" i="34"/>
  <c r="F11" i="34"/>
  <c r="D12" i="34"/>
  <c r="E12" i="34"/>
  <c r="F12" i="34"/>
  <c r="D13" i="34"/>
  <c r="E13" i="34"/>
  <c r="F13" i="34"/>
  <c r="D14" i="34"/>
  <c r="E14" i="34"/>
  <c r="F14" i="34"/>
  <c r="D15" i="34"/>
  <c r="E15" i="34"/>
  <c r="F15" i="34"/>
  <c r="D16" i="34"/>
  <c r="E16" i="34"/>
  <c r="F16" i="34"/>
  <c r="D17" i="34"/>
  <c r="E17" i="34"/>
  <c r="F17" i="34"/>
  <c r="D18" i="34"/>
  <c r="E18" i="34"/>
  <c r="F18" i="34"/>
  <c r="D19" i="34"/>
  <c r="E19" i="34"/>
  <c r="F19" i="34"/>
  <c r="D20" i="34"/>
  <c r="E20" i="34"/>
  <c r="F20" i="34"/>
  <c r="D21" i="34"/>
  <c r="E21" i="34"/>
  <c r="F21" i="34"/>
  <c r="D22" i="34"/>
  <c r="E22" i="34"/>
  <c r="F22" i="34"/>
  <c r="D23" i="34"/>
  <c r="E23" i="34"/>
  <c r="F23" i="34"/>
  <c r="D24" i="34"/>
  <c r="E24" i="34"/>
  <c r="F24" i="34"/>
  <c r="D25" i="34"/>
  <c r="E25" i="34"/>
  <c r="F25" i="34"/>
  <c r="D26" i="34"/>
  <c r="E26" i="34"/>
  <c r="F26" i="34"/>
  <c r="D28" i="34"/>
  <c r="E28" i="34"/>
  <c r="F28" i="34"/>
  <c r="D29" i="34"/>
  <c r="E29" i="34"/>
  <c r="F29" i="34"/>
  <c r="D30" i="34"/>
  <c r="E30" i="34"/>
  <c r="F30" i="34"/>
  <c r="D31" i="34"/>
  <c r="E31" i="34"/>
  <c r="F31" i="34"/>
  <c r="D32" i="34"/>
  <c r="E32" i="34"/>
  <c r="F32" i="34"/>
  <c r="D33" i="34"/>
  <c r="E33" i="34"/>
  <c r="F33" i="34"/>
  <c r="D34" i="34"/>
  <c r="E34" i="34"/>
  <c r="F34" i="34"/>
  <c r="D35" i="34"/>
  <c r="E35" i="34"/>
  <c r="F35" i="34"/>
  <c r="D36" i="34"/>
  <c r="E36" i="34"/>
  <c r="F36" i="34"/>
  <c r="D37" i="34"/>
  <c r="E37" i="34"/>
  <c r="F37" i="34"/>
  <c r="D38" i="34"/>
  <c r="E38" i="34"/>
  <c r="F38" i="34"/>
  <c r="D39" i="34"/>
  <c r="E39" i="34"/>
  <c r="F39" i="34"/>
  <c r="D40" i="34"/>
  <c r="E40" i="34"/>
  <c r="F40" i="34"/>
  <c r="D41" i="34"/>
  <c r="E41" i="34"/>
  <c r="F41" i="34"/>
  <c r="D42" i="34"/>
  <c r="E42" i="34"/>
  <c r="F42" i="34"/>
  <c r="D43" i="34"/>
  <c r="E43" i="34"/>
  <c r="F43" i="34"/>
  <c r="D44" i="34"/>
  <c r="E44" i="34"/>
  <c r="F44" i="34"/>
  <c r="D45" i="34"/>
  <c r="E45" i="34"/>
  <c r="F45" i="34"/>
  <c r="D46" i="34"/>
  <c r="E46" i="34"/>
  <c r="F46" i="34"/>
  <c r="D47" i="34"/>
  <c r="E47" i="34"/>
  <c r="F47" i="34"/>
  <c r="F5" i="34"/>
  <c r="E5" i="34"/>
  <c r="D5" i="34"/>
  <c r="G6" i="33"/>
  <c r="H6" i="33"/>
  <c r="I6" i="33"/>
  <c r="J6" i="33"/>
  <c r="K6" i="33"/>
  <c r="L6" i="33"/>
  <c r="M6" i="33"/>
  <c r="G7" i="33"/>
  <c r="H7" i="33"/>
  <c r="I7" i="33"/>
  <c r="J7" i="33"/>
  <c r="K7" i="33"/>
  <c r="L7" i="33"/>
  <c r="M7" i="33"/>
  <c r="G8" i="33"/>
  <c r="H8" i="33"/>
  <c r="I8" i="33"/>
  <c r="J8" i="33"/>
  <c r="K8" i="33"/>
  <c r="L8" i="33"/>
  <c r="M8" i="33"/>
  <c r="G9" i="33"/>
  <c r="H9" i="33"/>
  <c r="I9" i="33"/>
  <c r="J9" i="33"/>
  <c r="K9" i="33"/>
  <c r="L9" i="33"/>
  <c r="M9" i="33"/>
  <c r="G10" i="33"/>
  <c r="H10" i="33"/>
  <c r="I10" i="33"/>
  <c r="J10" i="33"/>
  <c r="K10" i="33"/>
  <c r="L10" i="33"/>
  <c r="M10" i="33"/>
  <c r="G11" i="33"/>
  <c r="H11" i="33"/>
  <c r="I11" i="33"/>
  <c r="J11" i="33"/>
  <c r="K11" i="33"/>
  <c r="L11" i="33"/>
  <c r="M11" i="33"/>
  <c r="G12" i="33"/>
  <c r="H12" i="33"/>
  <c r="I12" i="33"/>
  <c r="J12" i="33"/>
  <c r="K12" i="33"/>
  <c r="L12" i="33"/>
  <c r="M12" i="33"/>
  <c r="G13" i="33"/>
  <c r="H13" i="33"/>
  <c r="I13" i="33"/>
  <c r="J13" i="33"/>
  <c r="K13" i="33"/>
  <c r="L13" i="33"/>
  <c r="M13" i="33"/>
  <c r="G14" i="33"/>
  <c r="H14" i="33"/>
  <c r="I14" i="33"/>
  <c r="J14" i="33"/>
  <c r="K14" i="33"/>
  <c r="L14" i="33"/>
  <c r="M14" i="33"/>
  <c r="G15" i="33"/>
  <c r="H15" i="33"/>
  <c r="I15" i="33"/>
  <c r="J15" i="33"/>
  <c r="K15" i="33"/>
  <c r="L15" i="33"/>
  <c r="M15" i="33"/>
  <c r="G16" i="33"/>
  <c r="H16" i="33"/>
  <c r="I16" i="33"/>
  <c r="J16" i="33"/>
  <c r="K16" i="33"/>
  <c r="L16" i="33"/>
  <c r="M16" i="33"/>
  <c r="G17" i="33"/>
  <c r="H17" i="33"/>
  <c r="I17" i="33"/>
  <c r="J17" i="33"/>
  <c r="K17" i="33"/>
  <c r="L17" i="33"/>
  <c r="M17" i="33"/>
  <c r="G18" i="33"/>
  <c r="H18" i="33"/>
  <c r="I18" i="33"/>
  <c r="J18" i="33"/>
  <c r="K18" i="33"/>
  <c r="L18" i="33"/>
  <c r="M18" i="33"/>
  <c r="G19" i="33"/>
  <c r="H19" i="33"/>
  <c r="I19" i="33"/>
  <c r="J19" i="33"/>
  <c r="K19" i="33"/>
  <c r="L19" i="33"/>
  <c r="M19" i="33"/>
  <c r="G20" i="33"/>
  <c r="H20" i="33"/>
  <c r="I20" i="33"/>
  <c r="J20" i="33"/>
  <c r="K20" i="33"/>
  <c r="L20" i="33"/>
  <c r="M20" i="33"/>
  <c r="G21" i="33"/>
  <c r="H21" i="33"/>
  <c r="I21" i="33"/>
  <c r="J21" i="33"/>
  <c r="K21" i="33"/>
  <c r="L21" i="33"/>
  <c r="M21" i="33"/>
  <c r="G22" i="33"/>
  <c r="H22" i="33"/>
  <c r="I22" i="33"/>
  <c r="J22" i="33"/>
  <c r="K22" i="33"/>
  <c r="L22" i="33"/>
  <c r="M22" i="33"/>
  <c r="G23" i="33"/>
  <c r="H23" i="33"/>
  <c r="I23" i="33"/>
  <c r="J23" i="33"/>
  <c r="K23" i="33"/>
  <c r="L23" i="33"/>
  <c r="M23" i="33"/>
  <c r="G24" i="33"/>
  <c r="H24" i="33"/>
  <c r="I24" i="33"/>
  <c r="J24" i="33"/>
  <c r="K24" i="33"/>
  <c r="L24" i="33"/>
  <c r="M24" i="33"/>
  <c r="G25" i="33"/>
  <c r="H25" i="33"/>
  <c r="I25" i="33"/>
  <c r="J25" i="33"/>
  <c r="K25" i="33"/>
  <c r="L25" i="33"/>
  <c r="M25" i="33"/>
  <c r="G26" i="33"/>
  <c r="H26" i="33"/>
  <c r="I26" i="33"/>
  <c r="J26" i="33"/>
  <c r="K26" i="33"/>
  <c r="L26" i="33"/>
  <c r="M26" i="33"/>
  <c r="G28" i="33"/>
  <c r="H28" i="33"/>
  <c r="I28" i="33"/>
  <c r="J28" i="33"/>
  <c r="K28" i="33"/>
  <c r="L28" i="33"/>
  <c r="M28" i="33"/>
  <c r="G29" i="33"/>
  <c r="H29" i="33"/>
  <c r="I29" i="33"/>
  <c r="J29" i="33"/>
  <c r="K29" i="33"/>
  <c r="L29" i="33"/>
  <c r="M29" i="33"/>
  <c r="G30" i="33"/>
  <c r="H30" i="33"/>
  <c r="I30" i="33"/>
  <c r="J30" i="33"/>
  <c r="K30" i="33"/>
  <c r="L30" i="33"/>
  <c r="M30" i="33"/>
  <c r="G31" i="33"/>
  <c r="H31" i="33"/>
  <c r="I31" i="33"/>
  <c r="J31" i="33"/>
  <c r="K31" i="33"/>
  <c r="L31" i="33"/>
  <c r="M31" i="33"/>
  <c r="G32" i="33"/>
  <c r="H32" i="33"/>
  <c r="I32" i="33"/>
  <c r="J32" i="33"/>
  <c r="K32" i="33"/>
  <c r="L32" i="33"/>
  <c r="M32" i="33"/>
  <c r="G33" i="33"/>
  <c r="H33" i="33"/>
  <c r="I33" i="33"/>
  <c r="J33" i="33"/>
  <c r="K33" i="33"/>
  <c r="L33" i="33"/>
  <c r="M33" i="33"/>
  <c r="G34" i="33"/>
  <c r="H34" i="33"/>
  <c r="I34" i="33"/>
  <c r="J34" i="33"/>
  <c r="K34" i="33"/>
  <c r="L34" i="33"/>
  <c r="M34" i="33"/>
  <c r="G35" i="33"/>
  <c r="H35" i="33"/>
  <c r="I35" i="33"/>
  <c r="J35" i="33"/>
  <c r="K35" i="33"/>
  <c r="L35" i="33"/>
  <c r="M35" i="33"/>
  <c r="G36" i="33"/>
  <c r="H36" i="33"/>
  <c r="I36" i="33"/>
  <c r="J36" i="33"/>
  <c r="K36" i="33"/>
  <c r="L36" i="33"/>
  <c r="M36" i="33"/>
  <c r="G37" i="33"/>
  <c r="H37" i="33"/>
  <c r="I37" i="33"/>
  <c r="J37" i="33"/>
  <c r="K37" i="33"/>
  <c r="L37" i="33"/>
  <c r="M37" i="33"/>
  <c r="G38" i="33"/>
  <c r="H38" i="33"/>
  <c r="I38" i="33"/>
  <c r="J38" i="33"/>
  <c r="K38" i="33"/>
  <c r="L38" i="33"/>
  <c r="M38" i="33"/>
  <c r="G39" i="33"/>
  <c r="H39" i="33"/>
  <c r="I39" i="33"/>
  <c r="J39" i="33"/>
  <c r="K39" i="33"/>
  <c r="L39" i="33"/>
  <c r="M39" i="33"/>
  <c r="G40" i="33"/>
  <c r="H40" i="33"/>
  <c r="I40" i="33"/>
  <c r="J40" i="33"/>
  <c r="K40" i="33"/>
  <c r="L40" i="33"/>
  <c r="M40" i="33"/>
  <c r="G41" i="33"/>
  <c r="H41" i="33"/>
  <c r="I41" i="33"/>
  <c r="J41" i="33"/>
  <c r="K41" i="33"/>
  <c r="L41" i="33"/>
  <c r="M41" i="33"/>
  <c r="G42" i="33"/>
  <c r="H42" i="33"/>
  <c r="I42" i="33"/>
  <c r="J42" i="33"/>
  <c r="K42" i="33"/>
  <c r="L42" i="33"/>
  <c r="M42" i="33"/>
  <c r="G43" i="33"/>
  <c r="H43" i="33"/>
  <c r="I43" i="33"/>
  <c r="J43" i="33"/>
  <c r="K43" i="33"/>
  <c r="L43" i="33"/>
  <c r="M43" i="33"/>
  <c r="G44" i="33"/>
  <c r="H44" i="33"/>
  <c r="I44" i="33"/>
  <c r="J44" i="33"/>
  <c r="K44" i="33"/>
  <c r="L44" i="33"/>
  <c r="M44" i="33"/>
  <c r="G45" i="33"/>
  <c r="H45" i="33"/>
  <c r="I45" i="33"/>
  <c r="J45" i="33"/>
  <c r="K45" i="33"/>
  <c r="L45" i="33"/>
  <c r="M45" i="33"/>
  <c r="G46" i="33"/>
  <c r="H46" i="33"/>
  <c r="I46" i="33"/>
  <c r="J46" i="33"/>
  <c r="K46" i="33"/>
  <c r="L46" i="33"/>
  <c r="M46" i="33"/>
  <c r="G47" i="33"/>
  <c r="H47" i="33"/>
  <c r="I47" i="33"/>
  <c r="J47" i="33"/>
  <c r="K47" i="33"/>
  <c r="L47" i="33"/>
  <c r="M47" i="33"/>
  <c r="M5" i="33"/>
  <c r="L5" i="33"/>
  <c r="K5" i="33"/>
  <c r="J5" i="33"/>
  <c r="I5" i="33"/>
  <c r="H5" i="33"/>
  <c r="G5" i="33"/>
  <c r="C6" i="33"/>
  <c r="C7" i="33"/>
  <c r="C8" i="33"/>
  <c r="C9" i="33"/>
  <c r="C10" i="33"/>
  <c r="C11" i="33"/>
  <c r="C12" i="33"/>
  <c r="C13" i="33"/>
  <c r="C14" i="33"/>
  <c r="C15" i="33"/>
  <c r="C16" i="33"/>
  <c r="C17" i="33"/>
  <c r="C18" i="33"/>
  <c r="C19" i="33"/>
  <c r="C20" i="33"/>
  <c r="C21" i="33"/>
  <c r="C22" i="33"/>
  <c r="C23" i="33"/>
  <c r="C24" i="33"/>
  <c r="C25" i="33"/>
  <c r="C26" i="33"/>
  <c r="C28" i="33"/>
  <c r="C29" i="33"/>
  <c r="C30" i="33"/>
  <c r="C31" i="33"/>
  <c r="C32" i="33"/>
  <c r="C33" i="33"/>
  <c r="C34" i="33"/>
  <c r="C35" i="33"/>
  <c r="C36" i="33"/>
  <c r="C37" i="33"/>
  <c r="C38" i="33"/>
  <c r="C39" i="33"/>
  <c r="C40" i="33"/>
  <c r="C41" i="33"/>
  <c r="C42" i="33"/>
  <c r="C43" i="33"/>
  <c r="C44" i="33"/>
  <c r="C45" i="33"/>
  <c r="C47" i="33"/>
  <c r="C5" i="33"/>
  <c r="I10" i="34" l="1"/>
  <c r="M6" i="34"/>
  <c r="I47" i="34"/>
  <c r="I43" i="34"/>
  <c r="I39" i="34"/>
  <c r="I35" i="34"/>
  <c r="I31" i="34"/>
  <c r="I26" i="34"/>
  <c r="I22" i="34"/>
  <c r="I18" i="34"/>
  <c r="I14" i="34"/>
  <c r="I45" i="34"/>
  <c r="I41" i="34"/>
  <c r="I37" i="34"/>
  <c r="I33" i="34"/>
  <c r="I29" i="34"/>
  <c r="I24" i="34"/>
  <c r="I20" i="34"/>
  <c r="I16" i="34"/>
  <c r="I12" i="34"/>
  <c r="I8" i="34"/>
  <c r="J5" i="34"/>
  <c r="G5" i="34"/>
  <c r="K5" i="34"/>
  <c r="H5" i="34"/>
  <c r="L5" i="34"/>
  <c r="H46" i="34"/>
  <c r="I46" i="34"/>
  <c r="J46" i="34"/>
  <c r="H42" i="34"/>
  <c r="L42" i="34"/>
  <c r="I42" i="34"/>
  <c r="M42" i="34"/>
  <c r="J42" i="34"/>
  <c r="H38" i="34"/>
  <c r="L38" i="34"/>
  <c r="I38" i="34"/>
  <c r="M38" i="34"/>
  <c r="J38" i="34"/>
  <c r="H34" i="34"/>
  <c r="L34" i="34"/>
  <c r="I34" i="34"/>
  <c r="M34" i="34"/>
  <c r="J34" i="34"/>
  <c r="H30" i="34"/>
  <c r="L30" i="34"/>
  <c r="I30" i="34"/>
  <c r="M30" i="34"/>
  <c r="J30" i="34"/>
  <c r="H25" i="34"/>
  <c r="L25" i="34"/>
  <c r="I25" i="34"/>
  <c r="M25" i="34"/>
  <c r="J25" i="34"/>
  <c r="H21" i="34"/>
  <c r="L21" i="34"/>
  <c r="I21" i="34"/>
  <c r="M21" i="34"/>
  <c r="J21" i="34"/>
  <c r="H17" i="34"/>
  <c r="L17" i="34"/>
  <c r="I17" i="34"/>
  <c r="M17" i="34"/>
  <c r="J17" i="34"/>
  <c r="H13" i="34"/>
  <c r="L13" i="34"/>
  <c r="I13" i="34"/>
  <c r="M13" i="34"/>
  <c r="J13" i="34"/>
  <c r="H9" i="34"/>
  <c r="L9" i="34"/>
  <c r="I9" i="34"/>
  <c r="M9" i="34"/>
  <c r="J9" i="34"/>
  <c r="M5" i="34"/>
  <c r="K42" i="34"/>
  <c r="K38" i="34"/>
  <c r="K34" i="34"/>
  <c r="K30" i="34"/>
  <c r="K25" i="34"/>
  <c r="K21" i="34"/>
  <c r="K17" i="34"/>
  <c r="K13" i="34"/>
  <c r="K9" i="34"/>
  <c r="I6" i="34"/>
  <c r="J47" i="34"/>
  <c r="G47" i="34"/>
  <c r="K47" i="34"/>
  <c r="H47" i="34"/>
  <c r="L47" i="34"/>
  <c r="J43" i="34"/>
  <c r="G43" i="34"/>
  <c r="K43" i="34"/>
  <c r="H43" i="34"/>
  <c r="L43" i="34"/>
  <c r="J39" i="34"/>
  <c r="G39" i="34"/>
  <c r="K39" i="34"/>
  <c r="H39" i="34"/>
  <c r="L39" i="34"/>
  <c r="J35" i="34"/>
  <c r="G35" i="34"/>
  <c r="K35" i="34"/>
  <c r="H35" i="34"/>
  <c r="L35" i="34"/>
  <c r="J31" i="34"/>
  <c r="G31" i="34"/>
  <c r="K31" i="34"/>
  <c r="H31" i="34"/>
  <c r="L31" i="34"/>
  <c r="J26" i="34"/>
  <c r="G26" i="34"/>
  <c r="K26" i="34"/>
  <c r="H26" i="34"/>
  <c r="L26" i="34"/>
  <c r="J22" i="34"/>
  <c r="G22" i="34"/>
  <c r="K22" i="34"/>
  <c r="H22" i="34"/>
  <c r="L22" i="34"/>
  <c r="J18" i="34"/>
  <c r="G18" i="34"/>
  <c r="K18" i="34"/>
  <c r="H18" i="34"/>
  <c r="L18" i="34"/>
  <c r="J14" i="34"/>
  <c r="G14" i="34"/>
  <c r="K14" i="34"/>
  <c r="H14" i="34"/>
  <c r="L14" i="34"/>
  <c r="J10" i="34"/>
  <c r="G10" i="34"/>
  <c r="K10" i="34"/>
  <c r="H10" i="34"/>
  <c r="L10" i="34"/>
  <c r="J6" i="34"/>
  <c r="I5" i="34"/>
  <c r="G46" i="34"/>
  <c r="M45" i="34"/>
  <c r="G42" i="34"/>
  <c r="M41" i="34"/>
  <c r="G38" i="34"/>
  <c r="M37" i="34"/>
  <c r="G34" i="34"/>
  <c r="M33" i="34"/>
  <c r="G30" i="34"/>
  <c r="M29" i="34"/>
  <c r="G25" i="34"/>
  <c r="M24" i="34"/>
  <c r="G21" i="34"/>
  <c r="M20" i="34"/>
  <c r="G17" i="34"/>
  <c r="M16" i="34"/>
  <c r="G13" i="34"/>
  <c r="M12" i="34"/>
  <c r="G9" i="34"/>
  <c r="M8" i="34"/>
  <c r="H44" i="34"/>
  <c r="L44" i="34"/>
  <c r="I44" i="34"/>
  <c r="M44" i="34"/>
  <c r="J44" i="34"/>
  <c r="H40" i="34"/>
  <c r="L40" i="34"/>
  <c r="I40" i="34"/>
  <c r="M40" i="34"/>
  <c r="J40" i="34"/>
  <c r="H36" i="34"/>
  <c r="L36" i="34"/>
  <c r="I36" i="34"/>
  <c r="M36" i="34"/>
  <c r="J36" i="34"/>
  <c r="H32" i="34"/>
  <c r="L32" i="34"/>
  <c r="I32" i="34"/>
  <c r="M32" i="34"/>
  <c r="J32" i="34"/>
  <c r="H28" i="34"/>
  <c r="L28" i="34"/>
  <c r="I28" i="34"/>
  <c r="M28" i="34"/>
  <c r="J28" i="34"/>
  <c r="H23" i="34"/>
  <c r="L23" i="34"/>
  <c r="I23" i="34"/>
  <c r="M23" i="34"/>
  <c r="J23" i="34"/>
  <c r="H19" i="34"/>
  <c r="L19" i="34"/>
  <c r="I19" i="34"/>
  <c r="M19" i="34"/>
  <c r="J19" i="34"/>
  <c r="H15" i="34"/>
  <c r="L15" i="34"/>
  <c r="I15" i="34"/>
  <c r="M15" i="34"/>
  <c r="J15" i="34"/>
  <c r="H11" i="34"/>
  <c r="L11" i="34"/>
  <c r="I11" i="34"/>
  <c r="M11" i="34"/>
  <c r="J11" i="34"/>
  <c r="H7" i="34"/>
  <c r="L7" i="34"/>
  <c r="I7" i="34"/>
  <c r="M7" i="34"/>
  <c r="J7" i="34"/>
  <c r="K44" i="34"/>
  <c r="K40" i="34"/>
  <c r="K36" i="34"/>
  <c r="K32" i="34"/>
  <c r="K28" i="34"/>
  <c r="K23" i="34"/>
  <c r="K19" i="34"/>
  <c r="K15" i="34"/>
  <c r="K11" i="34"/>
  <c r="K7" i="34"/>
  <c r="J45" i="34"/>
  <c r="G45" i="34"/>
  <c r="K45" i="34"/>
  <c r="H45" i="34"/>
  <c r="L45" i="34"/>
  <c r="J41" i="34"/>
  <c r="G41" i="34"/>
  <c r="K41" i="34"/>
  <c r="H41" i="34"/>
  <c r="L41" i="34"/>
  <c r="J37" i="34"/>
  <c r="G37" i="34"/>
  <c r="K37" i="34"/>
  <c r="H37" i="34"/>
  <c r="L37" i="34"/>
  <c r="J33" i="34"/>
  <c r="G33" i="34"/>
  <c r="K33" i="34"/>
  <c r="H33" i="34"/>
  <c r="L33" i="34"/>
  <c r="J29" i="34"/>
  <c r="G29" i="34"/>
  <c r="K29" i="34"/>
  <c r="H29" i="34"/>
  <c r="L29" i="34"/>
  <c r="J24" i="34"/>
  <c r="G24" i="34"/>
  <c r="K24" i="34"/>
  <c r="H24" i="34"/>
  <c r="L24" i="34"/>
  <c r="J20" i="34"/>
  <c r="G20" i="34"/>
  <c r="K20" i="34"/>
  <c r="H20" i="34"/>
  <c r="L20" i="34"/>
  <c r="J16" i="34"/>
  <c r="G16" i="34"/>
  <c r="K16" i="34"/>
  <c r="H16" i="34"/>
  <c r="L16" i="34"/>
  <c r="J12" i="34"/>
  <c r="G12" i="34"/>
  <c r="K12" i="34"/>
  <c r="H12" i="34"/>
  <c r="L12" i="34"/>
  <c r="J8" i="34"/>
  <c r="G8" i="34"/>
  <c r="K8" i="34"/>
  <c r="H8" i="34"/>
  <c r="L8" i="34"/>
  <c r="M47" i="34"/>
  <c r="G44" i="34"/>
  <c r="M43" i="34"/>
  <c r="G40" i="34"/>
  <c r="M39" i="34"/>
  <c r="G36" i="34"/>
  <c r="M35" i="34"/>
  <c r="G32" i="34"/>
  <c r="M31" i="34"/>
  <c r="G28" i="34"/>
  <c r="M26" i="34"/>
  <c r="G23" i="34"/>
  <c r="M22" i="34"/>
  <c r="G19" i="34"/>
  <c r="M18" i="34"/>
  <c r="G15" i="34"/>
  <c r="M14" i="34"/>
  <c r="G11" i="34"/>
  <c r="M10" i="34"/>
  <c r="G7" i="34"/>
  <c r="L6" i="34"/>
  <c r="H6" i="34"/>
  <c r="K6" i="34"/>
  <c r="G6" i="34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4" i="15"/>
  <c r="C5" i="15"/>
  <c r="D5" i="15"/>
  <c r="C6" i="15"/>
  <c r="D6" i="15"/>
  <c r="C7" i="15"/>
  <c r="D7" i="15"/>
  <c r="C8" i="15"/>
  <c r="D8" i="15"/>
  <c r="C9" i="15"/>
  <c r="D9" i="15"/>
  <c r="C10" i="15"/>
  <c r="D10" i="15"/>
  <c r="C11" i="15"/>
  <c r="D11" i="15"/>
  <c r="C12" i="15"/>
  <c r="D12" i="15"/>
  <c r="C13" i="15"/>
  <c r="D13" i="15"/>
  <c r="C14" i="15"/>
  <c r="D14" i="15"/>
  <c r="C15" i="15"/>
  <c r="D15" i="15"/>
  <c r="C16" i="15"/>
  <c r="D16" i="15"/>
  <c r="C17" i="15"/>
  <c r="D17" i="15"/>
  <c r="C18" i="15"/>
  <c r="D18" i="15"/>
  <c r="C19" i="15"/>
  <c r="D19" i="15"/>
  <c r="C20" i="15"/>
  <c r="D20" i="15"/>
  <c r="C21" i="15"/>
  <c r="D21" i="15"/>
  <c r="C22" i="15"/>
  <c r="D22" i="15"/>
  <c r="C23" i="15"/>
  <c r="D23" i="15"/>
  <c r="C24" i="15"/>
  <c r="D24" i="15"/>
  <c r="C25" i="15"/>
  <c r="D25" i="15"/>
  <c r="C26" i="15"/>
  <c r="D26" i="15"/>
  <c r="C27" i="15"/>
  <c r="D27" i="15"/>
  <c r="C28" i="15"/>
  <c r="D28" i="15"/>
  <c r="C29" i="15"/>
  <c r="D29" i="15"/>
  <c r="C30" i="15"/>
  <c r="D30" i="15"/>
  <c r="C31" i="15"/>
  <c r="D31" i="15"/>
  <c r="C32" i="15"/>
  <c r="D32" i="15"/>
  <c r="C33" i="15"/>
  <c r="D33" i="15"/>
  <c r="C34" i="15"/>
  <c r="D34" i="15"/>
  <c r="C35" i="15"/>
  <c r="D35" i="15"/>
  <c r="C36" i="15"/>
  <c r="D36" i="15"/>
  <c r="C37" i="15"/>
  <c r="D37" i="15"/>
  <c r="C38" i="15"/>
  <c r="D38" i="15"/>
  <c r="C39" i="15"/>
  <c r="D39" i="15"/>
  <c r="C40" i="15"/>
  <c r="D40" i="15"/>
  <c r="C41" i="15"/>
  <c r="D41" i="15"/>
  <c r="C42" i="15"/>
  <c r="D42" i="15"/>
  <c r="C43" i="15"/>
  <c r="D43" i="15"/>
  <c r="C44" i="15"/>
  <c r="D44" i="15"/>
  <c r="C45" i="15"/>
  <c r="D45" i="15"/>
  <c r="C46" i="15"/>
  <c r="D46" i="15"/>
  <c r="C47" i="15"/>
  <c r="D47" i="15"/>
  <c r="C48" i="15"/>
  <c r="D48" i="15"/>
  <c r="C49" i="15"/>
  <c r="D49" i="15"/>
  <c r="C50" i="15"/>
  <c r="D50" i="15"/>
  <c r="C51" i="15"/>
  <c r="D51" i="15"/>
  <c r="C52" i="15"/>
  <c r="D52" i="15"/>
  <c r="C53" i="15"/>
  <c r="D53" i="15"/>
  <c r="D4" i="15"/>
  <c r="C4" i="15"/>
  <c r="O113" i="1"/>
  <c r="C5" i="9"/>
  <c r="D5" i="9"/>
  <c r="E5" i="9"/>
  <c r="F5" i="9"/>
  <c r="G5" i="9"/>
  <c r="H5" i="9"/>
  <c r="I5" i="9"/>
  <c r="C6" i="9"/>
  <c r="D6" i="9"/>
  <c r="E6" i="9"/>
  <c r="F6" i="9"/>
  <c r="G6" i="9"/>
  <c r="H6" i="9"/>
  <c r="I6" i="9"/>
  <c r="C7" i="9"/>
  <c r="C7" i="14" s="1"/>
  <c r="D7" i="9"/>
  <c r="E7" i="9"/>
  <c r="F7" i="9"/>
  <c r="G7" i="9"/>
  <c r="H7" i="9"/>
  <c r="I7" i="9"/>
  <c r="C8" i="9"/>
  <c r="D8" i="9"/>
  <c r="E8" i="9"/>
  <c r="F8" i="9"/>
  <c r="G8" i="9"/>
  <c r="H8" i="9"/>
  <c r="I8" i="9"/>
  <c r="C9" i="9"/>
  <c r="C9" i="14" s="1"/>
  <c r="D9" i="9"/>
  <c r="E9" i="9"/>
  <c r="F9" i="9"/>
  <c r="G9" i="9"/>
  <c r="H9" i="9"/>
  <c r="I9" i="9"/>
  <c r="C10" i="9"/>
  <c r="D10" i="9"/>
  <c r="E10" i="9"/>
  <c r="F10" i="9"/>
  <c r="G10" i="9"/>
  <c r="H10" i="9"/>
  <c r="I10" i="9"/>
  <c r="C11" i="9"/>
  <c r="D11" i="9"/>
  <c r="E11" i="9"/>
  <c r="F11" i="9"/>
  <c r="G11" i="9"/>
  <c r="H11" i="9"/>
  <c r="I11" i="9"/>
  <c r="C12" i="9"/>
  <c r="D12" i="9"/>
  <c r="E12" i="9"/>
  <c r="F12" i="9"/>
  <c r="G12" i="9"/>
  <c r="H12" i="9"/>
  <c r="I12" i="9"/>
  <c r="C13" i="9"/>
  <c r="D13" i="9"/>
  <c r="E13" i="9"/>
  <c r="F13" i="9"/>
  <c r="G13" i="9"/>
  <c r="H13" i="9"/>
  <c r="I13" i="9"/>
  <c r="C14" i="9"/>
  <c r="D14" i="9"/>
  <c r="E14" i="9"/>
  <c r="G14" i="9"/>
  <c r="H14" i="9"/>
  <c r="I14" i="9"/>
  <c r="C15" i="9"/>
  <c r="C15" i="14" s="1"/>
  <c r="D15" i="9"/>
  <c r="E15" i="9"/>
  <c r="F15" i="9"/>
  <c r="G15" i="9"/>
  <c r="H15" i="9"/>
  <c r="I15" i="9"/>
  <c r="C16" i="9"/>
  <c r="D16" i="9"/>
  <c r="E16" i="9"/>
  <c r="F16" i="9"/>
  <c r="H16" i="9"/>
  <c r="I16" i="9"/>
  <c r="C17" i="9"/>
  <c r="C17" i="14" s="1"/>
  <c r="D17" i="9"/>
  <c r="E17" i="9"/>
  <c r="F17" i="9"/>
  <c r="G17" i="9"/>
  <c r="H17" i="9"/>
  <c r="I17" i="9"/>
  <c r="C18" i="9"/>
  <c r="D18" i="9"/>
  <c r="E18" i="9"/>
  <c r="F18" i="9"/>
  <c r="G18" i="9"/>
  <c r="H18" i="9"/>
  <c r="I18" i="9"/>
  <c r="C19" i="9"/>
  <c r="D19" i="9"/>
  <c r="E19" i="9"/>
  <c r="F19" i="9"/>
  <c r="G19" i="9"/>
  <c r="H19" i="9"/>
  <c r="I19" i="9"/>
  <c r="C20" i="9"/>
  <c r="D20" i="9"/>
  <c r="E20" i="9"/>
  <c r="F20" i="9"/>
  <c r="G20" i="9"/>
  <c r="H20" i="9"/>
  <c r="I20" i="9"/>
  <c r="C21" i="9"/>
  <c r="C21" i="14" s="1"/>
  <c r="D21" i="9"/>
  <c r="E21" i="9"/>
  <c r="F21" i="9"/>
  <c r="G21" i="9"/>
  <c r="H21" i="9"/>
  <c r="I21" i="9"/>
  <c r="C22" i="9"/>
  <c r="D22" i="9"/>
  <c r="E22" i="9"/>
  <c r="F22" i="9"/>
  <c r="G22" i="9"/>
  <c r="H22" i="9"/>
  <c r="I22" i="9"/>
  <c r="C23" i="9"/>
  <c r="D23" i="9"/>
  <c r="E23" i="9"/>
  <c r="F23" i="9"/>
  <c r="G23" i="9"/>
  <c r="H23" i="9"/>
  <c r="I23" i="9"/>
  <c r="C24" i="9"/>
  <c r="D24" i="9"/>
  <c r="E24" i="9"/>
  <c r="F24" i="9"/>
  <c r="G24" i="9"/>
  <c r="H24" i="9"/>
  <c r="I24" i="9"/>
  <c r="C25" i="9"/>
  <c r="C25" i="14" s="1"/>
  <c r="D25" i="9"/>
  <c r="E25" i="9"/>
  <c r="F25" i="9"/>
  <c r="G25" i="9"/>
  <c r="H25" i="9"/>
  <c r="I25" i="9"/>
  <c r="C26" i="9"/>
  <c r="D26" i="9"/>
  <c r="E26" i="9"/>
  <c r="F26" i="9"/>
  <c r="G26" i="9"/>
  <c r="H26" i="9"/>
  <c r="I26" i="9"/>
  <c r="C27" i="9"/>
  <c r="D27" i="9"/>
  <c r="E27" i="9"/>
  <c r="F27" i="9"/>
  <c r="G27" i="9"/>
  <c r="H27" i="9"/>
  <c r="I27" i="9"/>
  <c r="D11" i="14" l="1"/>
  <c r="E11" i="14"/>
  <c r="G13" i="14"/>
  <c r="H5" i="14"/>
  <c r="I13" i="14"/>
  <c r="J13" i="14" s="1"/>
  <c r="E15" i="14"/>
  <c r="D7" i="14"/>
  <c r="F5" i="14"/>
  <c r="H21" i="14"/>
  <c r="C13" i="14"/>
  <c r="C5" i="14"/>
  <c r="H25" i="14"/>
  <c r="E21" i="14"/>
  <c r="I17" i="14"/>
  <c r="J17" i="14" s="1"/>
  <c r="E13" i="14"/>
  <c r="H9" i="14"/>
  <c r="D5" i="14"/>
  <c r="C11" i="14"/>
  <c r="J22" i="9"/>
  <c r="I22" i="14"/>
  <c r="J22" i="14" s="1"/>
  <c r="H22" i="14"/>
  <c r="G22" i="14"/>
  <c r="F22" i="14"/>
  <c r="E22" i="14"/>
  <c r="D22" i="14"/>
  <c r="C22" i="14"/>
  <c r="J23" i="9"/>
  <c r="I23" i="14"/>
  <c r="J23" i="14" s="1"/>
  <c r="H23" i="14"/>
  <c r="G23" i="14"/>
  <c r="F23" i="14"/>
  <c r="J19" i="9"/>
  <c r="I19" i="14"/>
  <c r="J19" i="14" s="1"/>
  <c r="H19" i="14"/>
  <c r="G19" i="14"/>
  <c r="F19" i="14"/>
  <c r="J24" i="9"/>
  <c r="I24" i="14"/>
  <c r="J24" i="14" s="1"/>
  <c r="H24" i="14"/>
  <c r="G24" i="14"/>
  <c r="F24" i="14"/>
  <c r="E24" i="14"/>
  <c r="D24" i="14"/>
  <c r="C24" i="14"/>
  <c r="J12" i="9"/>
  <c r="I12" i="14"/>
  <c r="J12" i="14" s="1"/>
  <c r="H12" i="14"/>
  <c r="G12" i="14"/>
  <c r="F12" i="14"/>
  <c r="E12" i="14"/>
  <c r="D12" i="14"/>
  <c r="C12" i="14"/>
  <c r="J8" i="9"/>
  <c r="I8" i="14"/>
  <c r="J8" i="14" s="1"/>
  <c r="H8" i="14"/>
  <c r="G8" i="14"/>
  <c r="F8" i="14"/>
  <c r="E8" i="14"/>
  <c r="D8" i="14"/>
  <c r="C8" i="14"/>
  <c r="D25" i="14"/>
  <c r="D17" i="14"/>
  <c r="D9" i="14"/>
  <c r="E25" i="14"/>
  <c r="E17" i="14"/>
  <c r="E9" i="14"/>
  <c r="F17" i="14"/>
  <c r="G25" i="14"/>
  <c r="G9" i="14"/>
  <c r="H17" i="14"/>
  <c r="I25" i="14"/>
  <c r="J25" i="14" s="1"/>
  <c r="I9" i="14"/>
  <c r="J9" i="14" s="1"/>
  <c r="J27" i="9"/>
  <c r="I27" i="14"/>
  <c r="J27" i="14" s="1"/>
  <c r="H27" i="14"/>
  <c r="G27" i="14"/>
  <c r="F27" i="14"/>
  <c r="C27" i="14"/>
  <c r="C19" i="14"/>
  <c r="D27" i="14"/>
  <c r="D19" i="14"/>
  <c r="E27" i="14"/>
  <c r="E19" i="14"/>
  <c r="F21" i="14"/>
  <c r="J20" i="9"/>
  <c r="I20" i="14"/>
  <c r="J20" i="14" s="1"/>
  <c r="H20" i="14"/>
  <c r="G20" i="14"/>
  <c r="F20" i="14"/>
  <c r="E20" i="14"/>
  <c r="D20" i="14"/>
  <c r="C20" i="14"/>
  <c r="J16" i="9"/>
  <c r="I16" i="14"/>
  <c r="J16" i="14" s="1"/>
  <c r="H16" i="14"/>
  <c r="G16" i="14"/>
  <c r="F16" i="14"/>
  <c r="E16" i="14"/>
  <c r="D16" i="14"/>
  <c r="C16" i="14"/>
  <c r="C23" i="14"/>
  <c r="D23" i="14"/>
  <c r="D15" i="14"/>
  <c r="E23" i="14"/>
  <c r="E5" i="14"/>
  <c r="F13" i="14"/>
  <c r="G21" i="14"/>
  <c r="G5" i="14"/>
  <c r="H13" i="14"/>
  <c r="I21" i="14"/>
  <c r="J21" i="14" s="1"/>
  <c r="I5" i="14"/>
  <c r="J5" i="14" s="1"/>
  <c r="J26" i="9"/>
  <c r="I26" i="14"/>
  <c r="J26" i="14" s="1"/>
  <c r="H26" i="14"/>
  <c r="G26" i="14"/>
  <c r="F26" i="14"/>
  <c r="E26" i="14"/>
  <c r="D26" i="14"/>
  <c r="C26" i="14"/>
  <c r="J18" i="9"/>
  <c r="I18" i="14"/>
  <c r="J18" i="14" s="1"/>
  <c r="H18" i="14"/>
  <c r="G18" i="14"/>
  <c r="F18" i="14"/>
  <c r="E18" i="14"/>
  <c r="D18" i="14"/>
  <c r="C18" i="14"/>
  <c r="I15" i="14"/>
  <c r="J15" i="14" s="1"/>
  <c r="H15" i="14"/>
  <c r="G15" i="14"/>
  <c r="F15" i="14"/>
  <c r="E14" i="14"/>
  <c r="D14" i="14"/>
  <c r="C14" i="14"/>
  <c r="I11" i="14"/>
  <c r="J11" i="14" s="1"/>
  <c r="H11" i="14"/>
  <c r="G11" i="14"/>
  <c r="F11" i="14"/>
  <c r="J10" i="9"/>
  <c r="I10" i="14"/>
  <c r="J10" i="14" s="1"/>
  <c r="H10" i="14"/>
  <c r="G10" i="14"/>
  <c r="F10" i="14"/>
  <c r="E10" i="14"/>
  <c r="D10" i="14"/>
  <c r="C10" i="14"/>
  <c r="I7" i="14"/>
  <c r="J7" i="14" s="1"/>
  <c r="H7" i="14"/>
  <c r="G7" i="14"/>
  <c r="F7" i="14"/>
  <c r="E7" i="14"/>
  <c r="J6" i="9"/>
  <c r="I6" i="14"/>
  <c r="J6" i="14" s="1"/>
  <c r="H6" i="14"/>
  <c r="G6" i="14"/>
  <c r="F6" i="14"/>
  <c r="E6" i="14"/>
  <c r="D6" i="14"/>
  <c r="C6" i="14"/>
  <c r="D21" i="14"/>
  <c r="D13" i="14"/>
  <c r="F25" i="14"/>
  <c r="F9" i="14"/>
  <c r="G17" i="14"/>
  <c r="J15" i="9"/>
  <c r="J11" i="9"/>
  <c r="J7" i="9"/>
  <c r="J25" i="9"/>
  <c r="J21" i="9"/>
  <c r="J17" i="9"/>
  <c r="J13" i="9"/>
  <c r="J9" i="9"/>
  <c r="J5" i="9"/>
  <c r="I4" i="9"/>
  <c r="H4" i="9"/>
  <c r="G4" i="9"/>
  <c r="F4" i="9"/>
  <c r="E4" i="9"/>
  <c r="D4" i="9"/>
  <c r="C4" i="9"/>
  <c r="J6" i="12"/>
  <c r="K6" i="12"/>
  <c r="L6" i="12"/>
  <c r="M6" i="12"/>
  <c r="N6" i="12"/>
  <c r="O6" i="12"/>
  <c r="P6" i="12"/>
  <c r="Q6" i="12"/>
  <c r="R6" i="12"/>
  <c r="S6" i="12"/>
  <c r="T6" i="12"/>
  <c r="U6" i="12"/>
  <c r="J7" i="12"/>
  <c r="K7" i="12"/>
  <c r="L7" i="12"/>
  <c r="M7" i="12"/>
  <c r="N7" i="12"/>
  <c r="O7" i="12"/>
  <c r="P7" i="12"/>
  <c r="Q7" i="12"/>
  <c r="R7" i="12"/>
  <c r="S7" i="12"/>
  <c r="T7" i="12"/>
  <c r="U7" i="12"/>
  <c r="J8" i="12"/>
  <c r="K8" i="12"/>
  <c r="L8" i="12"/>
  <c r="M8" i="12"/>
  <c r="N8" i="12"/>
  <c r="O8" i="12"/>
  <c r="P8" i="12"/>
  <c r="Q8" i="12"/>
  <c r="R8" i="12"/>
  <c r="S8" i="12"/>
  <c r="T8" i="12"/>
  <c r="U8" i="12"/>
  <c r="J9" i="12"/>
  <c r="K9" i="12"/>
  <c r="L9" i="12"/>
  <c r="M9" i="12"/>
  <c r="N9" i="12"/>
  <c r="O9" i="12"/>
  <c r="P9" i="12"/>
  <c r="Q9" i="12"/>
  <c r="R9" i="12"/>
  <c r="S9" i="12"/>
  <c r="T9" i="12"/>
  <c r="U9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J30" i="12"/>
  <c r="K30" i="12"/>
  <c r="L30" i="12"/>
  <c r="M30" i="12"/>
  <c r="N30" i="12"/>
  <c r="O30" i="12"/>
  <c r="P30" i="12"/>
  <c r="Q30" i="12"/>
  <c r="R30" i="12"/>
  <c r="S30" i="12"/>
  <c r="T30" i="12"/>
  <c r="U30" i="12"/>
  <c r="J31" i="12"/>
  <c r="K31" i="12"/>
  <c r="L31" i="12"/>
  <c r="M31" i="12"/>
  <c r="N31" i="12"/>
  <c r="O31" i="12"/>
  <c r="P31" i="12"/>
  <c r="Q31" i="12"/>
  <c r="R31" i="12"/>
  <c r="S31" i="12"/>
  <c r="T31" i="12"/>
  <c r="U31" i="12"/>
  <c r="J32" i="12"/>
  <c r="K32" i="12"/>
  <c r="L32" i="12"/>
  <c r="M32" i="12"/>
  <c r="N32" i="12"/>
  <c r="O32" i="12"/>
  <c r="P32" i="12"/>
  <c r="Q32" i="12"/>
  <c r="R32" i="12"/>
  <c r="S32" i="12"/>
  <c r="T32" i="12"/>
  <c r="U32" i="12"/>
  <c r="J33" i="12"/>
  <c r="K33" i="12"/>
  <c r="L33" i="12"/>
  <c r="M33" i="12"/>
  <c r="N33" i="12"/>
  <c r="O33" i="12"/>
  <c r="P33" i="12"/>
  <c r="Q33" i="12"/>
  <c r="R33" i="12"/>
  <c r="S33" i="12"/>
  <c r="T33" i="12"/>
  <c r="U33" i="12"/>
  <c r="J34" i="12"/>
  <c r="K34" i="12"/>
  <c r="L34" i="12"/>
  <c r="M34" i="12"/>
  <c r="N34" i="12"/>
  <c r="O34" i="12"/>
  <c r="P34" i="12"/>
  <c r="Q34" i="12"/>
  <c r="R34" i="12"/>
  <c r="S34" i="12"/>
  <c r="T34" i="12"/>
  <c r="U34" i="12"/>
  <c r="J35" i="12"/>
  <c r="K35" i="12"/>
  <c r="L35" i="12"/>
  <c r="M35" i="12"/>
  <c r="N35" i="12"/>
  <c r="O35" i="12"/>
  <c r="P35" i="12"/>
  <c r="Q35" i="12"/>
  <c r="R35" i="12"/>
  <c r="S35" i="12"/>
  <c r="T35" i="12"/>
  <c r="U35" i="12"/>
  <c r="J36" i="12"/>
  <c r="K36" i="12"/>
  <c r="L36" i="12"/>
  <c r="M36" i="12"/>
  <c r="N36" i="12"/>
  <c r="O36" i="12"/>
  <c r="P36" i="12"/>
  <c r="Q36" i="12"/>
  <c r="R36" i="12"/>
  <c r="S36" i="12"/>
  <c r="T36" i="12"/>
  <c r="U36" i="12"/>
  <c r="J37" i="12"/>
  <c r="K37" i="12"/>
  <c r="L37" i="12"/>
  <c r="M37" i="12"/>
  <c r="N37" i="12"/>
  <c r="O37" i="12"/>
  <c r="P37" i="12"/>
  <c r="Q37" i="12"/>
  <c r="R37" i="12"/>
  <c r="S37" i="12"/>
  <c r="T37" i="12"/>
  <c r="U37" i="12"/>
  <c r="J38" i="12"/>
  <c r="K38" i="12"/>
  <c r="L38" i="12"/>
  <c r="M38" i="12"/>
  <c r="N38" i="12"/>
  <c r="O38" i="12"/>
  <c r="P38" i="12"/>
  <c r="Q38" i="12"/>
  <c r="R38" i="12"/>
  <c r="S38" i="12"/>
  <c r="T38" i="12"/>
  <c r="U38" i="12"/>
  <c r="J39" i="12"/>
  <c r="K39" i="12"/>
  <c r="L39" i="12"/>
  <c r="M39" i="12"/>
  <c r="N39" i="12"/>
  <c r="O39" i="12"/>
  <c r="P39" i="12"/>
  <c r="Q39" i="12"/>
  <c r="R39" i="12"/>
  <c r="S39" i="12"/>
  <c r="T39" i="12"/>
  <c r="U39" i="12"/>
  <c r="J40" i="12"/>
  <c r="K40" i="12"/>
  <c r="L40" i="12"/>
  <c r="M40" i="12"/>
  <c r="N40" i="12"/>
  <c r="O40" i="12"/>
  <c r="P40" i="12"/>
  <c r="Q40" i="12"/>
  <c r="R40" i="12"/>
  <c r="S40" i="12"/>
  <c r="T40" i="12"/>
  <c r="U40" i="12"/>
  <c r="J41" i="12"/>
  <c r="K41" i="12"/>
  <c r="L41" i="12"/>
  <c r="M41" i="12"/>
  <c r="N41" i="12"/>
  <c r="O41" i="12"/>
  <c r="P41" i="12"/>
  <c r="Q41" i="12"/>
  <c r="R41" i="12"/>
  <c r="S41" i="12"/>
  <c r="T41" i="12"/>
  <c r="U41" i="12"/>
  <c r="J42" i="12"/>
  <c r="K42" i="12"/>
  <c r="L42" i="12"/>
  <c r="M42" i="12"/>
  <c r="N42" i="12"/>
  <c r="O42" i="12"/>
  <c r="P42" i="12"/>
  <c r="Q42" i="12"/>
  <c r="R42" i="12"/>
  <c r="S42" i="12"/>
  <c r="T42" i="12"/>
  <c r="U42" i="12"/>
  <c r="J43" i="12"/>
  <c r="K43" i="12"/>
  <c r="L43" i="12"/>
  <c r="M43" i="12"/>
  <c r="N43" i="12"/>
  <c r="O43" i="12"/>
  <c r="P43" i="12"/>
  <c r="Q43" i="12"/>
  <c r="R43" i="12"/>
  <c r="S43" i="12"/>
  <c r="T43" i="12"/>
  <c r="U43" i="12"/>
  <c r="J44" i="12"/>
  <c r="K44" i="12"/>
  <c r="L44" i="12"/>
  <c r="M44" i="12"/>
  <c r="N44" i="12"/>
  <c r="O44" i="12"/>
  <c r="P44" i="12"/>
  <c r="Q44" i="12"/>
  <c r="R44" i="12"/>
  <c r="S44" i="12"/>
  <c r="T44" i="12"/>
  <c r="U44" i="12"/>
  <c r="J45" i="12"/>
  <c r="K45" i="12"/>
  <c r="L45" i="12"/>
  <c r="M45" i="12"/>
  <c r="N45" i="12"/>
  <c r="O45" i="12"/>
  <c r="P45" i="12"/>
  <c r="Q45" i="12"/>
  <c r="R45" i="12"/>
  <c r="S45" i="12"/>
  <c r="T45" i="12"/>
  <c r="U45" i="12"/>
  <c r="J46" i="12"/>
  <c r="K46" i="12"/>
  <c r="L46" i="12"/>
  <c r="M46" i="12"/>
  <c r="N46" i="12"/>
  <c r="O46" i="12"/>
  <c r="P46" i="12"/>
  <c r="Q46" i="12"/>
  <c r="R46" i="12"/>
  <c r="S46" i="12"/>
  <c r="T46" i="12"/>
  <c r="U46" i="12"/>
  <c r="J47" i="12"/>
  <c r="K47" i="12"/>
  <c r="L47" i="12"/>
  <c r="M47" i="12"/>
  <c r="N47" i="12"/>
  <c r="O47" i="12"/>
  <c r="P47" i="12"/>
  <c r="Q47" i="12"/>
  <c r="R47" i="12"/>
  <c r="S47" i="12"/>
  <c r="T47" i="12"/>
  <c r="U47" i="12"/>
  <c r="J48" i="12"/>
  <c r="K48" i="12"/>
  <c r="L48" i="12"/>
  <c r="M48" i="12"/>
  <c r="N48" i="12"/>
  <c r="O48" i="12"/>
  <c r="P48" i="12"/>
  <c r="Q48" i="12"/>
  <c r="R48" i="12"/>
  <c r="S48" i="12"/>
  <c r="T48" i="12"/>
  <c r="U48" i="12"/>
  <c r="J49" i="12"/>
  <c r="K49" i="12"/>
  <c r="L49" i="12"/>
  <c r="M49" i="12"/>
  <c r="N49" i="12"/>
  <c r="O49" i="12"/>
  <c r="P49" i="12"/>
  <c r="Q49" i="12"/>
  <c r="R49" i="12"/>
  <c r="S49" i="12"/>
  <c r="T49" i="12"/>
  <c r="U49" i="12"/>
  <c r="J50" i="12"/>
  <c r="K50" i="12"/>
  <c r="L50" i="12"/>
  <c r="M50" i="12"/>
  <c r="N50" i="12"/>
  <c r="O50" i="12"/>
  <c r="P50" i="12"/>
  <c r="Q50" i="12"/>
  <c r="R50" i="12"/>
  <c r="S50" i="12"/>
  <c r="T50" i="12"/>
  <c r="U50" i="12"/>
  <c r="J51" i="12"/>
  <c r="K51" i="12"/>
  <c r="L51" i="12"/>
  <c r="M51" i="12"/>
  <c r="N51" i="12"/>
  <c r="O51" i="12"/>
  <c r="P51" i="12"/>
  <c r="Q51" i="12"/>
  <c r="R51" i="12"/>
  <c r="S51" i="12"/>
  <c r="T51" i="12"/>
  <c r="U51" i="12"/>
  <c r="J52" i="12"/>
  <c r="K52" i="12"/>
  <c r="L52" i="12"/>
  <c r="M52" i="12"/>
  <c r="N52" i="12"/>
  <c r="O52" i="12"/>
  <c r="P52" i="12"/>
  <c r="Q52" i="12"/>
  <c r="R52" i="12"/>
  <c r="S52" i="12"/>
  <c r="T52" i="12"/>
  <c r="U52" i="12"/>
  <c r="J53" i="12"/>
  <c r="K53" i="12"/>
  <c r="L53" i="12"/>
  <c r="M53" i="12"/>
  <c r="N53" i="12"/>
  <c r="O53" i="12"/>
  <c r="P53" i="12"/>
  <c r="Q53" i="12"/>
  <c r="R53" i="12"/>
  <c r="S53" i="12"/>
  <c r="T53" i="12"/>
  <c r="U53" i="12"/>
  <c r="J54" i="12"/>
  <c r="K54" i="12"/>
  <c r="L54" i="12"/>
  <c r="M54" i="12"/>
  <c r="N54" i="12"/>
  <c r="O54" i="12"/>
  <c r="P54" i="12"/>
  <c r="Q54" i="12"/>
  <c r="R54" i="12"/>
  <c r="S54" i="12"/>
  <c r="T54" i="12"/>
  <c r="U54" i="12"/>
  <c r="J55" i="12"/>
  <c r="K55" i="12"/>
  <c r="L55" i="12"/>
  <c r="M55" i="12"/>
  <c r="N55" i="12"/>
  <c r="O55" i="12"/>
  <c r="P55" i="12"/>
  <c r="Q55" i="12"/>
  <c r="R55" i="12"/>
  <c r="S55" i="12"/>
  <c r="T55" i="12"/>
  <c r="U55" i="12"/>
  <c r="J56" i="12"/>
  <c r="K56" i="12"/>
  <c r="L56" i="12"/>
  <c r="M56" i="12"/>
  <c r="N56" i="12"/>
  <c r="O56" i="12"/>
  <c r="P56" i="12"/>
  <c r="Q56" i="12"/>
  <c r="R56" i="12"/>
  <c r="S56" i="12"/>
  <c r="T56" i="12"/>
  <c r="U56" i="12"/>
  <c r="J57" i="12"/>
  <c r="K57" i="12"/>
  <c r="L57" i="12"/>
  <c r="M57" i="12"/>
  <c r="N57" i="12"/>
  <c r="O57" i="12"/>
  <c r="P57" i="12"/>
  <c r="Q57" i="12"/>
  <c r="R57" i="12"/>
  <c r="S57" i="12"/>
  <c r="T57" i="12"/>
  <c r="U57" i="12"/>
  <c r="J58" i="12"/>
  <c r="K58" i="12"/>
  <c r="L58" i="12"/>
  <c r="M58" i="12"/>
  <c r="N58" i="12"/>
  <c r="O58" i="12"/>
  <c r="P58" i="12"/>
  <c r="Q58" i="12"/>
  <c r="R58" i="12"/>
  <c r="S58" i="12"/>
  <c r="T58" i="12"/>
  <c r="U58" i="12"/>
  <c r="J59" i="12"/>
  <c r="K59" i="12"/>
  <c r="L59" i="12"/>
  <c r="M59" i="12"/>
  <c r="N59" i="12"/>
  <c r="O59" i="12"/>
  <c r="P59" i="12"/>
  <c r="Q59" i="12"/>
  <c r="R59" i="12"/>
  <c r="S59" i="12"/>
  <c r="T59" i="12"/>
  <c r="U59" i="12"/>
  <c r="J60" i="12"/>
  <c r="K60" i="12"/>
  <c r="L60" i="12"/>
  <c r="M60" i="12"/>
  <c r="N60" i="12"/>
  <c r="O60" i="12"/>
  <c r="P60" i="12"/>
  <c r="Q60" i="12"/>
  <c r="R60" i="12"/>
  <c r="S60" i="12"/>
  <c r="T60" i="12"/>
  <c r="U60" i="12"/>
  <c r="J61" i="12"/>
  <c r="K61" i="12"/>
  <c r="L61" i="12"/>
  <c r="M61" i="12"/>
  <c r="N61" i="12"/>
  <c r="O61" i="12"/>
  <c r="P61" i="12"/>
  <c r="Q61" i="12"/>
  <c r="R61" i="12"/>
  <c r="S61" i="12"/>
  <c r="T61" i="12"/>
  <c r="U61" i="12"/>
  <c r="J62" i="12"/>
  <c r="K62" i="12"/>
  <c r="L62" i="12"/>
  <c r="M62" i="12"/>
  <c r="N62" i="12"/>
  <c r="O62" i="12"/>
  <c r="P62" i="12"/>
  <c r="Q62" i="12"/>
  <c r="R62" i="12"/>
  <c r="S62" i="12"/>
  <c r="T62" i="12"/>
  <c r="U62" i="12"/>
  <c r="J63" i="12"/>
  <c r="K63" i="12"/>
  <c r="L63" i="12"/>
  <c r="M63" i="12"/>
  <c r="N63" i="12"/>
  <c r="O63" i="12"/>
  <c r="P63" i="12"/>
  <c r="Q63" i="12"/>
  <c r="R63" i="12"/>
  <c r="S63" i="12"/>
  <c r="T63" i="12"/>
  <c r="U63" i="12"/>
  <c r="J64" i="12"/>
  <c r="K64" i="12"/>
  <c r="L64" i="12"/>
  <c r="M64" i="12"/>
  <c r="N64" i="12"/>
  <c r="O64" i="12"/>
  <c r="P64" i="12"/>
  <c r="Q64" i="12"/>
  <c r="R64" i="12"/>
  <c r="S64" i="12"/>
  <c r="T64" i="12"/>
  <c r="U64" i="12"/>
  <c r="J65" i="12"/>
  <c r="K65" i="12"/>
  <c r="L65" i="12"/>
  <c r="M65" i="12"/>
  <c r="N65" i="12"/>
  <c r="O65" i="12"/>
  <c r="P65" i="12"/>
  <c r="Q65" i="12"/>
  <c r="R65" i="12"/>
  <c r="S65" i="12"/>
  <c r="T65" i="12"/>
  <c r="U65" i="12"/>
  <c r="J66" i="12"/>
  <c r="K66" i="12"/>
  <c r="L66" i="12"/>
  <c r="M66" i="12"/>
  <c r="N66" i="12"/>
  <c r="O66" i="12"/>
  <c r="P66" i="12"/>
  <c r="Q66" i="12"/>
  <c r="R66" i="12"/>
  <c r="S66" i="12"/>
  <c r="T66" i="12"/>
  <c r="U66" i="12"/>
  <c r="J67" i="12"/>
  <c r="K67" i="12"/>
  <c r="L67" i="12"/>
  <c r="M67" i="12"/>
  <c r="N67" i="12"/>
  <c r="O67" i="12"/>
  <c r="P67" i="12"/>
  <c r="Q67" i="12"/>
  <c r="R67" i="12"/>
  <c r="S67" i="12"/>
  <c r="T67" i="12"/>
  <c r="U67" i="12"/>
  <c r="J71" i="12"/>
  <c r="K71" i="12"/>
  <c r="L71" i="12"/>
  <c r="M71" i="12"/>
  <c r="N71" i="12"/>
  <c r="O71" i="12"/>
  <c r="P71" i="12"/>
  <c r="Q71" i="12"/>
  <c r="R71" i="12"/>
  <c r="S71" i="12"/>
  <c r="T71" i="12"/>
  <c r="U71" i="12"/>
  <c r="J72" i="12"/>
  <c r="K72" i="12"/>
  <c r="L72" i="12"/>
  <c r="M72" i="12"/>
  <c r="N72" i="12"/>
  <c r="O72" i="12"/>
  <c r="P72" i="12"/>
  <c r="Q72" i="12"/>
  <c r="R72" i="12"/>
  <c r="S72" i="12"/>
  <c r="T72" i="12"/>
  <c r="U72" i="12"/>
  <c r="J73" i="12"/>
  <c r="K73" i="12"/>
  <c r="L73" i="12"/>
  <c r="M73" i="12"/>
  <c r="N73" i="12"/>
  <c r="O73" i="12"/>
  <c r="P73" i="12"/>
  <c r="Q73" i="12"/>
  <c r="R73" i="12"/>
  <c r="S73" i="12"/>
  <c r="T73" i="12"/>
  <c r="U73" i="12"/>
  <c r="J74" i="12"/>
  <c r="K74" i="12"/>
  <c r="L74" i="12"/>
  <c r="M74" i="12"/>
  <c r="N74" i="12"/>
  <c r="O74" i="12"/>
  <c r="P74" i="12"/>
  <c r="Q74" i="12"/>
  <c r="R74" i="12"/>
  <c r="S74" i="12"/>
  <c r="T74" i="12"/>
  <c r="U74" i="12"/>
  <c r="J75" i="12"/>
  <c r="K75" i="12"/>
  <c r="L75" i="12"/>
  <c r="M75" i="12"/>
  <c r="N75" i="12"/>
  <c r="O75" i="12"/>
  <c r="P75" i="12"/>
  <c r="Q75" i="12"/>
  <c r="R75" i="12"/>
  <c r="S75" i="12"/>
  <c r="T75" i="12"/>
  <c r="U75" i="12"/>
  <c r="J76" i="12"/>
  <c r="K76" i="12"/>
  <c r="L76" i="12"/>
  <c r="M76" i="12"/>
  <c r="N76" i="12"/>
  <c r="O76" i="12"/>
  <c r="P76" i="12"/>
  <c r="Q76" i="12"/>
  <c r="R76" i="12"/>
  <c r="S76" i="12"/>
  <c r="T76" i="12"/>
  <c r="U76" i="12"/>
  <c r="J77" i="12"/>
  <c r="K77" i="12"/>
  <c r="L77" i="12"/>
  <c r="M77" i="12"/>
  <c r="N77" i="12"/>
  <c r="O77" i="12"/>
  <c r="P77" i="12"/>
  <c r="Q77" i="12"/>
  <c r="R77" i="12"/>
  <c r="S77" i="12"/>
  <c r="T77" i="12"/>
  <c r="U77" i="12"/>
  <c r="J78" i="12"/>
  <c r="K78" i="12"/>
  <c r="L78" i="12"/>
  <c r="M78" i="12"/>
  <c r="N78" i="12"/>
  <c r="O78" i="12"/>
  <c r="P78" i="12"/>
  <c r="Q78" i="12"/>
  <c r="R78" i="12"/>
  <c r="S78" i="12"/>
  <c r="T78" i="12"/>
  <c r="U78" i="12"/>
  <c r="J79" i="12"/>
  <c r="K79" i="12"/>
  <c r="L79" i="12"/>
  <c r="M79" i="12"/>
  <c r="N79" i="12"/>
  <c r="O79" i="12"/>
  <c r="P79" i="12"/>
  <c r="Q79" i="12"/>
  <c r="R79" i="12"/>
  <c r="S79" i="12"/>
  <c r="T79" i="12"/>
  <c r="U79" i="12"/>
  <c r="J80" i="12"/>
  <c r="K80" i="12"/>
  <c r="L80" i="12"/>
  <c r="M80" i="12"/>
  <c r="N80" i="12"/>
  <c r="O80" i="12"/>
  <c r="P80" i="12"/>
  <c r="Q80" i="12"/>
  <c r="R80" i="12"/>
  <c r="S80" i="12"/>
  <c r="T80" i="12"/>
  <c r="U80" i="12"/>
  <c r="J81" i="12"/>
  <c r="K81" i="12"/>
  <c r="L81" i="12"/>
  <c r="M81" i="12"/>
  <c r="N81" i="12"/>
  <c r="O81" i="12"/>
  <c r="P81" i="12"/>
  <c r="Q81" i="12"/>
  <c r="R81" i="12"/>
  <c r="S81" i="12"/>
  <c r="T81" i="12"/>
  <c r="U81" i="12"/>
  <c r="J82" i="12"/>
  <c r="K82" i="12"/>
  <c r="L82" i="12"/>
  <c r="M82" i="12"/>
  <c r="N82" i="12"/>
  <c r="O82" i="12"/>
  <c r="P82" i="12"/>
  <c r="Q82" i="12"/>
  <c r="R82" i="12"/>
  <c r="S82" i="12"/>
  <c r="T82" i="12"/>
  <c r="U82" i="12"/>
  <c r="J83" i="12"/>
  <c r="K83" i="12"/>
  <c r="L83" i="12"/>
  <c r="M83" i="12"/>
  <c r="N83" i="12"/>
  <c r="O83" i="12"/>
  <c r="P83" i="12"/>
  <c r="Q83" i="12"/>
  <c r="R83" i="12"/>
  <c r="S83" i="12"/>
  <c r="T83" i="12"/>
  <c r="U83" i="12"/>
  <c r="J84" i="12"/>
  <c r="K84" i="12"/>
  <c r="L84" i="12"/>
  <c r="M84" i="12"/>
  <c r="N84" i="12"/>
  <c r="O84" i="12"/>
  <c r="P84" i="12"/>
  <c r="Q84" i="12"/>
  <c r="R84" i="12"/>
  <c r="S84" i="12"/>
  <c r="T84" i="12"/>
  <c r="U84" i="12"/>
  <c r="J85" i="12"/>
  <c r="K85" i="12"/>
  <c r="L85" i="12"/>
  <c r="M85" i="12"/>
  <c r="N85" i="12"/>
  <c r="O85" i="12"/>
  <c r="P85" i="12"/>
  <c r="Q85" i="12"/>
  <c r="R85" i="12"/>
  <c r="S85" i="12"/>
  <c r="T85" i="12"/>
  <c r="U85" i="12"/>
  <c r="J87" i="12"/>
  <c r="K87" i="12"/>
  <c r="L87" i="12"/>
  <c r="M87" i="12"/>
  <c r="N87" i="12"/>
  <c r="O87" i="12"/>
  <c r="P87" i="12"/>
  <c r="Q87" i="12"/>
  <c r="R87" i="12"/>
  <c r="S87" i="12"/>
  <c r="T87" i="12"/>
  <c r="U87" i="12"/>
  <c r="J88" i="12"/>
  <c r="K88" i="12"/>
  <c r="L88" i="12"/>
  <c r="M88" i="12"/>
  <c r="N88" i="12"/>
  <c r="O88" i="12"/>
  <c r="P88" i="12"/>
  <c r="Q88" i="12"/>
  <c r="R88" i="12"/>
  <c r="S88" i="12"/>
  <c r="T88" i="12"/>
  <c r="U88" i="12"/>
  <c r="J89" i="12"/>
  <c r="K89" i="12"/>
  <c r="L89" i="12"/>
  <c r="M89" i="12"/>
  <c r="N89" i="12"/>
  <c r="O89" i="12"/>
  <c r="P89" i="12"/>
  <c r="Q89" i="12"/>
  <c r="R89" i="12"/>
  <c r="S89" i="12"/>
  <c r="T89" i="12"/>
  <c r="U89" i="12"/>
  <c r="J90" i="12"/>
  <c r="K90" i="12"/>
  <c r="L90" i="12"/>
  <c r="M90" i="12"/>
  <c r="N90" i="12"/>
  <c r="O90" i="12"/>
  <c r="P90" i="12"/>
  <c r="Q90" i="12"/>
  <c r="R90" i="12"/>
  <c r="S90" i="12"/>
  <c r="T90" i="12"/>
  <c r="U90" i="12"/>
  <c r="J91" i="12"/>
  <c r="K91" i="12"/>
  <c r="L91" i="12"/>
  <c r="M91" i="12"/>
  <c r="N91" i="12"/>
  <c r="O91" i="12"/>
  <c r="P91" i="12"/>
  <c r="Q91" i="12"/>
  <c r="R91" i="12"/>
  <c r="S91" i="12"/>
  <c r="T91" i="12"/>
  <c r="U91" i="12"/>
  <c r="J92" i="12"/>
  <c r="K92" i="12"/>
  <c r="L92" i="12"/>
  <c r="M92" i="12"/>
  <c r="N92" i="12"/>
  <c r="O92" i="12"/>
  <c r="P92" i="12"/>
  <c r="Q92" i="12"/>
  <c r="R92" i="12"/>
  <c r="S92" i="12"/>
  <c r="T92" i="12"/>
  <c r="U92" i="12"/>
  <c r="J93" i="12"/>
  <c r="K93" i="12"/>
  <c r="L93" i="12"/>
  <c r="M93" i="12"/>
  <c r="N93" i="12"/>
  <c r="O93" i="12"/>
  <c r="P93" i="12"/>
  <c r="Q93" i="12"/>
  <c r="R93" i="12"/>
  <c r="S93" i="12"/>
  <c r="T93" i="12"/>
  <c r="U93" i="12"/>
  <c r="J94" i="12"/>
  <c r="K94" i="12"/>
  <c r="L94" i="12"/>
  <c r="M94" i="12"/>
  <c r="N94" i="12"/>
  <c r="O94" i="12"/>
  <c r="P94" i="12"/>
  <c r="Q94" i="12"/>
  <c r="R94" i="12"/>
  <c r="S94" i="12"/>
  <c r="T94" i="12"/>
  <c r="U94" i="12"/>
  <c r="J95" i="12"/>
  <c r="K95" i="12"/>
  <c r="L95" i="12"/>
  <c r="M95" i="12"/>
  <c r="N95" i="12"/>
  <c r="O95" i="12"/>
  <c r="P95" i="12"/>
  <c r="Q95" i="12"/>
  <c r="R95" i="12"/>
  <c r="S95" i="12"/>
  <c r="T95" i="12"/>
  <c r="U95" i="12"/>
  <c r="J96" i="12"/>
  <c r="K96" i="12"/>
  <c r="L96" i="12"/>
  <c r="M96" i="12"/>
  <c r="N96" i="12"/>
  <c r="O96" i="12"/>
  <c r="P96" i="12"/>
  <c r="Q96" i="12"/>
  <c r="R96" i="12"/>
  <c r="S96" i="12"/>
  <c r="T96" i="12"/>
  <c r="U96" i="12"/>
  <c r="J97" i="12"/>
  <c r="K97" i="12"/>
  <c r="L97" i="12"/>
  <c r="M97" i="12"/>
  <c r="N97" i="12"/>
  <c r="O97" i="12"/>
  <c r="P97" i="12"/>
  <c r="Q97" i="12"/>
  <c r="R97" i="12"/>
  <c r="S97" i="12"/>
  <c r="T97" i="12"/>
  <c r="U97" i="12"/>
  <c r="J98" i="12"/>
  <c r="K98" i="12"/>
  <c r="L98" i="12"/>
  <c r="M98" i="12"/>
  <c r="N98" i="12"/>
  <c r="O98" i="12"/>
  <c r="P98" i="12"/>
  <c r="Q98" i="12"/>
  <c r="R98" i="12"/>
  <c r="S98" i="12"/>
  <c r="T98" i="12"/>
  <c r="U98" i="12"/>
  <c r="J99" i="12"/>
  <c r="K99" i="12"/>
  <c r="L99" i="12"/>
  <c r="M99" i="12"/>
  <c r="N99" i="12"/>
  <c r="O99" i="12"/>
  <c r="P99" i="12"/>
  <c r="Q99" i="12"/>
  <c r="R99" i="12"/>
  <c r="S99" i="12"/>
  <c r="T99" i="12"/>
  <c r="U99" i="12"/>
  <c r="J100" i="12"/>
  <c r="K100" i="12"/>
  <c r="L100" i="12"/>
  <c r="M100" i="12"/>
  <c r="N100" i="12"/>
  <c r="O100" i="12"/>
  <c r="P100" i="12"/>
  <c r="Q100" i="12"/>
  <c r="R100" i="12"/>
  <c r="S100" i="12"/>
  <c r="T100" i="12"/>
  <c r="U100" i="12"/>
  <c r="J101" i="12"/>
  <c r="K101" i="12"/>
  <c r="L101" i="12"/>
  <c r="M101" i="12"/>
  <c r="N101" i="12"/>
  <c r="O101" i="12"/>
  <c r="P101" i="12"/>
  <c r="Q101" i="12"/>
  <c r="R101" i="12"/>
  <c r="S101" i="12"/>
  <c r="T101" i="12"/>
  <c r="U101" i="12"/>
  <c r="J102" i="12"/>
  <c r="K102" i="12"/>
  <c r="L102" i="12"/>
  <c r="M102" i="12"/>
  <c r="N102" i="12"/>
  <c r="O102" i="12"/>
  <c r="P102" i="12"/>
  <c r="Q102" i="12"/>
  <c r="R102" i="12"/>
  <c r="S102" i="12"/>
  <c r="T102" i="12"/>
  <c r="U102" i="12"/>
  <c r="J103" i="12"/>
  <c r="K103" i="12"/>
  <c r="L103" i="12"/>
  <c r="M103" i="12"/>
  <c r="N103" i="12"/>
  <c r="O103" i="12"/>
  <c r="P103" i="12"/>
  <c r="Q103" i="12"/>
  <c r="R103" i="12"/>
  <c r="S103" i="12"/>
  <c r="T103" i="12"/>
  <c r="U103" i="12"/>
  <c r="J104" i="12"/>
  <c r="K104" i="12"/>
  <c r="L104" i="12"/>
  <c r="M104" i="12"/>
  <c r="N104" i="12"/>
  <c r="O104" i="12"/>
  <c r="P104" i="12"/>
  <c r="Q104" i="12"/>
  <c r="R104" i="12"/>
  <c r="S104" i="12"/>
  <c r="T104" i="12"/>
  <c r="U104" i="12"/>
  <c r="J105" i="12"/>
  <c r="K105" i="12"/>
  <c r="L105" i="12"/>
  <c r="M105" i="12"/>
  <c r="N105" i="12"/>
  <c r="O105" i="12"/>
  <c r="P105" i="12"/>
  <c r="Q105" i="12"/>
  <c r="R105" i="12"/>
  <c r="S105" i="12"/>
  <c r="T105" i="12"/>
  <c r="U105" i="12"/>
  <c r="J106" i="12"/>
  <c r="K106" i="12"/>
  <c r="L106" i="12"/>
  <c r="M106" i="12"/>
  <c r="N106" i="12"/>
  <c r="O106" i="12"/>
  <c r="P106" i="12"/>
  <c r="Q106" i="12"/>
  <c r="R106" i="12"/>
  <c r="S106" i="12"/>
  <c r="T106" i="12"/>
  <c r="U106" i="12"/>
  <c r="J107" i="12"/>
  <c r="K107" i="12"/>
  <c r="L107" i="12"/>
  <c r="M107" i="12"/>
  <c r="N107" i="12"/>
  <c r="O107" i="12"/>
  <c r="P107" i="12"/>
  <c r="Q107" i="12"/>
  <c r="R107" i="12"/>
  <c r="S107" i="12"/>
  <c r="T107" i="12"/>
  <c r="U107" i="12"/>
  <c r="J108" i="12"/>
  <c r="K108" i="12"/>
  <c r="L108" i="12"/>
  <c r="M108" i="12"/>
  <c r="N108" i="12"/>
  <c r="O108" i="12"/>
  <c r="P108" i="12"/>
  <c r="Q108" i="12"/>
  <c r="R108" i="12"/>
  <c r="S108" i="12"/>
  <c r="T108" i="12"/>
  <c r="U108" i="12"/>
  <c r="K5" i="12"/>
  <c r="L5" i="12"/>
  <c r="M5" i="12"/>
  <c r="N5" i="12"/>
  <c r="O5" i="12"/>
  <c r="P5" i="12"/>
  <c r="Q5" i="12"/>
  <c r="R5" i="12"/>
  <c r="S5" i="12"/>
  <c r="T5" i="12"/>
  <c r="U5" i="12"/>
  <c r="J5" i="12"/>
  <c r="A6" i="12"/>
  <c r="B6" i="12"/>
  <c r="C6" i="12"/>
  <c r="D6" i="12"/>
  <c r="E6" i="12"/>
  <c r="F6" i="12"/>
  <c r="G6" i="12"/>
  <c r="H6" i="12"/>
  <c r="I6" i="12"/>
  <c r="A7" i="12"/>
  <c r="B7" i="12"/>
  <c r="C7" i="12"/>
  <c r="D7" i="12"/>
  <c r="E7" i="12"/>
  <c r="F7" i="12"/>
  <c r="G7" i="12"/>
  <c r="H7" i="12"/>
  <c r="I7" i="12"/>
  <c r="A8" i="12"/>
  <c r="B8" i="12"/>
  <c r="C8" i="12"/>
  <c r="D8" i="12"/>
  <c r="E8" i="12"/>
  <c r="F8" i="12"/>
  <c r="G8" i="12"/>
  <c r="H8" i="12"/>
  <c r="I8" i="12"/>
  <c r="A9" i="12"/>
  <c r="B9" i="12"/>
  <c r="C9" i="12"/>
  <c r="D9" i="12"/>
  <c r="E9" i="12"/>
  <c r="F9" i="12"/>
  <c r="G9" i="12"/>
  <c r="H9" i="12"/>
  <c r="I9" i="12"/>
  <c r="A10" i="12"/>
  <c r="B10" i="12"/>
  <c r="C10" i="12"/>
  <c r="D10" i="12"/>
  <c r="E10" i="12"/>
  <c r="F10" i="12"/>
  <c r="G10" i="12"/>
  <c r="H10" i="12"/>
  <c r="I10" i="12"/>
  <c r="A11" i="12"/>
  <c r="B11" i="12"/>
  <c r="C11" i="12"/>
  <c r="D11" i="12"/>
  <c r="E11" i="12"/>
  <c r="F11" i="12"/>
  <c r="G11" i="12"/>
  <c r="H11" i="12"/>
  <c r="I11" i="12"/>
  <c r="A12" i="12"/>
  <c r="B12" i="12"/>
  <c r="C12" i="12"/>
  <c r="D12" i="12"/>
  <c r="E12" i="12"/>
  <c r="F12" i="12"/>
  <c r="G12" i="12"/>
  <c r="H12" i="12"/>
  <c r="I12" i="12"/>
  <c r="A13" i="12"/>
  <c r="B13" i="12"/>
  <c r="C13" i="12"/>
  <c r="D13" i="12"/>
  <c r="E13" i="12"/>
  <c r="F13" i="12"/>
  <c r="G13" i="12"/>
  <c r="H13" i="12"/>
  <c r="I13" i="12"/>
  <c r="A14" i="12"/>
  <c r="B14" i="12"/>
  <c r="C14" i="12"/>
  <c r="D14" i="12"/>
  <c r="E14" i="12"/>
  <c r="F14" i="12"/>
  <c r="G14" i="12"/>
  <c r="H14" i="12"/>
  <c r="I14" i="12"/>
  <c r="A15" i="12"/>
  <c r="B15" i="12"/>
  <c r="C15" i="12"/>
  <c r="D15" i="12"/>
  <c r="E15" i="12"/>
  <c r="F15" i="12"/>
  <c r="G15" i="12"/>
  <c r="H15" i="12"/>
  <c r="I15" i="12"/>
  <c r="A16" i="12"/>
  <c r="B16" i="12"/>
  <c r="C16" i="12"/>
  <c r="D16" i="12"/>
  <c r="E16" i="12"/>
  <c r="F16" i="12"/>
  <c r="G16" i="12"/>
  <c r="H16" i="12"/>
  <c r="I16" i="12"/>
  <c r="A17" i="12"/>
  <c r="B17" i="12"/>
  <c r="C17" i="12"/>
  <c r="D17" i="12"/>
  <c r="E17" i="12"/>
  <c r="F17" i="12"/>
  <c r="G17" i="12"/>
  <c r="H17" i="12"/>
  <c r="I17" i="12"/>
  <c r="A18" i="12"/>
  <c r="B18" i="12"/>
  <c r="C18" i="12"/>
  <c r="D18" i="12"/>
  <c r="E18" i="12"/>
  <c r="F18" i="12"/>
  <c r="G18" i="12"/>
  <c r="H18" i="12"/>
  <c r="I18" i="12"/>
  <c r="A19" i="12"/>
  <c r="B19" i="12"/>
  <c r="C19" i="12"/>
  <c r="D19" i="12"/>
  <c r="E19" i="12"/>
  <c r="F19" i="12"/>
  <c r="G19" i="12"/>
  <c r="H19" i="12"/>
  <c r="I19" i="12"/>
  <c r="A20" i="12"/>
  <c r="B20" i="12"/>
  <c r="C20" i="12"/>
  <c r="D20" i="12"/>
  <c r="E20" i="12"/>
  <c r="F20" i="12"/>
  <c r="G20" i="12"/>
  <c r="H20" i="12"/>
  <c r="I20" i="12"/>
  <c r="A21" i="12"/>
  <c r="B21" i="12"/>
  <c r="C21" i="12"/>
  <c r="D21" i="12"/>
  <c r="E21" i="12"/>
  <c r="F21" i="12"/>
  <c r="G21" i="12"/>
  <c r="H21" i="12"/>
  <c r="I21" i="12"/>
  <c r="A22" i="12"/>
  <c r="B22" i="12"/>
  <c r="C22" i="12"/>
  <c r="D22" i="12"/>
  <c r="E22" i="12"/>
  <c r="F22" i="12"/>
  <c r="G22" i="12"/>
  <c r="H22" i="12"/>
  <c r="I22" i="12"/>
  <c r="A23" i="12"/>
  <c r="B23" i="12"/>
  <c r="C23" i="12"/>
  <c r="D23" i="12"/>
  <c r="E23" i="12"/>
  <c r="F23" i="12"/>
  <c r="G23" i="12"/>
  <c r="H23" i="12"/>
  <c r="I23" i="12"/>
  <c r="A24" i="12"/>
  <c r="B24" i="12"/>
  <c r="C24" i="12"/>
  <c r="D24" i="12"/>
  <c r="E24" i="12"/>
  <c r="F24" i="12"/>
  <c r="G24" i="12"/>
  <c r="H24" i="12"/>
  <c r="I24" i="12"/>
  <c r="A25" i="12"/>
  <c r="B25" i="12"/>
  <c r="C25" i="12"/>
  <c r="D25" i="12"/>
  <c r="E25" i="12"/>
  <c r="F25" i="12"/>
  <c r="G25" i="12"/>
  <c r="H25" i="12"/>
  <c r="I25" i="12"/>
  <c r="A26" i="12"/>
  <c r="B26" i="12"/>
  <c r="C26" i="12"/>
  <c r="D26" i="12"/>
  <c r="E26" i="12"/>
  <c r="F26" i="12"/>
  <c r="G26" i="12"/>
  <c r="H26" i="12"/>
  <c r="I26" i="12"/>
  <c r="A27" i="12"/>
  <c r="B27" i="12"/>
  <c r="C27" i="12"/>
  <c r="D27" i="12"/>
  <c r="E27" i="12"/>
  <c r="F27" i="12"/>
  <c r="G27" i="12"/>
  <c r="H27" i="12"/>
  <c r="I27" i="12"/>
  <c r="A28" i="12"/>
  <c r="B28" i="12"/>
  <c r="C28" i="12"/>
  <c r="D28" i="12"/>
  <c r="E28" i="12"/>
  <c r="F28" i="12"/>
  <c r="G28" i="12"/>
  <c r="H28" i="12"/>
  <c r="I28" i="12"/>
  <c r="A29" i="12"/>
  <c r="B29" i="12"/>
  <c r="C29" i="12"/>
  <c r="D29" i="12"/>
  <c r="E29" i="12"/>
  <c r="F29" i="12"/>
  <c r="G29" i="12"/>
  <c r="H29" i="12"/>
  <c r="I29" i="12"/>
  <c r="A30" i="12"/>
  <c r="B30" i="12"/>
  <c r="C30" i="12"/>
  <c r="D30" i="12"/>
  <c r="E30" i="12"/>
  <c r="F30" i="12"/>
  <c r="G30" i="12"/>
  <c r="H30" i="12"/>
  <c r="I30" i="12"/>
  <c r="A31" i="12"/>
  <c r="B31" i="12"/>
  <c r="C31" i="12"/>
  <c r="D31" i="12"/>
  <c r="E31" i="12"/>
  <c r="F31" i="12"/>
  <c r="G31" i="12"/>
  <c r="H31" i="12"/>
  <c r="I31" i="12"/>
  <c r="A32" i="12"/>
  <c r="B32" i="12"/>
  <c r="C32" i="12"/>
  <c r="D32" i="12"/>
  <c r="E32" i="12"/>
  <c r="F32" i="12"/>
  <c r="G32" i="12"/>
  <c r="H32" i="12"/>
  <c r="I32" i="12"/>
  <c r="A33" i="12"/>
  <c r="B33" i="12"/>
  <c r="C33" i="12"/>
  <c r="D33" i="12"/>
  <c r="E33" i="12"/>
  <c r="F33" i="12"/>
  <c r="G33" i="12"/>
  <c r="H33" i="12"/>
  <c r="I33" i="12"/>
  <c r="A34" i="12"/>
  <c r="B34" i="12"/>
  <c r="C34" i="12"/>
  <c r="D34" i="12"/>
  <c r="E34" i="12"/>
  <c r="F34" i="12"/>
  <c r="G34" i="12"/>
  <c r="H34" i="12"/>
  <c r="I34" i="12"/>
  <c r="A35" i="12"/>
  <c r="B35" i="12"/>
  <c r="C35" i="12"/>
  <c r="D35" i="12"/>
  <c r="E35" i="12"/>
  <c r="F35" i="12"/>
  <c r="G35" i="12"/>
  <c r="H35" i="12"/>
  <c r="I35" i="12"/>
  <c r="A36" i="12"/>
  <c r="B36" i="12"/>
  <c r="C36" i="12"/>
  <c r="D36" i="12"/>
  <c r="E36" i="12"/>
  <c r="F36" i="12"/>
  <c r="G36" i="12"/>
  <c r="H36" i="12"/>
  <c r="I36" i="12"/>
  <c r="A37" i="12"/>
  <c r="B37" i="12"/>
  <c r="C37" i="12"/>
  <c r="D37" i="12"/>
  <c r="E37" i="12"/>
  <c r="F37" i="12"/>
  <c r="G37" i="12"/>
  <c r="H37" i="12"/>
  <c r="I37" i="12"/>
  <c r="A38" i="12"/>
  <c r="B38" i="12"/>
  <c r="C38" i="12"/>
  <c r="D38" i="12"/>
  <c r="E38" i="12"/>
  <c r="F38" i="12"/>
  <c r="G38" i="12"/>
  <c r="H38" i="12"/>
  <c r="I38" i="12"/>
  <c r="A39" i="12"/>
  <c r="B39" i="12"/>
  <c r="C39" i="12"/>
  <c r="D39" i="12"/>
  <c r="E39" i="12"/>
  <c r="F39" i="12"/>
  <c r="G39" i="12"/>
  <c r="H39" i="12"/>
  <c r="I39" i="12"/>
  <c r="A40" i="12"/>
  <c r="B40" i="12"/>
  <c r="C40" i="12"/>
  <c r="D40" i="12"/>
  <c r="E40" i="12"/>
  <c r="F40" i="12"/>
  <c r="G40" i="12"/>
  <c r="H40" i="12"/>
  <c r="I40" i="12"/>
  <c r="A41" i="12"/>
  <c r="B41" i="12"/>
  <c r="C41" i="12"/>
  <c r="D41" i="12"/>
  <c r="E41" i="12"/>
  <c r="F41" i="12"/>
  <c r="G41" i="12"/>
  <c r="H41" i="12"/>
  <c r="I41" i="12"/>
  <c r="A42" i="12"/>
  <c r="B42" i="12"/>
  <c r="C42" i="12"/>
  <c r="D42" i="12"/>
  <c r="E42" i="12"/>
  <c r="F42" i="12"/>
  <c r="G42" i="12"/>
  <c r="H42" i="12"/>
  <c r="I42" i="12"/>
  <c r="A43" i="12"/>
  <c r="B43" i="12"/>
  <c r="C43" i="12"/>
  <c r="D43" i="12"/>
  <c r="E43" i="12"/>
  <c r="F43" i="12"/>
  <c r="G43" i="12"/>
  <c r="H43" i="12"/>
  <c r="I43" i="12"/>
  <c r="A44" i="12"/>
  <c r="B44" i="12"/>
  <c r="C44" i="12"/>
  <c r="D44" i="12"/>
  <c r="E44" i="12"/>
  <c r="F44" i="12"/>
  <c r="G44" i="12"/>
  <c r="H44" i="12"/>
  <c r="I44" i="12"/>
  <c r="A45" i="12"/>
  <c r="B45" i="12"/>
  <c r="C45" i="12"/>
  <c r="D45" i="12"/>
  <c r="E45" i="12"/>
  <c r="F45" i="12"/>
  <c r="G45" i="12"/>
  <c r="H45" i="12"/>
  <c r="I45" i="12"/>
  <c r="A46" i="12"/>
  <c r="B46" i="12"/>
  <c r="C46" i="12"/>
  <c r="D46" i="12"/>
  <c r="E46" i="12"/>
  <c r="F46" i="12"/>
  <c r="G46" i="12"/>
  <c r="H46" i="12"/>
  <c r="I46" i="12"/>
  <c r="A47" i="12"/>
  <c r="B47" i="12"/>
  <c r="C47" i="12"/>
  <c r="D47" i="12"/>
  <c r="E47" i="12"/>
  <c r="F47" i="12"/>
  <c r="G47" i="12"/>
  <c r="H47" i="12"/>
  <c r="I47" i="12"/>
  <c r="A48" i="12"/>
  <c r="B48" i="12"/>
  <c r="C48" i="12"/>
  <c r="D48" i="12"/>
  <c r="E48" i="12"/>
  <c r="F48" i="12"/>
  <c r="G48" i="12"/>
  <c r="H48" i="12"/>
  <c r="I48" i="12"/>
  <c r="A49" i="12"/>
  <c r="B49" i="12"/>
  <c r="C49" i="12"/>
  <c r="D49" i="12"/>
  <c r="E49" i="12"/>
  <c r="F49" i="12"/>
  <c r="G49" i="12"/>
  <c r="H49" i="12"/>
  <c r="I49" i="12"/>
  <c r="A50" i="12"/>
  <c r="B50" i="12"/>
  <c r="C50" i="12"/>
  <c r="D50" i="12"/>
  <c r="E50" i="12"/>
  <c r="F50" i="12"/>
  <c r="G50" i="12"/>
  <c r="H50" i="12"/>
  <c r="I50" i="12"/>
  <c r="A51" i="12"/>
  <c r="B51" i="12"/>
  <c r="C51" i="12"/>
  <c r="D51" i="12"/>
  <c r="E51" i="12"/>
  <c r="F51" i="12"/>
  <c r="G51" i="12"/>
  <c r="H51" i="12"/>
  <c r="I51" i="12"/>
  <c r="A52" i="12"/>
  <c r="B52" i="12"/>
  <c r="C52" i="12"/>
  <c r="D52" i="12"/>
  <c r="E52" i="12"/>
  <c r="F52" i="12"/>
  <c r="G52" i="12"/>
  <c r="H52" i="12"/>
  <c r="I52" i="12"/>
  <c r="A53" i="12"/>
  <c r="B53" i="12"/>
  <c r="C53" i="12"/>
  <c r="D53" i="12"/>
  <c r="E53" i="12"/>
  <c r="F53" i="12"/>
  <c r="G53" i="12"/>
  <c r="H53" i="12"/>
  <c r="I53" i="12"/>
  <c r="A54" i="12"/>
  <c r="B54" i="12"/>
  <c r="C54" i="12"/>
  <c r="D54" i="12"/>
  <c r="E54" i="12"/>
  <c r="F54" i="12"/>
  <c r="G54" i="12"/>
  <c r="H54" i="12"/>
  <c r="I54" i="12"/>
  <c r="A55" i="12"/>
  <c r="B55" i="12"/>
  <c r="C55" i="12"/>
  <c r="D55" i="12"/>
  <c r="E55" i="12"/>
  <c r="F55" i="12"/>
  <c r="G55" i="12"/>
  <c r="H55" i="12"/>
  <c r="I55" i="12"/>
  <c r="A56" i="12"/>
  <c r="B56" i="12"/>
  <c r="C56" i="12"/>
  <c r="D56" i="12"/>
  <c r="E56" i="12"/>
  <c r="F56" i="12"/>
  <c r="G56" i="12"/>
  <c r="H56" i="12"/>
  <c r="I56" i="12"/>
  <c r="A57" i="12"/>
  <c r="B57" i="12"/>
  <c r="C57" i="12"/>
  <c r="D57" i="12"/>
  <c r="E57" i="12"/>
  <c r="F57" i="12"/>
  <c r="G57" i="12"/>
  <c r="H57" i="12"/>
  <c r="I57" i="12"/>
  <c r="A58" i="12"/>
  <c r="B58" i="12"/>
  <c r="C58" i="12"/>
  <c r="D58" i="12"/>
  <c r="E58" i="12"/>
  <c r="F58" i="12"/>
  <c r="G58" i="12"/>
  <c r="H58" i="12"/>
  <c r="I58" i="12"/>
  <c r="A59" i="12"/>
  <c r="B59" i="12"/>
  <c r="C59" i="12"/>
  <c r="D59" i="12"/>
  <c r="E59" i="12"/>
  <c r="F59" i="12"/>
  <c r="G59" i="12"/>
  <c r="H59" i="12"/>
  <c r="I59" i="12"/>
  <c r="A60" i="12"/>
  <c r="B60" i="12"/>
  <c r="C60" i="12"/>
  <c r="D60" i="12"/>
  <c r="E60" i="12"/>
  <c r="F60" i="12"/>
  <c r="G60" i="12"/>
  <c r="H60" i="12"/>
  <c r="I60" i="12"/>
  <c r="A61" i="12"/>
  <c r="B61" i="12"/>
  <c r="C61" i="12"/>
  <c r="D61" i="12"/>
  <c r="E61" i="12"/>
  <c r="F61" i="12"/>
  <c r="G61" i="12"/>
  <c r="H61" i="12"/>
  <c r="I61" i="12"/>
  <c r="A62" i="12"/>
  <c r="B62" i="12"/>
  <c r="C62" i="12"/>
  <c r="D62" i="12"/>
  <c r="E62" i="12"/>
  <c r="F62" i="12"/>
  <c r="G62" i="12"/>
  <c r="H62" i="12"/>
  <c r="I62" i="12"/>
  <c r="A63" i="12"/>
  <c r="B63" i="12"/>
  <c r="C63" i="12"/>
  <c r="D63" i="12"/>
  <c r="E63" i="12"/>
  <c r="F63" i="12"/>
  <c r="G63" i="12"/>
  <c r="H63" i="12"/>
  <c r="I63" i="12"/>
  <c r="A64" i="12"/>
  <c r="B64" i="12"/>
  <c r="C64" i="12"/>
  <c r="D64" i="12"/>
  <c r="E64" i="12"/>
  <c r="F64" i="12"/>
  <c r="G64" i="12"/>
  <c r="H64" i="12"/>
  <c r="I64" i="12"/>
  <c r="A65" i="12"/>
  <c r="B65" i="12"/>
  <c r="C65" i="12"/>
  <c r="D65" i="12"/>
  <c r="E65" i="12"/>
  <c r="F65" i="12"/>
  <c r="G65" i="12"/>
  <c r="H65" i="12"/>
  <c r="I65" i="12"/>
  <c r="A66" i="12"/>
  <c r="B66" i="12"/>
  <c r="C66" i="12"/>
  <c r="D66" i="12"/>
  <c r="E66" i="12"/>
  <c r="F66" i="12"/>
  <c r="G66" i="12"/>
  <c r="H66" i="12"/>
  <c r="I66" i="12"/>
  <c r="A67" i="12"/>
  <c r="B67" i="12"/>
  <c r="C67" i="12"/>
  <c r="D67" i="12"/>
  <c r="E67" i="12"/>
  <c r="F67" i="12"/>
  <c r="G67" i="12"/>
  <c r="H67" i="12"/>
  <c r="I67" i="12"/>
  <c r="A68" i="12"/>
  <c r="B68" i="12"/>
  <c r="C68" i="12"/>
  <c r="D68" i="12"/>
  <c r="E68" i="12"/>
  <c r="F68" i="12"/>
  <c r="G68" i="12"/>
  <c r="H68" i="12"/>
  <c r="I68" i="12"/>
  <c r="A69" i="12"/>
  <c r="B69" i="12"/>
  <c r="C69" i="12"/>
  <c r="D69" i="12"/>
  <c r="E69" i="12"/>
  <c r="F69" i="12"/>
  <c r="G69" i="12"/>
  <c r="H69" i="12"/>
  <c r="I69" i="12"/>
  <c r="A70" i="12"/>
  <c r="B70" i="12"/>
  <c r="C70" i="12"/>
  <c r="D70" i="12"/>
  <c r="E70" i="12"/>
  <c r="F70" i="12"/>
  <c r="G70" i="12"/>
  <c r="H70" i="12"/>
  <c r="I70" i="12"/>
  <c r="A71" i="12"/>
  <c r="B71" i="12"/>
  <c r="C71" i="12"/>
  <c r="D71" i="12"/>
  <c r="E71" i="12"/>
  <c r="F71" i="12"/>
  <c r="G71" i="12"/>
  <c r="H71" i="12"/>
  <c r="I71" i="12"/>
  <c r="A72" i="12"/>
  <c r="B72" i="12"/>
  <c r="C72" i="12"/>
  <c r="D72" i="12"/>
  <c r="E72" i="12"/>
  <c r="F72" i="12"/>
  <c r="G72" i="12"/>
  <c r="H72" i="12"/>
  <c r="I72" i="12"/>
  <c r="A73" i="12"/>
  <c r="B73" i="12"/>
  <c r="C73" i="12"/>
  <c r="D73" i="12"/>
  <c r="E73" i="12"/>
  <c r="F73" i="12"/>
  <c r="G73" i="12"/>
  <c r="H73" i="12"/>
  <c r="I73" i="12"/>
  <c r="A74" i="12"/>
  <c r="B74" i="12"/>
  <c r="C74" i="12"/>
  <c r="D74" i="12"/>
  <c r="E74" i="12"/>
  <c r="F74" i="12"/>
  <c r="G74" i="12"/>
  <c r="H74" i="12"/>
  <c r="I74" i="12"/>
  <c r="A75" i="12"/>
  <c r="B75" i="12"/>
  <c r="C75" i="12"/>
  <c r="D75" i="12"/>
  <c r="E75" i="12"/>
  <c r="F75" i="12"/>
  <c r="G75" i="12"/>
  <c r="H75" i="12"/>
  <c r="I75" i="12"/>
  <c r="A76" i="12"/>
  <c r="B76" i="12"/>
  <c r="C76" i="12"/>
  <c r="D76" i="12"/>
  <c r="E76" i="12"/>
  <c r="F76" i="12"/>
  <c r="G76" i="12"/>
  <c r="H76" i="12"/>
  <c r="I76" i="12"/>
  <c r="A77" i="12"/>
  <c r="B77" i="12"/>
  <c r="C77" i="12"/>
  <c r="D77" i="12"/>
  <c r="E77" i="12"/>
  <c r="F77" i="12"/>
  <c r="G77" i="12"/>
  <c r="H77" i="12"/>
  <c r="I77" i="12"/>
  <c r="A78" i="12"/>
  <c r="B78" i="12"/>
  <c r="C78" i="12"/>
  <c r="D78" i="12"/>
  <c r="E78" i="12"/>
  <c r="F78" i="12"/>
  <c r="G78" i="12"/>
  <c r="H78" i="12"/>
  <c r="I78" i="12"/>
  <c r="A79" i="12"/>
  <c r="B79" i="12"/>
  <c r="C79" i="12"/>
  <c r="D79" i="12"/>
  <c r="E79" i="12"/>
  <c r="F79" i="12"/>
  <c r="G79" i="12"/>
  <c r="H79" i="12"/>
  <c r="I79" i="12"/>
  <c r="A80" i="12"/>
  <c r="B80" i="12"/>
  <c r="C80" i="12"/>
  <c r="D80" i="12"/>
  <c r="E80" i="12"/>
  <c r="F80" i="12"/>
  <c r="G80" i="12"/>
  <c r="H80" i="12"/>
  <c r="I80" i="12"/>
  <c r="A81" i="12"/>
  <c r="B81" i="12"/>
  <c r="C81" i="12"/>
  <c r="D81" i="12"/>
  <c r="E81" i="12"/>
  <c r="F81" i="12"/>
  <c r="G81" i="12"/>
  <c r="H81" i="12"/>
  <c r="I81" i="12"/>
  <c r="A82" i="12"/>
  <c r="B82" i="12"/>
  <c r="C82" i="12"/>
  <c r="D82" i="12"/>
  <c r="E82" i="12"/>
  <c r="F82" i="12"/>
  <c r="G82" i="12"/>
  <c r="H82" i="12"/>
  <c r="I82" i="12"/>
  <c r="A83" i="12"/>
  <c r="B83" i="12"/>
  <c r="C83" i="12"/>
  <c r="D83" i="12"/>
  <c r="E83" i="12"/>
  <c r="F83" i="12"/>
  <c r="G83" i="12"/>
  <c r="H83" i="12"/>
  <c r="I83" i="12"/>
  <c r="A84" i="12"/>
  <c r="B84" i="12"/>
  <c r="C84" i="12"/>
  <c r="D84" i="12"/>
  <c r="E84" i="12"/>
  <c r="F84" i="12"/>
  <c r="G84" i="12"/>
  <c r="H84" i="12"/>
  <c r="I84" i="12"/>
  <c r="A85" i="12"/>
  <c r="B85" i="12"/>
  <c r="C85" i="12"/>
  <c r="D85" i="12"/>
  <c r="E85" i="12"/>
  <c r="F85" i="12"/>
  <c r="G85" i="12"/>
  <c r="H85" i="12"/>
  <c r="I85" i="12"/>
  <c r="A87" i="12"/>
  <c r="B87" i="12"/>
  <c r="C87" i="12"/>
  <c r="D87" i="12"/>
  <c r="E87" i="12"/>
  <c r="F87" i="12"/>
  <c r="G87" i="12"/>
  <c r="H87" i="12"/>
  <c r="I87" i="12"/>
  <c r="A88" i="12"/>
  <c r="B88" i="12"/>
  <c r="C88" i="12"/>
  <c r="D88" i="12"/>
  <c r="E88" i="12"/>
  <c r="F88" i="12"/>
  <c r="G88" i="12"/>
  <c r="H88" i="12"/>
  <c r="I88" i="12"/>
  <c r="A89" i="12"/>
  <c r="B89" i="12"/>
  <c r="C89" i="12"/>
  <c r="D89" i="12"/>
  <c r="E89" i="12"/>
  <c r="F89" i="12"/>
  <c r="G89" i="12"/>
  <c r="H89" i="12"/>
  <c r="I89" i="12"/>
  <c r="A90" i="12"/>
  <c r="B90" i="12"/>
  <c r="C90" i="12"/>
  <c r="D90" i="12"/>
  <c r="E90" i="12"/>
  <c r="F90" i="12"/>
  <c r="G90" i="12"/>
  <c r="H90" i="12"/>
  <c r="I90" i="12"/>
  <c r="A91" i="12"/>
  <c r="B91" i="12"/>
  <c r="C91" i="12"/>
  <c r="D91" i="12"/>
  <c r="E91" i="12"/>
  <c r="F91" i="12"/>
  <c r="G91" i="12"/>
  <c r="H91" i="12"/>
  <c r="I91" i="12"/>
  <c r="A92" i="12"/>
  <c r="B92" i="12"/>
  <c r="C92" i="12"/>
  <c r="D92" i="12"/>
  <c r="E92" i="12"/>
  <c r="F92" i="12"/>
  <c r="G92" i="12"/>
  <c r="H92" i="12"/>
  <c r="I92" i="12"/>
  <c r="A93" i="12"/>
  <c r="B93" i="12"/>
  <c r="C93" i="12"/>
  <c r="D93" i="12"/>
  <c r="E93" i="12"/>
  <c r="F93" i="12"/>
  <c r="G93" i="12"/>
  <c r="H93" i="12"/>
  <c r="I93" i="12"/>
  <c r="A94" i="12"/>
  <c r="B94" i="12"/>
  <c r="C94" i="12"/>
  <c r="D94" i="12"/>
  <c r="E94" i="12"/>
  <c r="F94" i="12"/>
  <c r="G94" i="12"/>
  <c r="H94" i="12"/>
  <c r="I94" i="12"/>
  <c r="A95" i="12"/>
  <c r="B95" i="12"/>
  <c r="C95" i="12"/>
  <c r="D95" i="12"/>
  <c r="E95" i="12"/>
  <c r="F95" i="12"/>
  <c r="G95" i="12"/>
  <c r="H95" i="12"/>
  <c r="I95" i="12"/>
  <c r="A96" i="12"/>
  <c r="B96" i="12"/>
  <c r="C96" i="12"/>
  <c r="D96" i="12"/>
  <c r="E96" i="12"/>
  <c r="F96" i="12"/>
  <c r="G96" i="12"/>
  <c r="H96" i="12"/>
  <c r="I96" i="12"/>
  <c r="A97" i="12"/>
  <c r="B97" i="12"/>
  <c r="C97" i="12"/>
  <c r="D97" i="12"/>
  <c r="E97" i="12"/>
  <c r="F97" i="12"/>
  <c r="G97" i="12"/>
  <c r="H97" i="12"/>
  <c r="I97" i="12"/>
  <c r="A98" i="12"/>
  <c r="B98" i="12"/>
  <c r="C98" i="12"/>
  <c r="D98" i="12"/>
  <c r="E98" i="12"/>
  <c r="F98" i="12"/>
  <c r="G98" i="12"/>
  <c r="H98" i="12"/>
  <c r="I98" i="12"/>
  <c r="A99" i="12"/>
  <c r="B99" i="12"/>
  <c r="C99" i="12"/>
  <c r="D99" i="12"/>
  <c r="E99" i="12"/>
  <c r="F99" i="12"/>
  <c r="G99" i="12"/>
  <c r="H99" i="12"/>
  <c r="I99" i="12"/>
  <c r="A100" i="12"/>
  <c r="B100" i="12"/>
  <c r="C100" i="12"/>
  <c r="D100" i="12"/>
  <c r="E100" i="12"/>
  <c r="F100" i="12"/>
  <c r="G100" i="12"/>
  <c r="H100" i="12"/>
  <c r="I100" i="12"/>
  <c r="A101" i="12"/>
  <c r="B101" i="12"/>
  <c r="C101" i="12"/>
  <c r="D101" i="12"/>
  <c r="E101" i="12"/>
  <c r="F101" i="12"/>
  <c r="G101" i="12"/>
  <c r="H101" i="12"/>
  <c r="I101" i="12"/>
  <c r="A102" i="12"/>
  <c r="B102" i="12"/>
  <c r="C102" i="12"/>
  <c r="D102" i="12"/>
  <c r="E102" i="12"/>
  <c r="F102" i="12"/>
  <c r="G102" i="12"/>
  <c r="H102" i="12"/>
  <c r="I102" i="12"/>
  <c r="A103" i="12"/>
  <c r="B103" i="12"/>
  <c r="C103" i="12"/>
  <c r="D103" i="12"/>
  <c r="E103" i="12"/>
  <c r="F103" i="12"/>
  <c r="G103" i="12"/>
  <c r="H103" i="12"/>
  <c r="I103" i="12"/>
  <c r="A104" i="12"/>
  <c r="B104" i="12"/>
  <c r="C104" i="12"/>
  <c r="D104" i="12"/>
  <c r="E104" i="12"/>
  <c r="F104" i="12"/>
  <c r="G104" i="12"/>
  <c r="H104" i="12"/>
  <c r="I104" i="12"/>
  <c r="A105" i="12"/>
  <c r="B105" i="12"/>
  <c r="C105" i="12"/>
  <c r="D105" i="12"/>
  <c r="E105" i="12"/>
  <c r="F105" i="12"/>
  <c r="G105" i="12"/>
  <c r="H105" i="12"/>
  <c r="I105" i="12"/>
  <c r="A106" i="12"/>
  <c r="B106" i="12"/>
  <c r="C106" i="12"/>
  <c r="D106" i="12"/>
  <c r="E106" i="12"/>
  <c r="F106" i="12"/>
  <c r="G106" i="12"/>
  <c r="H106" i="12"/>
  <c r="I106" i="12"/>
  <c r="A107" i="12"/>
  <c r="B107" i="12"/>
  <c r="C107" i="12"/>
  <c r="D107" i="12"/>
  <c r="E107" i="12"/>
  <c r="F107" i="12"/>
  <c r="G107" i="12"/>
  <c r="H107" i="12"/>
  <c r="I107" i="12"/>
  <c r="A108" i="12"/>
  <c r="B108" i="12"/>
  <c r="C108" i="12"/>
  <c r="D108" i="12"/>
  <c r="E108" i="12"/>
  <c r="F108" i="12"/>
  <c r="G108" i="12"/>
  <c r="H108" i="12"/>
  <c r="I108" i="12"/>
  <c r="B5" i="12"/>
  <c r="C5" i="12"/>
  <c r="D5" i="12"/>
  <c r="E5" i="12"/>
  <c r="F5" i="12"/>
  <c r="G5" i="12"/>
  <c r="H5" i="12"/>
  <c r="I5" i="12"/>
  <c r="A5" i="12"/>
  <c r="J6" i="11"/>
  <c r="K6" i="11"/>
  <c r="L6" i="11"/>
  <c r="M6" i="11"/>
  <c r="N6" i="11"/>
  <c r="O6" i="11"/>
  <c r="P6" i="11"/>
  <c r="Q6" i="11"/>
  <c r="R6" i="11"/>
  <c r="S6" i="11"/>
  <c r="J7" i="11"/>
  <c r="K7" i="11"/>
  <c r="L7" i="11"/>
  <c r="M7" i="11"/>
  <c r="N7" i="11"/>
  <c r="O7" i="11"/>
  <c r="P7" i="11"/>
  <c r="Q7" i="11"/>
  <c r="R7" i="11"/>
  <c r="S7" i="11"/>
  <c r="J8" i="11"/>
  <c r="K8" i="11"/>
  <c r="L8" i="11"/>
  <c r="M8" i="11"/>
  <c r="N8" i="11"/>
  <c r="O8" i="11"/>
  <c r="P8" i="11"/>
  <c r="Q8" i="11"/>
  <c r="R8" i="11"/>
  <c r="S8" i="11"/>
  <c r="J9" i="11"/>
  <c r="K9" i="11"/>
  <c r="L9" i="11"/>
  <c r="M9" i="11"/>
  <c r="N9" i="11"/>
  <c r="O9" i="11"/>
  <c r="P9" i="11"/>
  <c r="Q9" i="11"/>
  <c r="R9" i="11"/>
  <c r="S9" i="11"/>
  <c r="J10" i="11"/>
  <c r="K10" i="11"/>
  <c r="L10" i="11"/>
  <c r="M10" i="11"/>
  <c r="N10" i="11"/>
  <c r="O10" i="11"/>
  <c r="P10" i="11"/>
  <c r="Q10" i="11"/>
  <c r="R10" i="11"/>
  <c r="S10" i="11"/>
  <c r="J11" i="11"/>
  <c r="K11" i="11"/>
  <c r="L11" i="11"/>
  <c r="M11" i="11"/>
  <c r="N11" i="11"/>
  <c r="O11" i="11"/>
  <c r="P11" i="11"/>
  <c r="Q11" i="11"/>
  <c r="R11" i="11"/>
  <c r="S11" i="11"/>
  <c r="J12" i="11"/>
  <c r="K12" i="11"/>
  <c r="L12" i="11"/>
  <c r="M12" i="11"/>
  <c r="N12" i="11"/>
  <c r="O12" i="11"/>
  <c r="P12" i="11"/>
  <c r="Q12" i="11"/>
  <c r="R12" i="11"/>
  <c r="S12" i="11"/>
  <c r="J13" i="11"/>
  <c r="K13" i="11"/>
  <c r="L13" i="11"/>
  <c r="M13" i="11"/>
  <c r="N13" i="11"/>
  <c r="O13" i="11"/>
  <c r="P13" i="11"/>
  <c r="Q13" i="11"/>
  <c r="R13" i="11"/>
  <c r="S13" i="11"/>
  <c r="J14" i="11"/>
  <c r="K14" i="11"/>
  <c r="L14" i="11"/>
  <c r="M14" i="11"/>
  <c r="N14" i="11"/>
  <c r="O14" i="11"/>
  <c r="P14" i="11"/>
  <c r="Q14" i="11"/>
  <c r="R14" i="11"/>
  <c r="S14" i="11"/>
  <c r="J15" i="11"/>
  <c r="K15" i="11"/>
  <c r="L15" i="11"/>
  <c r="M15" i="11"/>
  <c r="N15" i="11"/>
  <c r="O15" i="11"/>
  <c r="P15" i="11"/>
  <c r="Q15" i="11"/>
  <c r="R15" i="11"/>
  <c r="S15" i="11"/>
  <c r="J16" i="11"/>
  <c r="K16" i="11"/>
  <c r="L16" i="11"/>
  <c r="M16" i="11"/>
  <c r="N16" i="11"/>
  <c r="O16" i="11"/>
  <c r="P16" i="11"/>
  <c r="Q16" i="11"/>
  <c r="R16" i="11"/>
  <c r="S16" i="11"/>
  <c r="J17" i="11"/>
  <c r="K17" i="11"/>
  <c r="L17" i="11"/>
  <c r="M17" i="11"/>
  <c r="N17" i="11"/>
  <c r="O17" i="11"/>
  <c r="P17" i="11"/>
  <c r="Q17" i="11"/>
  <c r="R17" i="11"/>
  <c r="S17" i="11"/>
  <c r="J18" i="11"/>
  <c r="K18" i="11"/>
  <c r="L18" i="11"/>
  <c r="M18" i="11"/>
  <c r="N18" i="11"/>
  <c r="O18" i="11"/>
  <c r="P18" i="11"/>
  <c r="Q18" i="11"/>
  <c r="R18" i="11"/>
  <c r="S18" i="11"/>
  <c r="J19" i="11"/>
  <c r="K19" i="11"/>
  <c r="L19" i="11"/>
  <c r="M19" i="11"/>
  <c r="N19" i="11"/>
  <c r="O19" i="11"/>
  <c r="P19" i="11"/>
  <c r="Q19" i="11"/>
  <c r="R19" i="11"/>
  <c r="S19" i="11"/>
  <c r="J20" i="11"/>
  <c r="K20" i="11"/>
  <c r="L20" i="11"/>
  <c r="M20" i="11"/>
  <c r="N20" i="11"/>
  <c r="O20" i="11"/>
  <c r="P20" i="11"/>
  <c r="Q20" i="11"/>
  <c r="R20" i="11"/>
  <c r="S20" i="11"/>
  <c r="J21" i="11"/>
  <c r="K21" i="11"/>
  <c r="L21" i="11"/>
  <c r="M21" i="11"/>
  <c r="N21" i="11"/>
  <c r="O21" i="11"/>
  <c r="P21" i="11"/>
  <c r="Q21" i="11"/>
  <c r="R21" i="11"/>
  <c r="S21" i="11"/>
  <c r="J22" i="11"/>
  <c r="K22" i="11"/>
  <c r="L22" i="11"/>
  <c r="M22" i="11"/>
  <c r="N22" i="11"/>
  <c r="O22" i="11"/>
  <c r="P22" i="11"/>
  <c r="Q22" i="11"/>
  <c r="R22" i="11"/>
  <c r="S22" i="11"/>
  <c r="J23" i="11"/>
  <c r="K23" i="11"/>
  <c r="L23" i="11"/>
  <c r="M23" i="11"/>
  <c r="N23" i="11"/>
  <c r="O23" i="11"/>
  <c r="P23" i="11"/>
  <c r="Q23" i="11"/>
  <c r="R23" i="11"/>
  <c r="S23" i="11"/>
  <c r="J24" i="11"/>
  <c r="K24" i="11"/>
  <c r="L24" i="11"/>
  <c r="M24" i="11"/>
  <c r="N24" i="11"/>
  <c r="O24" i="11"/>
  <c r="P24" i="11"/>
  <c r="Q24" i="11"/>
  <c r="R24" i="11"/>
  <c r="S24" i="11"/>
  <c r="J25" i="11"/>
  <c r="K25" i="11"/>
  <c r="L25" i="11"/>
  <c r="M25" i="11"/>
  <c r="N25" i="11"/>
  <c r="O25" i="11"/>
  <c r="P25" i="11"/>
  <c r="Q25" i="11"/>
  <c r="R25" i="11"/>
  <c r="S25" i="11"/>
  <c r="J26" i="11"/>
  <c r="K26" i="11"/>
  <c r="L26" i="11"/>
  <c r="M26" i="11"/>
  <c r="N26" i="11"/>
  <c r="O26" i="11"/>
  <c r="P26" i="11"/>
  <c r="Q26" i="11"/>
  <c r="R26" i="11"/>
  <c r="S26" i="11"/>
  <c r="J27" i="11"/>
  <c r="K27" i="11"/>
  <c r="L27" i="11"/>
  <c r="M27" i="11"/>
  <c r="N27" i="11"/>
  <c r="O27" i="11"/>
  <c r="P27" i="11"/>
  <c r="Q27" i="11"/>
  <c r="R27" i="11"/>
  <c r="S27" i="11"/>
  <c r="J28" i="11"/>
  <c r="K28" i="11"/>
  <c r="L28" i="11"/>
  <c r="M28" i="11"/>
  <c r="N28" i="11"/>
  <c r="O28" i="11"/>
  <c r="P28" i="11"/>
  <c r="Q28" i="11"/>
  <c r="R28" i="11"/>
  <c r="S28" i="11"/>
  <c r="J29" i="11"/>
  <c r="K29" i="11"/>
  <c r="L29" i="11"/>
  <c r="M29" i="11"/>
  <c r="N29" i="11"/>
  <c r="O29" i="11"/>
  <c r="P29" i="11"/>
  <c r="Q29" i="11"/>
  <c r="R29" i="11"/>
  <c r="S29" i="11"/>
  <c r="J30" i="11"/>
  <c r="K30" i="11"/>
  <c r="L30" i="11"/>
  <c r="M30" i="11"/>
  <c r="N30" i="11"/>
  <c r="O30" i="11"/>
  <c r="P30" i="11"/>
  <c r="Q30" i="11"/>
  <c r="R30" i="11"/>
  <c r="S30" i="11"/>
  <c r="J31" i="11"/>
  <c r="K31" i="11"/>
  <c r="L31" i="11"/>
  <c r="M31" i="11"/>
  <c r="N31" i="11"/>
  <c r="O31" i="11"/>
  <c r="P31" i="11"/>
  <c r="Q31" i="11"/>
  <c r="R31" i="11"/>
  <c r="S31" i="11"/>
  <c r="J32" i="11"/>
  <c r="K32" i="11"/>
  <c r="L32" i="11"/>
  <c r="M32" i="11"/>
  <c r="N32" i="11"/>
  <c r="O32" i="11"/>
  <c r="P32" i="11"/>
  <c r="Q32" i="11"/>
  <c r="R32" i="11"/>
  <c r="S32" i="11"/>
  <c r="J33" i="11"/>
  <c r="K33" i="11"/>
  <c r="L33" i="11"/>
  <c r="M33" i="11"/>
  <c r="N33" i="11"/>
  <c r="O33" i="11"/>
  <c r="P33" i="11"/>
  <c r="Q33" i="11"/>
  <c r="R33" i="11"/>
  <c r="S33" i="11"/>
  <c r="J34" i="11"/>
  <c r="K34" i="11"/>
  <c r="L34" i="11"/>
  <c r="M34" i="11"/>
  <c r="N34" i="11"/>
  <c r="O34" i="11"/>
  <c r="P34" i="11"/>
  <c r="Q34" i="11"/>
  <c r="R34" i="11"/>
  <c r="S34" i="11"/>
  <c r="J35" i="11"/>
  <c r="K35" i="11"/>
  <c r="L35" i="11"/>
  <c r="M35" i="11"/>
  <c r="N35" i="11"/>
  <c r="O35" i="11"/>
  <c r="P35" i="11"/>
  <c r="Q35" i="11"/>
  <c r="R35" i="11"/>
  <c r="S35" i="11"/>
  <c r="J36" i="11"/>
  <c r="K36" i="11"/>
  <c r="L36" i="11"/>
  <c r="M36" i="11"/>
  <c r="N36" i="11"/>
  <c r="O36" i="11"/>
  <c r="P36" i="11"/>
  <c r="Q36" i="11"/>
  <c r="R36" i="11"/>
  <c r="S36" i="11"/>
  <c r="J37" i="11"/>
  <c r="K37" i="11"/>
  <c r="L37" i="11"/>
  <c r="M37" i="11"/>
  <c r="N37" i="11"/>
  <c r="O37" i="11"/>
  <c r="P37" i="11"/>
  <c r="Q37" i="11"/>
  <c r="R37" i="11"/>
  <c r="S37" i="11"/>
  <c r="J38" i="11"/>
  <c r="K38" i="11"/>
  <c r="L38" i="11"/>
  <c r="M38" i="11"/>
  <c r="N38" i="11"/>
  <c r="O38" i="11"/>
  <c r="P38" i="11"/>
  <c r="Q38" i="11"/>
  <c r="R38" i="11"/>
  <c r="S38" i="11"/>
  <c r="J39" i="11"/>
  <c r="K39" i="11"/>
  <c r="L39" i="11"/>
  <c r="M39" i="11"/>
  <c r="N39" i="11"/>
  <c r="O39" i="11"/>
  <c r="P39" i="11"/>
  <c r="Q39" i="11"/>
  <c r="R39" i="11"/>
  <c r="S39" i="11"/>
  <c r="J40" i="11"/>
  <c r="K40" i="11"/>
  <c r="L40" i="11"/>
  <c r="M40" i="11"/>
  <c r="N40" i="11"/>
  <c r="O40" i="11"/>
  <c r="P40" i="11"/>
  <c r="Q40" i="11"/>
  <c r="R40" i="11"/>
  <c r="S40" i="11"/>
  <c r="J41" i="11"/>
  <c r="K41" i="11"/>
  <c r="L41" i="11"/>
  <c r="M41" i="11"/>
  <c r="N41" i="11"/>
  <c r="O41" i="11"/>
  <c r="P41" i="11"/>
  <c r="Q41" i="11"/>
  <c r="R41" i="11"/>
  <c r="S41" i="11"/>
  <c r="J42" i="11"/>
  <c r="K42" i="11"/>
  <c r="L42" i="11"/>
  <c r="M42" i="11"/>
  <c r="N42" i="11"/>
  <c r="O42" i="11"/>
  <c r="P42" i="11"/>
  <c r="Q42" i="11"/>
  <c r="R42" i="11"/>
  <c r="S42" i="11"/>
  <c r="J43" i="11"/>
  <c r="K43" i="11"/>
  <c r="L43" i="11"/>
  <c r="M43" i="11"/>
  <c r="N43" i="11"/>
  <c r="O43" i="11"/>
  <c r="P43" i="11"/>
  <c r="Q43" i="11"/>
  <c r="R43" i="11"/>
  <c r="S43" i="11"/>
  <c r="J44" i="11"/>
  <c r="K44" i="11"/>
  <c r="L44" i="11"/>
  <c r="M44" i="11"/>
  <c r="N44" i="11"/>
  <c r="O44" i="11"/>
  <c r="P44" i="11"/>
  <c r="Q44" i="11"/>
  <c r="R44" i="11"/>
  <c r="S44" i="11"/>
  <c r="J45" i="11"/>
  <c r="K45" i="11"/>
  <c r="L45" i="11"/>
  <c r="M45" i="11"/>
  <c r="N45" i="11"/>
  <c r="O45" i="11"/>
  <c r="P45" i="11"/>
  <c r="Q45" i="11"/>
  <c r="R45" i="11"/>
  <c r="S45" i="11"/>
  <c r="J46" i="11"/>
  <c r="K46" i="11"/>
  <c r="L46" i="11"/>
  <c r="M46" i="11"/>
  <c r="N46" i="11"/>
  <c r="O46" i="11"/>
  <c r="P46" i="11"/>
  <c r="Q46" i="11"/>
  <c r="R46" i="11"/>
  <c r="S46" i="11"/>
  <c r="J47" i="11"/>
  <c r="K47" i="11"/>
  <c r="L47" i="11"/>
  <c r="M47" i="11"/>
  <c r="N47" i="11"/>
  <c r="O47" i="11"/>
  <c r="P47" i="11"/>
  <c r="Q47" i="11"/>
  <c r="R47" i="11"/>
  <c r="S47" i="11"/>
  <c r="J48" i="11"/>
  <c r="K48" i="11"/>
  <c r="L48" i="11"/>
  <c r="M48" i="11"/>
  <c r="N48" i="11"/>
  <c r="O48" i="11"/>
  <c r="P48" i="11"/>
  <c r="Q48" i="11"/>
  <c r="R48" i="11"/>
  <c r="S48" i="11"/>
  <c r="J49" i="11"/>
  <c r="K49" i="11"/>
  <c r="L49" i="11"/>
  <c r="M49" i="11"/>
  <c r="N49" i="11"/>
  <c r="O49" i="11"/>
  <c r="P49" i="11"/>
  <c r="Q49" i="11"/>
  <c r="R49" i="11"/>
  <c r="S49" i="11"/>
  <c r="J50" i="11"/>
  <c r="K50" i="11"/>
  <c r="L50" i="11"/>
  <c r="M50" i="11"/>
  <c r="N50" i="11"/>
  <c r="O50" i="11"/>
  <c r="P50" i="11"/>
  <c r="Q50" i="11"/>
  <c r="R50" i="11"/>
  <c r="S50" i="11"/>
  <c r="J51" i="11"/>
  <c r="K51" i="11"/>
  <c r="L51" i="11"/>
  <c r="M51" i="11"/>
  <c r="N51" i="11"/>
  <c r="O51" i="11"/>
  <c r="P51" i="11"/>
  <c r="Q51" i="11"/>
  <c r="R51" i="11"/>
  <c r="S51" i="11"/>
  <c r="J52" i="11"/>
  <c r="K52" i="11"/>
  <c r="L52" i="11"/>
  <c r="M52" i="11"/>
  <c r="N52" i="11"/>
  <c r="O52" i="11"/>
  <c r="P52" i="11"/>
  <c r="Q52" i="11"/>
  <c r="R52" i="11"/>
  <c r="S52" i="11"/>
  <c r="J53" i="11"/>
  <c r="K53" i="11"/>
  <c r="L53" i="11"/>
  <c r="M53" i="11"/>
  <c r="N53" i="11"/>
  <c r="O53" i="11"/>
  <c r="P53" i="11"/>
  <c r="Q53" i="11"/>
  <c r="R53" i="11"/>
  <c r="S53" i="11"/>
  <c r="J54" i="11"/>
  <c r="K54" i="11"/>
  <c r="L54" i="11"/>
  <c r="M54" i="11"/>
  <c r="N54" i="11"/>
  <c r="O54" i="11"/>
  <c r="P54" i="11"/>
  <c r="Q54" i="11"/>
  <c r="R54" i="11"/>
  <c r="S54" i="11"/>
  <c r="J55" i="11"/>
  <c r="K55" i="11"/>
  <c r="L55" i="11"/>
  <c r="M55" i="11"/>
  <c r="N55" i="11"/>
  <c r="O55" i="11"/>
  <c r="P55" i="11"/>
  <c r="Q55" i="11"/>
  <c r="R55" i="11"/>
  <c r="S55" i="11"/>
  <c r="J56" i="11"/>
  <c r="K56" i="11"/>
  <c r="L56" i="11"/>
  <c r="M56" i="11"/>
  <c r="N56" i="11"/>
  <c r="O56" i="11"/>
  <c r="P56" i="11"/>
  <c r="Q56" i="11"/>
  <c r="R56" i="11"/>
  <c r="S56" i="11"/>
  <c r="J57" i="11"/>
  <c r="K57" i="11"/>
  <c r="L57" i="11"/>
  <c r="M57" i="11"/>
  <c r="N57" i="11"/>
  <c r="O57" i="11"/>
  <c r="P57" i="11"/>
  <c r="Q57" i="11"/>
  <c r="R57" i="11"/>
  <c r="S57" i="11"/>
  <c r="J58" i="11"/>
  <c r="K58" i="11"/>
  <c r="L58" i="11"/>
  <c r="M58" i="11"/>
  <c r="N58" i="11"/>
  <c r="O58" i="11"/>
  <c r="P58" i="11"/>
  <c r="Q58" i="11"/>
  <c r="R58" i="11"/>
  <c r="S58" i="11"/>
  <c r="J59" i="11"/>
  <c r="K59" i="11"/>
  <c r="L59" i="11"/>
  <c r="M59" i="11"/>
  <c r="N59" i="11"/>
  <c r="O59" i="11"/>
  <c r="P59" i="11"/>
  <c r="Q59" i="11"/>
  <c r="R59" i="11"/>
  <c r="S59" i="11"/>
  <c r="J60" i="11"/>
  <c r="K60" i="11"/>
  <c r="L60" i="11"/>
  <c r="M60" i="11"/>
  <c r="N60" i="11"/>
  <c r="O60" i="11"/>
  <c r="P60" i="11"/>
  <c r="Q60" i="11"/>
  <c r="R60" i="11"/>
  <c r="S60" i="11"/>
  <c r="J61" i="11"/>
  <c r="K61" i="11"/>
  <c r="L61" i="11"/>
  <c r="M61" i="11"/>
  <c r="N61" i="11"/>
  <c r="O61" i="11"/>
  <c r="P61" i="11"/>
  <c r="Q61" i="11"/>
  <c r="R61" i="11"/>
  <c r="S61" i="11"/>
  <c r="J62" i="11"/>
  <c r="K62" i="11"/>
  <c r="L62" i="11"/>
  <c r="M62" i="11"/>
  <c r="N62" i="11"/>
  <c r="O62" i="11"/>
  <c r="P62" i="11"/>
  <c r="Q62" i="11"/>
  <c r="R62" i="11"/>
  <c r="S62" i="11"/>
  <c r="J63" i="11"/>
  <c r="K63" i="11"/>
  <c r="L63" i="11"/>
  <c r="M63" i="11"/>
  <c r="N63" i="11"/>
  <c r="O63" i="11"/>
  <c r="P63" i="11"/>
  <c r="Q63" i="11"/>
  <c r="R63" i="11"/>
  <c r="S63" i="11"/>
  <c r="J64" i="11"/>
  <c r="K64" i="11"/>
  <c r="L64" i="11"/>
  <c r="M64" i="11"/>
  <c r="N64" i="11"/>
  <c r="O64" i="11"/>
  <c r="P64" i="11"/>
  <c r="Q64" i="11"/>
  <c r="R64" i="11"/>
  <c r="S64" i="11"/>
  <c r="J65" i="11"/>
  <c r="K65" i="11"/>
  <c r="L65" i="11"/>
  <c r="M65" i="11"/>
  <c r="N65" i="11"/>
  <c r="O65" i="11"/>
  <c r="P65" i="11"/>
  <c r="Q65" i="11"/>
  <c r="R65" i="11"/>
  <c r="S65" i="11"/>
  <c r="J66" i="11"/>
  <c r="K66" i="11"/>
  <c r="L66" i="11"/>
  <c r="M66" i="11"/>
  <c r="N66" i="11"/>
  <c r="O66" i="11"/>
  <c r="P66" i="11"/>
  <c r="Q66" i="11"/>
  <c r="R66" i="11"/>
  <c r="S66" i="11"/>
  <c r="J67" i="11"/>
  <c r="K67" i="11"/>
  <c r="L67" i="11"/>
  <c r="M67" i="11"/>
  <c r="N67" i="11"/>
  <c r="O67" i="11"/>
  <c r="P67" i="11"/>
  <c r="Q67" i="11"/>
  <c r="R67" i="11"/>
  <c r="S67" i="11"/>
  <c r="J68" i="11"/>
  <c r="K68" i="11"/>
  <c r="L68" i="11"/>
  <c r="M68" i="11"/>
  <c r="N68" i="11"/>
  <c r="O68" i="11"/>
  <c r="P68" i="11"/>
  <c r="Q68" i="11"/>
  <c r="R68" i="11"/>
  <c r="J69" i="11"/>
  <c r="K69" i="11"/>
  <c r="L69" i="11"/>
  <c r="M69" i="11"/>
  <c r="N69" i="11"/>
  <c r="O69" i="11"/>
  <c r="P69" i="11"/>
  <c r="Q69" i="11"/>
  <c r="R69" i="11"/>
  <c r="M70" i="11"/>
  <c r="N70" i="11"/>
  <c r="O70" i="11"/>
  <c r="P70" i="11"/>
  <c r="Q70" i="11"/>
  <c r="R70" i="11"/>
  <c r="J71" i="11"/>
  <c r="K71" i="11"/>
  <c r="L71" i="11"/>
  <c r="M71" i="11"/>
  <c r="N71" i="11"/>
  <c r="O71" i="11"/>
  <c r="P71" i="11"/>
  <c r="Q71" i="11"/>
  <c r="R71" i="11"/>
  <c r="S71" i="11"/>
  <c r="J72" i="11"/>
  <c r="K72" i="11"/>
  <c r="L72" i="11"/>
  <c r="M72" i="11"/>
  <c r="N72" i="11"/>
  <c r="O72" i="11"/>
  <c r="P72" i="11"/>
  <c r="Q72" i="11"/>
  <c r="R72" i="11"/>
  <c r="S72" i="11"/>
  <c r="J73" i="11"/>
  <c r="K73" i="11"/>
  <c r="L73" i="11"/>
  <c r="M73" i="11"/>
  <c r="N73" i="11"/>
  <c r="O73" i="11"/>
  <c r="P73" i="11"/>
  <c r="Q73" i="11"/>
  <c r="R73" i="11"/>
  <c r="S73" i="11"/>
  <c r="J74" i="11"/>
  <c r="K74" i="11"/>
  <c r="L74" i="11"/>
  <c r="M74" i="11"/>
  <c r="N74" i="11"/>
  <c r="O74" i="11"/>
  <c r="P74" i="11"/>
  <c r="Q74" i="11"/>
  <c r="R74" i="11"/>
  <c r="S74" i="11"/>
  <c r="J75" i="11"/>
  <c r="K75" i="11"/>
  <c r="L75" i="11"/>
  <c r="M75" i="11"/>
  <c r="N75" i="11"/>
  <c r="O75" i="11"/>
  <c r="P75" i="11"/>
  <c r="Q75" i="11"/>
  <c r="R75" i="11"/>
  <c r="S75" i="11"/>
  <c r="J76" i="11"/>
  <c r="K76" i="11"/>
  <c r="L76" i="11"/>
  <c r="M76" i="11"/>
  <c r="N76" i="11"/>
  <c r="O76" i="11"/>
  <c r="P76" i="11"/>
  <c r="Q76" i="11"/>
  <c r="R76" i="11"/>
  <c r="S76" i="11"/>
  <c r="J77" i="11"/>
  <c r="K77" i="11"/>
  <c r="L77" i="11"/>
  <c r="M77" i="11"/>
  <c r="N77" i="11"/>
  <c r="O77" i="11"/>
  <c r="P77" i="11"/>
  <c r="Q77" i="11"/>
  <c r="R77" i="11"/>
  <c r="S77" i="11"/>
  <c r="J78" i="11"/>
  <c r="K78" i="11"/>
  <c r="L78" i="11"/>
  <c r="M78" i="11"/>
  <c r="N78" i="11"/>
  <c r="O78" i="11"/>
  <c r="P78" i="11"/>
  <c r="Q78" i="11"/>
  <c r="R78" i="11"/>
  <c r="S78" i="11"/>
  <c r="J79" i="11"/>
  <c r="K79" i="11"/>
  <c r="L79" i="11"/>
  <c r="M79" i="11"/>
  <c r="N79" i="11"/>
  <c r="O79" i="11"/>
  <c r="P79" i="11"/>
  <c r="Q79" i="11"/>
  <c r="R79" i="11"/>
  <c r="S79" i="11"/>
  <c r="J80" i="11"/>
  <c r="K80" i="11"/>
  <c r="L80" i="11"/>
  <c r="M80" i="11"/>
  <c r="N80" i="11"/>
  <c r="O80" i="11"/>
  <c r="P80" i="11"/>
  <c r="Q80" i="11"/>
  <c r="R80" i="11"/>
  <c r="S80" i="11"/>
  <c r="J81" i="11"/>
  <c r="K81" i="11"/>
  <c r="L81" i="11"/>
  <c r="M81" i="11"/>
  <c r="N81" i="11"/>
  <c r="O81" i="11"/>
  <c r="P81" i="11"/>
  <c r="Q81" i="11"/>
  <c r="R81" i="11"/>
  <c r="S81" i="11"/>
  <c r="J82" i="11"/>
  <c r="K82" i="11"/>
  <c r="L82" i="11"/>
  <c r="M82" i="11"/>
  <c r="N82" i="11"/>
  <c r="O82" i="11"/>
  <c r="P82" i="11"/>
  <c r="Q82" i="11"/>
  <c r="R82" i="11"/>
  <c r="S82" i="11"/>
  <c r="J83" i="11"/>
  <c r="K83" i="11"/>
  <c r="L83" i="11"/>
  <c r="M83" i="11"/>
  <c r="N83" i="11"/>
  <c r="O83" i="11"/>
  <c r="P83" i="11"/>
  <c r="Q83" i="11"/>
  <c r="R83" i="11"/>
  <c r="S83" i="11"/>
  <c r="J84" i="11"/>
  <c r="K84" i="11"/>
  <c r="L84" i="11"/>
  <c r="M84" i="11"/>
  <c r="N84" i="11"/>
  <c r="O84" i="11"/>
  <c r="P84" i="11"/>
  <c r="Q84" i="11"/>
  <c r="R84" i="11"/>
  <c r="S84" i="11"/>
  <c r="J85" i="11"/>
  <c r="K85" i="11"/>
  <c r="L85" i="11"/>
  <c r="M85" i="11"/>
  <c r="N85" i="11"/>
  <c r="O85" i="11"/>
  <c r="P85" i="11"/>
  <c r="Q85" i="11"/>
  <c r="R85" i="11"/>
  <c r="S85" i="11"/>
  <c r="J87" i="11"/>
  <c r="K87" i="11"/>
  <c r="L87" i="11"/>
  <c r="M87" i="11"/>
  <c r="N87" i="11"/>
  <c r="O87" i="11"/>
  <c r="P87" i="11"/>
  <c r="Q87" i="11"/>
  <c r="R87" i="11"/>
  <c r="S87" i="11"/>
  <c r="J88" i="11"/>
  <c r="K88" i="11"/>
  <c r="L88" i="11"/>
  <c r="M88" i="11"/>
  <c r="N88" i="11"/>
  <c r="O88" i="11"/>
  <c r="P88" i="11"/>
  <c r="Q88" i="11"/>
  <c r="R88" i="11"/>
  <c r="S88" i="11"/>
  <c r="J89" i="11"/>
  <c r="K89" i="11"/>
  <c r="L89" i="11"/>
  <c r="M89" i="11"/>
  <c r="N89" i="11"/>
  <c r="O89" i="11"/>
  <c r="P89" i="11"/>
  <c r="Q89" i="11"/>
  <c r="R89" i="11"/>
  <c r="S89" i="11"/>
  <c r="J90" i="11"/>
  <c r="K90" i="11"/>
  <c r="L90" i="11"/>
  <c r="M90" i="11"/>
  <c r="N90" i="11"/>
  <c r="O90" i="11"/>
  <c r="P90" i="11"/>
  <c r="Q90" i="11"/>
  <c r="R90" i="11"/>
  <c r="S90" i="11"/>
  <c r="J91" i="11"/>
  <c r="K91" i="11"/>
  <c r="L91" i="11"/>
  <c r="M91" i="11"/>
  <c r="N91" i="11"/>
  <c r="O91" i="11"/>
  <c r="P91" i="11"/>
  <c r="Q91" i="11"/>
  <c r="R91" i="11"/>
  <c r="S91" i="11"/>
  <c r="J92" i="11"/>
  <c r="K92" i="11"/>
  <c r="L92" i="11"/>
  <c r="M92" i="11"/>
  <c r="N92" i="11"/>
  <c r="O92" i="11"/>
  <c r="P92" i="11"/>
  <c r="Q92" i="11"/>
  <c r="R92" i="11"/>
  <c r="S92" i="11"/>
  <c r="J93" i="11"/>
  <c r="K93" i="11"/>
  <c r="L93" i="11"/>
  <c r="M93" i="11"/>
  <c r="N93" i="11"/>
  <c r="O93" i="11"/>
  <c r="P93" i="11"/>
  <c r="Q93" i="11"/>
  <c r="R93" i="11"/>
  <c r="S93" i="11"/>
  <c r="J94" i="11"/>
  <c r="K94" i="11"/>
  <c r="L94" i="11"/>
  <c r="M94" i="11"/>
  <c r="N94" i="11"/>
  <c r="O94" i="11"/>
  <c r="P94" i="11"/>
  <c r="Q94" i="11"/>
  <c r="R94" i="11"/>
  <c r="S94" i="11"/>
  <c r="J95" i="11"/>
  <c r="K95" i="11"/>
  <c r="L95" i="11"/>
  <c r="M95" i="11"/>
  <c r="N95" i="11"/>
  <c r="O95" i="11"/>
  <c r="P95" i="11"/>
  <c r="Q95" i="11"/>
  <c r="R95" i="11"/>
  <c r="S95" i="11"/>
  <c r="J96" i="11"/>
  <c r="K96" i="11"/>
  <c r="L96" i="11"/>
  <c r="M96" i="11"/>
  <c r="N96" i="11"/>
  <c r="O96" i="11"/>
  <c r="P96" i="11"/>
  <c r="Q96" i="11"/>
  <c r="R96" i="11"/>
  <c r="S96" i="11"/>
  <c r="J97" i="11"/>
  <c r="K97" i="11"/>
  <c r="L97" i="11"/>
  <c r="M97" i="11"/>
  <c r="N97" i="11"/>
  <c r="O97" i="11"/>
  <c r="P97" i="11"/>
  <c r="Q97" i="11"/>
  <c r="R97" i="11"/>
  <c r="S97" i="11"/>
  <c r="J98" i="11"/>
  <c r="K98" i="11"/>
  <c r="L98" i="11"/>
  <c r="M98" i="11"/>
  <c r="N98" i="11"/>
  <c r="O98" i="11"/>
  <c r="P98" i="11"/>
  <c r="Q98" i="11"/>
  <c r="R98" i="11"/>
  <c r="S98" i="11"/>
  <c r="J99" i="11"/>
  <c r="K99" i="11"/>
  <c r="L99" i="11"/>
  <c r="M99" i="11"/>
  <c r="N99" i="11"/>
  <c r="O99" i="11"/>
  <c r="P99" i="11"/>
  <c r="Q99" i="11"/>
  <c r="R99" i="11"/>
  <c r="S99" i="11"/>
  <c r="J100" i="11"/>
  <c r="K100" i="11"/>
  <c r="L100" i="11"/>
  <c r="M100" i="11"/>
  <c r="N100" i="11"/>
  <c r="O100" i="11"/>
  <c r="P100" i="11"/>
  <c r="Q100" i="11"/>
  <c r="R100" i="11"/>
  <c r="S100" i="11"/>
  <c r="J101" i="11"/>
  <c r="K101" i="11"/>
  <c r="L101" i="11"/>
  <c r="M101" i="11"/>
  <c r="N101" i="11"/>
  <c r="O101" i="11"/>
  <c r="P101" i="11"/>
  <c r="Q101" i="11"/>
  <c r="R101" i="11"/>
  <c r="S101" i="11"/>
  <c r="J102" i="11"/>
  <c r="K102" i="11"/>
  <c r="L102" i="11"/>
  <c r="M102" i="11"/>
  <c r="N102" i="11"/>
  <c r="O102" i="11"/>
  <c r="P102" i="11"/>
  <c r="Q102" i="11"/>
  <c r="R102" i="11"/>
  <c r="S102" i="11"/>
  <c r="J103" i="11"/>
  <c r="K103" i="11"/>
  <c r="L103" i="11"/>
  <c r="M103" i="11"/>
  <c r="N103" i="11"/>
  <c r="O103" i="11"/>
  <c r="P103" i="11"/>
  <c r="Q103" i="11"/>
  <c r="R103" i="11"/>
  <c r="S103" i="11"/>
  <c r="J104" i="11"/>
  <c r="K104" i="11"/>
  <c r="L104" i="11"/>
  <c r="M104" i="11"/>
  <c r="N104" i="11"/>
  <c r="O104" i="11"/>
  <c r="P104" i="11"/>
  <c r="Q104" i="11"/>
  <c r="R104" i="11"/>
  <c r="S104" i="11"/>
  <c r="J105" i="11"/>
  <c r="K105" i="11"/>
  <c r="L105" i="11"/>
  <c r="M105" i="11"/>
  <c r="N105" i="11"/>
  <c r="O105" i="11"/>
  <c r="P105" i="11"/>
  <c r="Q105" i="11"/>
  <c r="R105" i="11"/>
  <c r="S105" i="11"/>
  <c r="J106" i="11"/>
  <c r="K106" i="11"/>
  <c r="L106" i="11"/>
  <c r="M106" i="11"/>
  <c r="N106" i="11"/>
  <c r="O106" i="11"/>
  <c r="P106" i="11"/>
  <c r="Q106" i="11"/>
  <c r="R106" i="11"/>
  <c r="S106" i="11"/>
  <c r="J107" i="11"/>
  <c r="K107" i="11"/>
  <c r="L107" i="11"/>
  <c r="M107" i="11"/>
  <c r="N107" i="11"/>
  <c r="O107" i="11"/>
  <c r="P107" i="11"/>
  <c r="Q107" i="11"/>
  <c r="R107" i="11"/>
  <c r="S107" i="11"/>
  <c r="J108" i="11"/>
  <c r="K108" i="11"/>
  <c r="L108" i="11"/>
  <c r="M108" i="11"/>
  <c r="N108" i="11"/>
  <c r="O108" i="11"/>
  <c r="P108" i="11"/>
  <c r="Q108" i="11"/>
  <c r="R108" i="11"/>
  <c r="S108" i="11"/>
  <c r="K5" i="11"/>
  <c r="L5" i="11"/>
  <c r="M5" i="11"/>
  <c r="N5" i="11"/>
  <c r="O5" i="11"/>
  <c r="P5" i="11"/>
  <c r="Q5" i="11"/>
  <c r="R5" i="11"/>
  <c r="S5" i="11"/>
  <c r="J5" i="11"/>
  <c r="A6" i="11"/>
  <c r="B6" i="11"/>
  <c r="C6" i="11"/>
  <c r="D6" i="11"/>
  <c r="E6" i="11"/>
  <c r="F6" i="11"/>
  <c r="G6" i="11"/>
  <c r="H6" i="11"/>
  <c r="I6" i="11"/>
  <c r="A7" i="11"/>
  <c r="B7" i="11"/>
  <c r="C7" i="11"/>
  <c r="D7" i="11"/>
  <c r="E7" i="11"/>
  <c r="F7" i="11"/>
  <c r="G7" i="11"/>
  <c r="H7" i="11"/>
  <c r="I7" i="11"/>
  <c r="A8" i="11"/>
  <c r="B8" i="11"/>
  <c r="C8" i="11"/>
  <c r="D8" i="11"/>
  <c r="E8" i="11"/>
  <c r="F8" i="11"/>
  <c r="G8" i="11"/>
  <c r="H8" i="11"/>
  <c r="I8" i="11"/>
  <c r="A9" i="11"/>
  <c r="B9" i="11"/>
  <c r="C9" i="11"/>
  <c r="D9" i="11"/>
  <c r="E9" i="11"/>
  <c r="F9" i="11"/>
  <c r="G9" i="11"/>
  <c r="H9" i="11"/>
  <c r="I9" i="11"/>
  <c r="A10" i="11"/>
  <c r="B10" i="11"/>
  <c r="C10" i="11"/>
  <c r="D10" i="11"/>
  <c r="E10" i="11"/>
  <c r="F10" i="11"/>
  <c r="G10" i="11"/>
  <c r="H10" i="11"/>
  <c r="I10" i="11"/>
  <c r="A11" i="11"/>
  <c r="B11" i="11"/>
  <c r="C11" i="11"/>
  <c r="D11" i="11"/>
  <c r="E11" i="11"/>
  <c r="F11" i="11"/>
  <c r="G11" i="11"/>
  <c r="H11" i="11"/>
  <c r="I11" i="11"/>
  <c r="A12" i="11"/>
  <c r="B12" i="11"/>
  <c r="C12" i="11"/>
  <c r="D12" i="11"/>
  <c r="E12" i="11"/>
  <c r="F12" i="11"/>
  <c r="G12" i="11"/>
  <c r="H12" i="11"/>
  <c r="I12" i="11"/>
  <c r="A13" i="11"/>
  <c r="B13" i="11"/>
  <c r="C13" i="11"/>
  <c r="D13" i="11"/>
  <c r="E13" i="11"/>
  <c r="F13" i="11"/>
  <c r="G13" i="11"/>
  <c r="H13" i="11"/>
  <c r="I13" i="11"/>
  <c r="A14" i="11"/>
  <c r="B14" i="11"/>
  <c r="C14" i="11"/>
  <c r="D14" i="11"/>
  <c r="E14" i="11"/>
  <c r="F14" i="11"/>
  <c r="G14" i="11"/>
  <c r="H14" i="11"/>
  <c r="I14" i="11"/>
  <c r="A15" i="11"/>
  <c r="B15" i="11"/>
  <c r="C15" i="11"/>
  <c r="D15" i="11"/>
  <c r="E15" i="11"/>
  <c r="F15" i="11"/>
  <c r="G15" i="11"/>
  <c r="H15" i="11"/>
  <c r="I15" i="11"/>
  <c r="A16" i="11"/>
  <c r="B16" i="11"/>
  <c r="C16" i="11"/>
  <c r="D16" i="11"/>
  <c r="E16" i="11"/>
  <c r="F16" i="11"/>
  <c r="G16" i="11"/>
  <c r="H16" i="11"/>
  <c r="I16" i="11"/>
  <c r="A17" i="11"/>
  <c r="B17" i="11"/>
  <c r="C17" i="11"/>
  <c r="D17" i="11"/>
  <c r="E17" i="11"/>
  <c r="F17" i="11"/>
  <c r="G17" i="11"/>
  <c r="H17" i="11"/>
  <c r="I17" i="11"/>
  <c r="A18" i="11"/>
  <c r="B18" i="11"/>
  <c r="C18" i="11"/>
  <c r="D18" i="11"/>
  <c r="E18" i="11"/>
  <c r="F18" i="11"/>
  <c r="G18" i="11"/>
  <c r="H18" i="11"/>
  <c r="I18" i="11"/>
  <c r="A19" i="11"/>
  <c r="B19" i="11"/>
  <c r="C19" i="11"/>
  <c r="D19" i="11"/>
  <c r="E19" i="11"/>
  <c r="F19" i="11"/>
  <c r="G19" i="11"/>
  <c r="H19" i="11"/>
  <c r="I19" i="11"/>
  <c r="A20" i="11"/>
  <c r="B20" i="11"/>
  <c r="C20" i="11"/>
  <c r="D20" i="11"/>
  <c r="E20" i="11"/>
  <c r="F20" i="11"/>
  <c r="G20" i="11"/>
  <c r="H20" i="11"/>
  <c r="I20" i="11"/>
  <c r="A21" i="11"/>
  <c r="B21" i="11"/>
  <c r="C21" i="11"/>
  <c r="D21" i="11"/>
  <c r="E21" i="11"/>
  <c r="F21" i="11"/>
  <c r="G21" i="11"/>
  <c r="H21" i="11"/>
  <c r="I21" i="11"/>
  <c r="A22" i="11"/>
  <c r="B22" i="11"/>
  <c r="C22" i="11"/>
  <c r="D22" i="11"/>
  <c r="E22" i="11"/>
  <c r="F22" i="11"/>
  <c r="G22" i="11"/>
  <c r="H22" i="11"/>
  <c r="I22" i="11"/>
  <c r="A23" i="11"/>
  <c r="B23" i="11"/>
  <c r="C23" i="11"/>
  <c r="D23" i="11"/>
  <c r="E23" i="11"/>
  <c r="F23" i="11"/>
  <c r="G23" i="11"/>
  <c r="H23" i="11"/>
  <c r="I23" i="11"/>
  <c r="A24" i="11"/>
  <c r="B24" i="11"/>
  <c r="C24" i="11"/>
  <c r="D24" i="11"/>
  <c r="E24" i="11"/>
  <c r="F24" i="11"/>
  <c r="G24" i="11"/>
  <c r="H24" i="11"/>
  <c r="I24" i="11"/>
  <c r="A25" i="11"/>
  <c r="B25" i="11"/>
  <c r="C25" i="11"/>
  <c r="D25" i="11"/>
  <c r="E25" i="11"/>
  <c r="F25" i="11"/>
  <c r="G25" i="11"/>
  <c r="H25" i="11"/>
  <c r="I25" i="11"/>
  <c r="A26" i="11"/>
  <c r="B26" i="11"/>
  <c r="C26" i="11"/>
  <c r="D26" i="11"/>
  <c r="E26" i="11"/>
  <c r="F26" i="11"/>
  <c r="G26" i="11"/>
  <c r="H26" i="11"/>
  <c r="I26" i="11"/>
  <c r="A27" i="11"/>
  <c r="B27" i="11"/>
  <c r="C27" i="11"/>
  <c r="D27" i="11"/>
  <c r="E27" i="11"/>
  <c r="F27" i="11"/>
  <c r="G27" i="11"/>
  <c r="H27" i="11"/>
  <c r="I27" i="11"/>
  <c r="A28" i="11"/>
  <c r="B28" i="11"/>
  <c r="C28" i="11"/>
  <c r="D28" i="11"/>
  <c r="E28" i="11"/>
  <c r="F28" i="11"/>
  <c r="G28" i="11"/>
  <c r="H28" i="11"/>
  <c r="I28" i="11"/>
  <c r="A29" i="11"/>
  <c r="B29" i="11"/>
  <c r="C29" i="11"/>
  <c r="D29" i="11"/>
  <c r="E29" i="11"/>
  <c r="F29" i="11"/>
  <c r="G29" i="11"/>
  <c r="H29" i="11"/>
  <c r="I29" i="11"/>
  <c r="A30" i="11"/>
  <c r="B30" i="11"/>
  <c r="C30" i="11"/>
  <c r="D30" i="11"/>
  <c r="E30" i="11"/>
  <c r="F30" i="11"/>
  <c r="G30" i="11"/>
  <c r="H30" i="11"/>
  <c r="I30" i="11"/>
  <c r="A31" i="11"/>
  <c r="B31" i="11"/>
  <c r="C31" i="11"/>
  <c r="D31" i="11"/>
  <c r="E31" i="11"/>
  <c r="F31" i="11"/>
  <c r="G31" i="11"/>
  <c r="H31" i="11"/>
  <c r="I31" i="11"/>
  <c r="A32" i="11"/>
  <c r="B32" i="11"/>
  <c r="C32" i="11"/>
  <c r="D32" i="11"/>
  <c r="E32" i="11"/>
  <c r="F32" i="11"/>
  <c r="G32" i="11"/>
  <c r="H32" i="11"/>
  <c r="I32" i="11"/>
  <c r="A33" i="11"/>
  <c r="B33" i="11"/>
  <c r="C33" i="11"/>
  <c r="D33" i="11"/>
  <c r="E33" i="11"/>
  <c r="F33" i="11"/>
  <c r="G33" i="11"/>
  <c r="H33" i="11"/>
  <c r="I33" i="11"/>
  <c r="A34" i="11"/>
  <c r="B34" i="11"/>
  <c r="C34" i="11"/>
  <c r="D34" i="11"/>
  <c r="E34" i="11"/>
  <c r="F34" i="11"/>
  <c r="G34" i="11"/>
  <c r="H34" i="11"/>
  <c r="I34" i="11"/>
  <c r="A35" i="11"/>
  <c r="B35" i="11"/>
  <c r="C35" i="11"/>
  <c r="D35" i="11"/>
  <c r="E35" i="11"/>
  <c r="F35" i="11"/>
  <c r="G35" i="11"/>
  <c r="H35" i="11"/>
  <c r="I35" i="11"/>
  <c r="A36" i="11"/>
  <c r="B36" i="11"/>
  <c r="C36" i="11"/>
  <c r="D36" i="11"/>
  <c r="E36" i="11"/>
  <c r="F36" i="11"/>
  <c r="G36" i="11"/>
  <c r="H36" i="11"/>
  <c r="I36" i="11"/>
  <c r="A37" i="11"/>
  <c r="B37" i="11"/>
  <c r="C37" i="11"/>
  <c r="D37" i="11"/>
  <c r="E37" i="11"/>
  <c r="F37" i="11"/>
  <c r="G37" i="11"/>
  <c r="H37" i="11"/>
  <c r="I37" i="11"/>
  <c r="A38" i="11"/>
  <c r="B38" i="11"/>
  <c r="C38" i="11"/>
  <c r="D38" i="11"/>
  <c r="E38" i="11"/>
  <c r="F38" i="11"/>
  <c r="G38" i="11"/>
  <c r="H38" i="11"/>
  <c r="I38" i="11"/>
  <c r="A39" i="11"/>
  <c r="B39" i="11"/>
  <c r="C39" i="11"/>
  <c r="D39" i="11"/>
  <c r="E39" i="11"/>
  <c r="F39" i="11"/>
  <c r="G39" i="11"/>
  <c r="H39" i="11"/>
  <c r="I39" i="11"/>
  <c r="A40" i="11"/>
  <c r="B40" i="11"/>
  <c r="C40" i="11"/>
  <c r="D40" i="11"/>
  <c r="E40" i="11"/>
  <c r="F40" i="11"/>
  <c r="G40" i="11"/>
  <c r="H40" i="11"/>
  <c r="I40" i="11"/>
  <c r="A41" i="11"/>
  <c r="B41" i="11"/>
  <c r="C41" i="11"/>
  <c r="D41" i="11"/>
  <c r="E41" i="11"/>
  <c r="F41" i="11"/>
  <c r="G41" i="11"/>
  <c r="H41" i="11"/>
  <c r="I41" i="11"/>
  <c r="A42" i="11"/>
  <c r="B42" i="11"/>
  <c r="C42" i="11"/>
  <c r="D42" i="11"/>
  <c r="E42" i="11"/>
  <c r="F42" i="11"/>
  <c r="G42" i="11"/>
  <c r="H42" i="11"/>
  <c r="I42" i="11"/>
  <c r="A43" i="11"/>
  <c r="B43" i="11"/>
  <c r="C43" i="11"/>
  <c r="D43" i="11"/>
  <c r="E43" i="11"/>
  <c r="F43" i="11"/>
  <c r="G43" i="11"/>
  <c r="H43" i="11"/>
  <c r="I43" i="11"/>
  <c r="A44" i="11"/>
  <c r="B44" i="11"/>
  <c r="C44" i="11"/>
  <c r="D44" i="11"/>
  <c r="E44" i="11"/>
  <c r="F44" i="11"/>
  <c r="G44" i="11"/>
  <c r="H44" i="11"/>
  <c r="I44" i="11"/>
  <c r="A45" i="11"/>
  <c r="B45" i="11"/>
  <c r="C45" i="11"/>
  <c r="D45" i="11"/>
  <c r="E45" i="11"/>
  <c r="F45" i="11"/>
  <c r="G45" i="11"/>
  <c r="H45" i="11"/>
  <c r="I45" i="11"/>
  <c r="A46" i="11"/>
  <c r="B46" i="11"/>
  <c r="C46" i="11"/>
  <c r="D46" i="11"/>
  <c r="E46" i="11"/>
  <c r="F46" i="11"/>
  <c r="G46" i="11"/>
  <c r="H46" i="11"/>
  <c r="I46" i="11"/>
  <c r="A47" i="11"/>
  <c r="B47" i="11"/>
  <c r="C47" i="11"/>
  <c r="D47" i="11"/>
  <c r="E47" i="11"/>
  <c r="F47" i="11"/>
  <c r="G47" i="11"/>
  <c r="H47" i="11"/>
  <c r="I47" i="11"/>
  <c r="A48" i="11"/>
  <c r="B48" i="11"/>
  <c r="C48" i="11"/>
  <c r="D48" i="11"/>
  <c r="E48" i="11"/>
  <c r="F48" i="11"/>
  <c r="G48" i="11"/>
  <c r="H48" i="11"/>
  <c r="I48" i="11"/>
  <c r="A49" i="11"/>
  <c r="B49" i="11"/>
  <c r="C49" i="11"/>
  <c r="D49" i="11"/>
  <c r="E49" i="11"/>
  <c r="F49" i="11"/>
  <c r="G49" i="11"/>
  <c r="H49" i="11"/>
  <c r="I49" i="11"/>
  <c r="A50" i="11"/>
  <c r="B50" i="11"/>
  <c r="C50" i="11"/>
  <c r="D50" i="11"/>
  <c r="E50" i="11"/>
  <c r="F50" i="11"/>
  <c r="G50" i="11"/>
  <c r="H50" i="11"/>
  <c r="I50" i="11"/>
  <c r="A51" i="11"/>
  <c r="B51" i="11"/>
  <c r="C51" i="11"/>
  <c r="D51" i="11"/>
  <c r="E51" i="11"/>
  <c r="F51" i="11"/>
  <c r="G51" i="11"/>
  <c r="H51" i="11"/>
  <c r="I51" i="11"/>
  <c r="A52" i="11"/>
  <c r="B52" i="11"/>
  <c r="C52" i="11"/>
  <c r="D52" i="11"/>
  <c r="E52" i="11"/>
  <c r="F52" i="11"/>
  <c r="G52" i="11"/>
  <c r="H52" i="11"/>
  <c r="I52" i="11"/>
  <c r="A53" i="11"/>
  <c r="B53" i="11"/>
  <c r="C53" i="11"/>
  <c r="D53" i="11"/>
  <c r="E53" i="11"/>
  <c r="F53" i="11"/>
  <c r="G53" i="11"/>
  <c r="H53" i="11"/>
  <c r="I53" i="11"/>
  <c r="A54" i="11"/>
  <c r="B54" i="11"/>
  <c r="C54" i="11"/>
  <c r="D54" i="11"/>
  <c r="E54" i="11"/>
  <c r="F54" i="11"/>
  <c r="G54" i="11"/>
  <c r="H54" i="11"/>
  <c r="I54" i="11"/>
  <c r="A55" i="11"/>
  <c r="B55" i="11"/>
  <c r="C55" i="11"/>
  <c r="D55" i="11"/>
  <c r="E55" i="11"/>
  <c r="F55" i="11"/>
  <c r="G55" i="11"/>
  <c r="H55" i="11"/>
  <c r="I55" i="11"/>
  <c r="A56" i="11"/>
  <c r="B56" i="11"/>
  <c r="C56" i="11"/>
  <c r="D56" i="11"/>
  <c r="E56" i="11"/>
  <c r="F56" i="11"/>
  <c r="G56" i="11"/>
  <c r="H56" i="11"/>
  <c r="I56" i="11"/>
  <c r="A57" i="11"/>
  <c r="B57" i="11"/>
  <c r="C57" i="11"/>
  <c r="D57" i="11"/>
  <c r="E57" i="11"/>
  <c r="F57" i="11"/>
  <c r="G57" i="11"/>
  <c r="H57" i="11"/>
  <c r="I57" i="11"/>
  <c r="A58" i="11"/>
  <c r="B58" i="11"/>
  <c r="C58" i="11"/>
  <c r="D58" i="11"/>
  <c r="E58" i="11"/>
  <c r="F58" i="11"/>
  <c r="G58" i="11"/>
  <c r="H58" i="11"/>
  <c r="I58" i="11"/>
  <c r="A59" i="11"/>
  <c r="B59" i="11"/>
  <c r="C59" i="11"/>
  <c r="D59" i="11"/>
  <c r="E59" i="11"/>
  <c r="F59" i="11"/>
  <c r="G59" i="11"/>
  <c r="H59" i="11"/>
  <c r="I59" i="11"/>
  <c r="A60" i="11"/>
  <c r="B60" i="11"/>
  <c r="C60" i="11"/>
  <c r="D60" i="11"/>
  <c r="E60" i="11"/>
  <c r="F60" i="11"/>
  <c r="G60" i="11"/>
  <c r="H60" i="11"/>
  <c r="I60" i="11"/>
  <c r="A61" i="11"/>
  <c r="B61" i="11"/>
  <c r="C61" i="11"/>
  <c r="D61" i="11"/>
  <c r="E61" i="11"/>
  <c r="F61" i="11"/>
  <c r="G61" i="11"/>
  <c r="H61" i="11"/>
  <c r="I61" i="11"/>
  <c r="A62" i="11"/>
  <c r="B62" i="11"/>
  <c r="C62" i="11"/>
  <c r="D62" i="11"/>
  <c r="E62" i="11"/>
  <c r="F62" i="11"/>
  <c r="G62" i="11"/>
  <c r="H62" i="11"/>
  <c r="I62" i="11"/>
  <c r="A63" i="11"/>
  <c r="B63" i="11"/>
  <c r="C63" i="11"/>
  <c r="D63" i="11"/>
  <c r="E63" i="11"/>
  <c r="F63" i="11"/>
  <c r="G63" i="11"/>
  <c r="H63" i="11"/>
  <c r="I63" i="11"/>
  <c r="A64" i="11"/>
  <c r="B64" i="11"/>
  <c r="C64" i="11"/>
  <c r="D64" i="11"/>
  <c r="E64" i="11"/>
  <c r="F64" i="11"/>
  <c r="G64" i="11"/>
  <c r="H64" i="11"/>
  <c r="I64" i="11"/>
  <c r="A65" i="11"/>
  <c r="B65" i="11"/>
  <c r="C65" i="11"/>
  <c r="D65" i="11"/>
  <c r="E65" i="11"/>
  <c r="F65" i="11"/>
  <c r="G65" i="11"/>
  <c r="H65" i="11"/>
  <c r="I65" i="11"/>
  <c r="A66" i="11"/>
  <c r="B66" i="11"/>
  <c r="C66" i="11"/>
  <c r="D66" i="11"/>
  <c r="E66" i="11"/>
  <c r="F66" i="11"/>
  <c r="G66" i="11"/>
  <c r="H66" i="11"/>
  <c r="I66" i="11"/>
  <c r="A67" i="11"/>
  <c r="B67" i="11"/>
  <c r="C67" i="11"/>
  <c r="D67" i="11"/>
  <c r="E67" i="11"/>
  <c r="F67" i="11"/>
  <c r="G67" i="11"/>
  <c r="H67" i="11"/>
  <c r="I67" i="11"/>
  <c r="A68" i="11"/>
  <c r="B68" i="11"/>
  <c r="C68" i="11"/>
  <c r="D68" i="11"/>
  <c r="E68" i="11"/>
  <c r="F68" i="11"/>
  <c r="G68" i="11"/>
  <c r="H68" i="11"/>
  <c r="I68" i="11"/>
  <c r="A69" i="11"/>
  <c r="B69" i="11"/>
  <c r="C69" i="11"/>
  <c r="D69" i="11"/>
  <c r="E69" i="11"/>
  <c r="F69" i="11"/>
  <c r="G69" i="11"/>
  <c r="H69" i="11"/>
  <c r="I69" i="11"/>
  <c r="A70" i="11"/>
  <c r="B70" i="11"/>
  <c r="C70" i="11"/>
  <c r="D70" i="11"/>
  <c r="E70" i="11"/>
  <c r="F70" i="11"/>
  <c r="G70" i="11"/>
  <c r="H70" i="11"/>
  <c r="I70" i="11"/>
  <c r="A71" i="11"/>
  <c r="B71" i="11"/>
  <c r="C71" i="11"/>
  <c r="D71" i="11"/>
  <c r="E71" i="11"/>
  <c r="F71" i="11"/>
  <c r="G71" i="11"/>
  <c r="H71" i="11"/>
  <c r="I71" i="11"/>
  <c r="A72" i="11"/>
  <c r="B72" i="11"/>
  <c r="C72" i="11"/>
  <c r="D72" i="11"/>
  <c r="E72" i="11"/>
  <c r="F72" i="11"/>
  <c r="G72" i="11"/>
  <c r="H72" i="11"/>
  <c r="I72" i="11"/>
  <c r="A73" i="11"/>
  <c r="B73" i="11"/>
  <c r="C73" i="11"/>
  <c r="D73" i="11"/>
  <c r="E73" i="11"/>
  <c r="F73" i="11"/>
  <c r="G73" i="11"/>
  <c r="H73" i="11"/>
  <c r="I73" i="11"/>
  <c r="A74" i="11"/>
  <c r="B74" i="11"/>
  <c r="C74" i="11"/>
  <c r="D74" i="11"/>
  <c r="E74" i="11"/>
  <c r="F74" i="11"/>
  <c r="G74" i="11"/>
  <c r="H74" i="11"/>
  <c r="I74" i="11"/>
  <c r="A75" i="11"/>
  <c r="B75" i="11"/>
  <c r="C75" i="11"/>
  <c r="D75" i="11"/>
  <c r="E75" i="11"/>
  <c r="F75" i="11"/>
  <c r="G75" i="11"/>
  <c r="H75" i="11"/>
  <c r="I75" i="11"/>
  <c r="A76" i="11"/>
  <c r="B76" i="11"/>
  <c r="C76" i="11"/>
  <c r="D76" i="11"/>
  <c r="E76" i="11"/>
  <c r="F76" i="11"/>
  <c r="G76" i="11"/>
  <c r="H76" i="11"/>
  <c r="I76" i="11"/>
  <c r="A77" i="11"/>
  <c r="B77" i="11"/>
  <c r="C77" i="11"/>
  <c r="D77" i="11"/>
  <c r="E77" i="11"/>
  <c r="F77" i="11"/>
  <c r="G77" i="11"/>
  <c r="H77" i="11"/>
  <c r="I77" i="11"/>
  <c r="A78" i="11"/>
  <c r="B78" i="11"/>
  <c r="C78" i="11"/>
  <c r="D78" i="11"/>
  <c r="E78" i="11"/>
  <c r="F78" i="11"/>
  <c r="G78" i="11"/>
  <c r="H78" i="11"/>
  <c r="I78" i="11"/>
  <c r="A79" i="11"/>
  <c r="B79" i="11"/>
  <c r="C79" i="11"/>
  <c r="D79" i="11"/>
  <c r="E79" i="11"/>
  <c r="F79" i="11"/>
  <c r="G79" i="11"/>
  <c r="H79" i="11"/>
  <c r="I79" i="11"/>
  <c r="A80" i="11"/>
  <c r="B80" i="11"/>
  <c r="C80" i="11"/>
  <c r="D80" i="11"/>
  <c r="E80" i="11"/>
  <c r="F80" i="11"/>
  <c r="G80" i="11"/>
  <c r="H80" i="11"/>
  <c r="I80" i="11"/>
  <c r="A81" i="11"/>
  <c r="B81" i="11"/>
  <c r="C81" i="11"/>
  <c r="D81" i="11"/>
  <c r="E81" i="11"/>
  <c r="F81" i="11"/>
  <c r="G81" i="11"/>
  <c r="H81" i="11"/>
  <c r="I81" i="11"/>
  <c r="A82" i="11"/>
  <c r="B82" i="11"/>
  <c r="C82" i="11"/>
  <c r="D82" i="11"/>
  <c r="E82" i="11"/>
  <c r="F82" i="11"/>
  <c r="G82" i="11"/>
  <c r="H82" i="11"/>
  <c r="I82" i="11"/>
  <c r="A83" i="11"/>
  <c r="B83" i="11"/>
  <c r="C83" i="11"/>
  <c r="D83" i="11"/>
  <c r="E83" i="11"/>
  <c r="F83" i="11"/>
  <c r="G83" i="11"/>
  <c r="H83" i="11"/>
  <c r="I83" i="11"/>
  <c r="A84" i="11"/>
  <c r="B84" i="11"/>
  <c r="C84" i="11"/>
  <c r="D84" i="11"/>
  <c r="E84" i="11"/>
  <c r="F84" i="11"/>
  <c r="G84" i="11"/>
  <c r="H84" i="11"/>
  <c r="I84" i="11"/>
  <c r="A85" i="11"/>
  <c r="B85" i="11"/>
  <c r="C85" i="11"/>
  <c r="D85" i="11"/>
  <c r="E85" i="11"/>
  <c r="F85" i="11"/>
  <c r="G85" i="11"/>
  <c r="H85" i="11"/>
  <c r="I85" i="11"/>
  <c r="A87" i="11"/>
  <c r="B87" i="11"/>
  <c r="C87" i="11"/>
  <c r="D87" i="11"/>
  <c r="E87" i="11"/>
  <c r="F87" i="11"/>
  <c r="G87" i="11"/>
  <c r="H87" i="11"/>
  <c r="I87" i="11"/>
  <c r="A88" i="11"/>
  <c r="B88" i="11"/>
  <c r="C88" i="11"/>
  <c r="D88" i="11"/>
  <c r="E88" i="11"/>
  <c r="F88" i="11"/>
  <c r="G88" i="11"/>
  <c r="H88" i="11"/>
  <c r="I88" i="11"/>
  <c r="A89" i="11"/>
  <c r="B89" i="11"/>
  <c r="C89" i="11"/>
  <c r="D89" i="11"/>
  <c r="E89" i="11"/>
  <c r="F89" i="11"/>
  <c r="G89" i="11"/>
  <c r="H89" i="11"/>
  <c r="I89" i="11"/>
  <c r="A90" i="11"/>
  <c r="B90" i="11"/>
  <c r="C90" i="11"/>
  <c r="D90" i="11"/>
  <c r="E90" i="11"/>
  <c r="F90" i="11"/>
  <c r="G90" i="11"/>
  <c r="H90" i="11"/>
  <c r="I90" i="11"/>
  <c r="A91" i="11"/>
  <c r="B91" i="11"/>
  <c r="C91" i="11"/>
  <c r="D91" i="11"/>
  <c r="E91" i="11"/>
  <c r="F91" i="11"/>
  <c r="G91" i="11"/>
  <c r="H91" i="11"/>
  <c r="I91" i="11"/>
  <c r="A92" i="11"/>
  <c r="B92" i="11"/>
  <c r="C92" i="11"/>
  <c r="D92" i="11"/>
  <c r="E92" i="11"/>
  <c r="F92" i="11"/>
  <c r="G92" i="11"/>
  <c r="H92" i="11"/>
  <c r="I92" i="11"/>
  <c r="A93" i="11"/>
  <c r="B93" i="11"/>
  <c r="C93" i="11"/>
  <c r="D93" i="11"/>
  <c r="E93" i="11"/>
  <c r="F93" i="11"/>
  <c r="G93" i="11"/>
  <c r="H93" i="11"/>
  <c r="I93" i="11"/>
  <c r="A94" i="11"/>
  <c r="B94" i="11"/>
  <c r="C94" i="11"/>
  <c r="D94" i="11"/>
  <c r="E94" i="11"/>
  <c r="F94" i="11"/>
  <c r="G94" i="11"/>
  <c r="H94" i="11"/>
  <c r="I94" i="11"/>
  <c r="A95" i="11"/>
  <c r="B95" i="11"/>
  <c r="C95" i="11"/>
  <c r="D95" i="11"/>
  <c r="E95" i="11"/>
  <c r="F95" i="11"/>
  <c r="G95" i="11"/>
  <c r="H95" i="11"/>
  <c r="I95" i="11"/>
  <c r="A96" i="11"/>
  <c r="B96" i="11"/>
  <c r="C96" i="11"/>
  <c r="D96" i="11"/>
  <c r="E96" i="11"/>
  <c r="F96" i="11"/>
  <c r="G96" i="11"/>
  <c r="H96" i="11"/>
  <c r="I96" i="11"/>
  <c r="A97" i="11"/>
  <c r="B97" i="11"/>
  <c r="C97" i="11"/>
  <c r="D97" i="11"/>
  <c r="E97" i="11"/>
  <c r="F97" i="11"/>
  <c r="G97" i="11"/>
  <c r="H97" i="11"/>
  <c r="I97" i="11"/>
  <c r="A98" i="11"/>
  <c r="B98" i="11"/>
  <c r="C98" i="11"/>
  <c r="D98" i="11"/>
  <c r="E98" i="11"/>
  <c r="F98" i="11"/>
  <c r="G98" i="11"/>
  <c r="H98" i="11"/>
  <c r="I98" i="11"/>
  <c r="A99" i="11"/>
  <c r="B99" i="11"/>
  <c r="C99" i="11"/>
  <c r="D99" i="11"/>
  <c r="E99" i="11"/>
  <c r="F99" i="11"/>
  <c r="G99" i="11"/>
  <c r="H99" i="11"/>
  <c r="I99" i="11"/>
  <c r="A100" i="11"/>
  <c r="B100" i="11"/>
  <c r="C100" i="11"/>
  <c r="D100" i="11"/>
  <c r="E100" i="11"/>
  <c r="F100" i="11"/>
  <c r="G100" i="11"/>
  <c r="H100" i="11"/>
  <c r="I100" i="11"/>
  <c r="A101" i="11"/>
  <c r="B101" i="11"/>
  <c r="C101" i="11"/>
  <c r="D101" i="11"/>
  <c r="E101" i="11"/>
  <c r="F101" i="11"/>
  <c r="G101" i="11"/>
  <c r="H101" i="11"/>
  <c r="I101" i="11"/>
  <c r="A102" i="11"/>
  <c r="B102" i="11"/>
  <c r="C102" i="11"/>
  <c r="D102" i="11"/>
  <c r="E102" i="11"/>
  <c r="F102" i="11"/>
  <c r="G102" i="11"/>
  <c r="H102" i="11"/>
  <c r="I102" i="11"/>
  <c r="A103" i="11"/>
  <c r="B103" i="11"/>
  <c r="C103" i="11"/>
  <c r="D103" i="11"/>
  <c r="E103" i="11"/>
  <c r="F103" i="11"/>
  <c r="G103" i="11"/>
  <c r="H103" i="11"/>
  <c r="I103" i="11"/>
  <c r="A104" i="11"/>
  <c r="B104" i="11"/>
  <c r="C104" i="11"/>
  <c r="D104" i="11"/>
  <c r="E104" i="11"/>
  <c r="F104" i="11"/>
  <c r="G104" i="11"/>
  <c r="H104" i="11"/>
  <c r="I104" i="11"/>
  <c r="A105" i="11"/>
  <c r="B105" i="11"/>
  <c r="C105" i="11"/>
  <c r="D105" i="11"/>
  <c r="E105" i="11"/>
  <c r="F105" i="11"/>
  <c r="G105" i="11"/>
  <c r="H105" i="11"/>
  <c r="I105" i="11"/>
  <c r="A106" i="11"/>
  <c r="B106" i="11"/>
  <c r="C106" i="11"/>
  <c r="D106" i="11"/>
  <c r="E106" i="11"/>
  <c r="F106" i="11"/>
  <c r="G106" i="11"/>
  <c r="H106" i="11"/>
  <c r="I106" i="11"/>
  <c r="A107" i="11"/>
  <c r="B107" i="11"/>
  <c r="C107" i="11"/>
  <c r="D107" i="11"/>
  <c r="E107" i="11"/>
  <c r="F107" i="11"/>
  <c r="G107" i="11"/>
  <c r="H107" i="11"/>
  <c r="I107" i="11"/>
  <c r="A108" i="11"/>
  <c r="B108" i="11"/>
  <c r="C108" i="11"/>
  <c r="D108" i="11"/>
  <c r="E108" i="11"/>
  <c r="F108" i="11"/>
  <c r="G108" i="11"/>
  <c r="H108" i="11"/>
  <c r="I108" i="11"/>
  <c r="B5" i="11"/>
  <c r="C5" i="11"/>
  <c r="D5" i="11"/>
  <c r="E5" i="11"/>
  <c r="F5" i="11"/>
  <c r="G5" i="11"/>
  <c r="H5" i="11"/>
  <c r="I5" i="11"/>
  <c r="A5" i="11"/>
  <c r="C22" i="5" l="1"/>
  <c r="C45" i="5"/>
  <c r="C27" i="5"/>
  <c r="C28" i="5"/>
  <c r="I4" i="14"/>
  <c r="J4" i="14" s="1"/>
  <c r="H4" i="14"/>
  <c r="G4" i="14"/>
  <c r="F4" i="14"/>
  <c r="E4" i="14"/>
  <c r="D4" i="14"/>
  <c r="C4" i="14"/>
  <c r="B6" i="8"/>
  <c r="C6" i="8"/>
  <c r="D6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T6" i="8"/>
  <c r="B7" i="8"/>
  <c r="C7" i="8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T7" i="8"/>
  <c r="B8" i="8"/>
  <c r="C8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T8" i="8"/>
  <c r="B9" i="8"/>
  <c r="C9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T9" i="8"/>
  <c r="B10" i="8"/>
  <c r="C10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T10" i="8"/>
  <c r="B11" i="8"/>
  <c r="C11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T11" i="8"/>
  <c r="B12" i="8"/>
  <c r="C12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T12" i="8"/>
  <c r="B13" i="8"/>
  <c r="C13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T13" i="8"/>
  <c r="B14" i="8"/>
  <c r="C14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T14" i="8"/>
  <c r="B15" i="8"/>
  <c r="C15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T15" i="8"/>
  <c r="B16" i="8"/>
  <c r="C16" i="8"/>
  <c r="D16" i="8"/>
  <c r="E16" i="8"/>
  <c r="F16" i="8"/>
  <c r="G16" i="8"/>
  <c r="H16" i="8"/>
  <c r="I16" i="8"/>
  <c r="K16" i="8"/>
  <c r="L16" i="8"/>
  <c r="M16" i="8"/>
  <c r="N16" i="8"/>
  <c r="O16" i="8"/>
  <c r="P16" i="8"/>
  <c r="Q16" i="8"/>
  <c r="R16" i="8"/>
  <c r="T16" i="8"/>
  <c r="B17" i="8"/>
  <c r="C17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T17" i="8"/>
  <c r="B18" i="8"/>
  <c r="C18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T18" i="8"/>
  <c r="B19" i="8"/>
  <c r="C19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T19" i="8"/>
  <c r="B20" i="8"/>
  <c r="C20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T20" i="8"/>
  <c r="B21" i="8"/>
  <c r="C21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T21" i="8"/>
  <c r="B22" i="8"/>
  <c r="C22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T22" i="8"/>
  <c r="B23" i="8"/>
  <c r="C23" i="8"/>
  <c r="D23" i="8"/>
  <c r="E23" i="8"/>
  <c r="F23" i="8"/>
  <c r="G23" i="8"/>
  <c r="H23" i="8"/>
  <c r="I23" i="8"/>
  <c r="K23" i="8"/>
  <c r="L23" i="8"/>
  <c r="M23" i="8"/>
  <c r="N23" i="8"/>
  <c r="O23" i="8"/>
  <c r="P23" i="8"/>
  <c r="Q23" i="8"/>
  <c r="R23" i="8"/>
  <c r="T23" i="8"/>
  <c r="B24" i="8"/>
  <c r="C24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T24" i="8"/>
  <c r="B25" i="8"/>
  <c r="C25" i="8"/>
  <c r="D25" i="8"/>
  <c r="E25" i="8"/>
  <c r="F25" i="8"/>
  <c r="G25" i="8"/>
  <c r="H25" i="8"/>
  <c r="I25" i="8"/>
  <c r="J25" i="8"/>
  <c r="L25" i="8"/>
  <c r="M25" i="8"/>
  <c r="N25" i="8"/>
  <c r="O25" i="8"/>
  <c r="P25" i="8"/>
  <c r="Q25" i="8"/>
  <c r="R25" i="8"/>
  <c r="T25" i="8"/>
  <c r="B26" i="8"/>
  <c r="C26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T26" i="8"/>
  <c r="B27" i="8"/>
  <c r="C27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T27" i="8"/>
  <c r="B28" i="8"/>
  <c r="C28" i="8"/>
  <c r="D28" i="8"/>
  <c r="E28" i="8"/>
  <c r="F28" i="8"/>
  <c r="G28" i="8"/>
  <c r="H28" i="8"/>
  <c r="I28" i="8"/>
  <c r="K28" i="8"/>
  <c r="L28" i="8"/>
  <c r="M28" i="8"/>
  <c r="N28" i="8"/>
  <c r="O28" i="8"/>
  <c r="P28" i="8"/>
  <c r="Q28" i="8"/>
  <c r="R28" i="8"/>
  <c r="T28" i="8"/>
  <c r="B29" i="8"/>
  <c r="C29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T29" i="8"/>
  <c r="B30" i="8"/>
  <c r="C30" i="8"/>
  <c r="D30" i="8"/>
  <c r="E30" i="8"/>
  <c r="F30" i="8"/>
  <c r="G30" i="8"/>
  <c r="H30" i="8"/>
  <c r="I30" i="8"/>
  <c r="J30" i="8"/>
  <c r="K30" i="8"/>
  <c r="L30" i="8"/>
  <c r="M30" i="8"/>
  <c r="N30" i="8"/>
  <c r="O30" i="8"/>
  <c r="P30" i="8"/>
  <c r="Q30" i="8"/>
  <c r="R30" i="8"/>
  <c r="T30" i="8"/>
  <c r="B31" i="8"/>
  <c r="C31" i="8"/>
  <c r="D31" i="8"/>
  <c r="E31" i="8"/>
  <c r="F31" i="8"/>
  <c r="G31" i="8"/>
  <c r="H31" i="8"/>
  <c r="I31" i="8"/>
  <c r="J31" i="8"/>
  <c r="K31" i="8"/>
  <c r="L31" i="8"/>
  <c r="M31" i="8"/>
  <c r="N31" i="8"/>
  <c r="O31" i="8"/>
  <c r="P31" i="8"/>
  <c r="Q31" i="8"/>
  <c r="R31" i="8"/>
  <c r="T31" i="8"/>
  <c r="B32" i="8"/>
  <c r="C32" i="8"/>
  <c r="D32" i="8"/>
  <c r="E32" i="8"/>
  <c r="F32" i="8"/>
  <c r="G32" i="8"/>
  <c r="H32" i="8"/>
  <c r="I32" i="8"/>
  <c r="J32" i="8"/>
  <c r="K32" i="8"/>
  <c r="L32" i="8"/>
  <c r="M32" i="8"/>
  <c r="N32" i="8"/>
  <c r="O32" i="8"/>
  <c r="P32" i="8"/>
  <c r="Q32" i="8"/>
  <c r="R32" i="8"/>
  <c r="T32" i="8"/>
  <c r="B33" i="8"/>
  <c r="C33" i="8"/>
  <c r="D33" i="8"/>
  <c r="E33" i="8"/>
  <c r="F33" i="8"/>
  <c r="G33" i="8"/>
  <c r="H33" i="8"/>
  <c r="I33" i="8"/>
  <c r="J33" i="8"/>
  <c r="K33" i="8"/>
  <c r="L33" i="8"/>
  <c r="M33" i="8"/>
  <c r="N33" i="8"/>
  <c r="O33" i="8"/>
  <c r="P33" i="8"/>
  <c r="Q33" i="8"/>
  <c r="R33" i="8"/>
  <c r="T33" i="8"/>
  <c r="B34" i="8"/>
  <c r="C34" i="8"/>
  <c r="D34" i="8"/>
  <c r="E34" i="8"/>
  <c r="F34" i="8"/>
  <c r="G34" i="8"/>
  <c r="H34" i="8"/>
  <c r="I34" i="8"/>
  <c r="J34" i="8"/>
  <c r="K34" i="8"/>
  <c r="M34" i="8"/>
  <c r="N34" i="8"/>
  <c r="O34" i="8"/>
  <c r="P34" i="8"/>
  <c r="Q34" i="8"/>
  <c r="R34" i="8"/>
  <c r="T34" i="8"/>
  <c r="B35" i="8"/>
  <c r="C35" i="8"/>
  <c r="D35" i="8"/>
  <c r="E35" i="8"/>
  <c r="F35" i="8"/>
  <c r="G35" i="8"/>
  <c r="H35" i="8"/>
  <c r="I35" i="8"/>
  <c r="J35" i="8"/>
  <c r="K35" i="8"/>
  <c r="L35" i="8"/>
  <c r="M35" i="8"/>
  <c r="N35" i="8"/>
  <c r="O35" i="8"/>
  <c r="P35" i="8"/>
  <c r="Q35" i="8"/>
  <c r="R35" i="8"/>
  <c r="T35" i="8"/>
  <c r="B36" i="8"/>
  <c r="C36" i="8"/>
  <c r="D36" i="8"/>
  <c r="E36" i="8"/>
  <c r="F36" i="8"/>
  <c r="G36" i="8"/>
  <c r="H36" i="8"/>
  <c r="I36" i="8"/>
  <c r="K36" i="8"/>
  <c r="L36" i="8"/>
  <c r="M36" i="8"/>
  <c r="N36" i="8"/>
  <c r="O36" i="8"/>
  <c r="P36" i="8"/>
  <c r="Q36" i="8"/>
  <c r="R36" i="8"/>
  <c r="T36" i="8"/>
  <c r="B37" i="8"/>
  <c r="C37" i="8"/>
  <c r="D37" i="8"/>
  <c r="E37" i="8"/>
  <c r="F37" i="8"/>
  <c r="G37" i="8"/>
  <c r="H37" i="8"/>
  <c r="I37" i="8"/>
  <c r="J37" i="8"/>
  <c r="K37" i="8"/>
  <c r="L37" i="8"/>
  <c r="M37" i="8"/>
  <c r="N37" i="8"/>
  <c r="O37" i="8"/>
  <c r="P37" i="8"/>
  <c r="Q37" i="8"/>
  <c r="R37" i="8"/>
  <c r="T37" i="8"/>
  <c r="B38" i="8"/>
  <c r="C38" i="8"/>
  <c r="D38" i="8"/>
  <c r="E38" i="8"/>
  <c r="F38" i="8"/>
  <c r="G38" i="8"/>
  <c r="H38" i="8"/>
  <c r="I38" i="8"/>
  <c r="J38" i="8"/>
  <c r="K38" i="8"/>
  <c r="L38" i="8"/>
  <c r="M38" i="8"/>
  <c r="N38" i="8"/>
  <c r="O38" i="8"/>
  <c r="P38" i="8"/>
  <c r="Q38" i="8"/>
  <c r="R38" i="8"/>
  <c r="T38" i="8"/>
  <c r="B39" i="8"/>
  <c r="C39" i="8"/>
  <c r="D39" i="8"/>
  <c r="E39" i="8"/>
  <c r="F39" i="8"/>
  <c r="G39" i="8"/>
  <c r="H39" i="8"/>
  <c r="I39" i="8"/>
  <c r="J39" i="8"/>
  <c r="K39" i="8"/>
  <c r="L39" i="8"/>
  <c r="M39" i="8"/>
  <c r="N39" i="8"/>
  <c r="O39" i="8"/>
  <c r="P39" i="8"/>
  <c r="Q39" i="8"/>
  <c r="R39" i="8"/>
  <c r="T39" i="8"/>
  <c r="B40" i="8"/>
  <c r="C40" i="8"/>
  <c r="D40" i="8"/>
  <c r="E40" i="8"/>
  <c r="F40" i="8"/>
  <c r="G40" i="8"/>
  <c r="H40" i="8"/>
  <c r="I40" i="8"/>
  <c r="K40" i="8"/>
  <c r="L40" i="8"/>
  <c r="M40" i="8"/>
  <c r="N40" i="8"/>
  <c r="O40" i="8"/>
  <c r="P40" i="8"/>
  <c r="Q40" i="8"/>
  <c r="R40" i="8"/>
  <c r="T40" i="8"/>
  <c r="B41" i="8"/>
  <c r="C41" i="8"/>
  <c r="D41" i="8"/>
  <c r="E41" i="8"/>
  <c r="F41" i="8"/>
  <c r="G41" i="8"/>
  <c r="H41" i="8"/>
  <c r="I41" i="8"/>
  <c r="J41" i="8"/>
  <c r="K41" i="8"/>
  <c r="L41" i="8"/>
  <c r="M41" i="8"/>
  <c r="N41" i="8"/>
  <c r="O41" i="8"/>
  <c r="P41" i="8"/>
  <c r="Q41" i="8"/>
  <c r="R41" i="8"/>
  <c r="T41" i="8"/>
  <c r="B42" i="8"/>
  <c r="C42" i="8"/>
  <c r="D42" i="8"/>
  <c r="E42" i="8"/>
  <c r="F42" i="8"/>
  <c r="G42" i="8"/>
  <c r="H42" i="8"/>
  <c r="I42" i="8"/>
  <c r="J42" i="8"/>
  <c r="K42" i="8"/>
  <c r="L42" i="8"/>
  <c r="M42" i="8"/>
  <c r="N42" i="8"/>
  <c r="O42" i="8"/>
  <c r="P42" i="8"/>
  <c r="Q42" i="8"/>
  <c r="R42" i="8"/>
  <c r="T42" i="8"/>
  <c r="B43" i="8"/>
  <c r="C43" i="8"/>
  <c r="D43" i="8"/>
  <c r="E43" i="8"/>
  <c r="F43" i="8"/>
  <c r="G43" i="8"/>
  <c r="H43" i="8"/>
  <c r="I43" i="8"/>
  <c r="K43" i="8"/>
  <c r="L43" i="8"/>
  <c r="M43" i="8"/>
  <c r="N43" i="8"/>
  <c r="O43" i="8"/>
  <c r="P43" i="8"/>
  <c r="Q43" i="8"/>
  <c r="R43" i="8"/>
  <c r="T43" i="8"/>
  <c r="B44" i="8"/>
  <c r="C44" i="8"/>
  <c r="D44" i="8"/>
  <c r="E44" i="8"/>
  <c r="F44" i="8"/>
  <c r="G44" i="8"/>
  <c r="H44" i="8"/>
  <c r="I44" i="8"/>
  <c r="J44" i="8"/>
  <c r="K44" i="8"/>
  <c r="L44" i="8"/>
  <c r="M44" i="8"/>
  <c r="N44" i="8"/>
  <c r="O44" i="8"/>
  <c r="P44" i="8"/>
  <c r="Q44" i="8"/>
  <c r="R44" i="8"/>
  <c r="T44" i="8"/>
  <c r="B45" i="8"/>
  <c r="C45" i="8"/>
  <c r="D45" i="8"/>
  <c r="E45" i="8"/>
  <c r="F45" i="8"/>
  <c r="G45" i="8"/>
  <c r="H45" i="8"/>
  <c r="I45" i="8"/>
  <c r="J45" i="8"/>
  <c r="K45" i="8"/>
  <c r="L45" i="8"/>
  <c r="M45" i="8"/>
  <c r="N45" i="8"/>
  <c r="O45" i="8"/>
  <c r="P45" i="8"/>
  <c r="Q45" i="8"/>
  <c r="R45" i="8"/>
  <c r="T45" i="8"/>
  <c r="B46" i="8"/>
  <c r="C46" i="8"/>
  <c r="D46" i="8"/>
  <c r="E46" i="8"/>
  <c r="F46" i="8"/>
  <c r="G46" i="8"/>
  <c r="H46" i="8"/>
  <c r="I46" i="8"/>
  <c r="J46" i="8"/>
  <c r="K46" i="8"/>
  <c r="L46" i="8"/>
  <c r="M46" i="8"/>
  <c r="N46" i="8"/>
  <c r="O46" i="8"/>
  <c r="P46" i="8"/>
  <c r="Q46" i="8"/>
  <c r="R46" i="8"/>
  <c r="T46" i="8"/>
  <c r="B47" i="8"/>
  <c r="C47" i="8"/>
  <c r="D47" i="8"/>
  <c r="E47" i="8"/>
  <c r="F47" i="8"/>
  <c r="G47" i="8"/>
  <c r="H47" i="8"/>
  <c r="I47" i="8"/>
  <c r="J47" i="8"/>
  <c r="K47" i="8"/>
  <c r="L47" i="8"/>
  <c r="M47" i="8"/>
  <c r="N47" i="8"/>
  <c r="O47" i="8"/>
  <c r="P47" i="8"/>
  <c r="Q47" i="8"/>
  <c r="R47" i="8"/>
  <c r="T47" i="8"/>
  <c r="B48" i="8"/>
  <c r="C48" i="8"/>
  <c r="D48" i="8"/>
  <c r="E48" i="8"/>
  <c r="F48" i="8"/>
  <c r="G48" i="8"/>
  <c r="H48" i="8"/>
  <c r="I48" i="8"/>
  <c r="J48" i="8"/>
  <c r="K48" i="8"/>
  <c r="L48" i="8"/>
  <c r="M48" i="8"/>
  <c r="N48" i="8"/>
  <c r="O48" i="8"/>
  <c r="P48" i="8"/>
  <c r="Q48" i="8"/>
  <c r="R48" i="8"/>
  <c r="T48" i="8"/>
  <c r="B49" i="8"/>
  <c r="C49" i="8"/>
  <c r="D49" i="8"/>
  <c r="E49" i="8"/>
  <c r="F49" i="8"/>
  <c r="G49" i="8"/>
  <c r="H49" i="8"/>
  <c r="I49" i="8"/>
  <c r="J49" i="8"/>
  <c r="K49" i="8"/>
  <c r="L49" i="8"/>
  <c r="M49" i="8"/>
  <c r="N49" i="8"/>
  <c r="O49" i="8"/>
  <c r="P49" i="8"/>
  <c r="Q49" i="8"/>
  <c r="R49" i="8"/>
  <c r="T49" i="8"/>
  <c r="B50" i="8"/>
  <c r="C50" i="8"/>
  <c r="D50" i="8"/>
  <c r="E50" i="8"/>
  <c r="F50" i="8"/>
  <c r="G50" i="8"/>
  <c r="H50" i="8"/>
  <c r="I50" i="8"/>
  <c r="J50" i="8"/>
  <c r="K50" i="8"/>
  <c r="L50" i="8"/>
  <c r="M50" i="8"/>
  <c r="N50" i="8"/>
  <c r="O50" i="8"/>
  <c r="P50" i="8"/>
  <c r="Q50" i="8"/>
  <c r="R50" i="8"/>
  <c r="T50" i="8"/>
  <c r="B51" i="8"/>
  <c r="C51" i="8"/>
  <c r="D51" i="8"/>
  <c r="E51" i="8"/>
  <c r="F51" i="8"/>
  <c r="G51" i="8"/>
  <c r="H51" i="8"/>
  <c r="I51" i="8"/>
  <c r="J51" i="8"/>
  <c r="K51" i="8"/>
  <c r="L51" i="8"/>
  <c r="M51" i="8"/>
  <c r="N51" i="8"/>
  <c r="O51" i="8"/>
  <c r="P51" i="8"/>
  <c r="Q51" i="8"/>
  <c r="R51" i="8"/>
  <c r="T51" i="8"/>
  <c r="B52" i="8"/>
  <c r="C52" i="8"/>
  <c r="D52" i="8"/>
  <c r="E52" i="8"/>
  <c r="F52" i="8"/>
  <c r="G52" i="8"/>
  <c r="H52" i="8"/>
  <c r="I52" i="8"/>
  <c r="K52" i="8"/>
  <c r="L52" i="8"/>
  <c r="M52" i="8"/>
  <c r="N52" i="8"/>
  <c r="O52" i="8"/>
  <c r="P52" i="8"/>
  <c r="Q52" i="8"/>
  <c r="R52" i="8"/>
  <c r="T52" i="8"/>
  <c r="B53" i="8"/>
  <c r="C53" i="8"/>
  <c r="D53" i="8"/>
  <c r="E53" i="8"/>
  <c r="F53" i="8"/>
  <c r="G53" i="8"/>
  <c r="H53" i="8"/>
  <c r="I53" i="8"/>
  <c r="M53" i="8"/>
  <c r="N53" i="8"/>
  <c r="O53" i="8"/>
  <c r="P53" i="8"/>
  <c r="Q53" i="8"/>
  <c r="R53" i="8"/>
  <c r="T53" i="8"/>
  <c r="B54" i="8"/>
  <c r="C54" i="8"/>
  <c r="D54" i="8"/>
  <c r="E54" i="8"/>
  <c r="F54" i="8"/>
  <c r="G54" i="8"/>
  <c r="H54" i="8"/>
  <c r="I54" i="8"/>
  <c r="K54" i="8"/>
  <c r="L54" i="8"/>
  <c r="M54" i="8"/>
  <c r="N54" i="8"/>
  <c r="O54" i="8"/>
  <c r="P54" i="8"/>
  <c r="Q54" i="8"/>
  <c r="R54" i="8"/>
  <c r="T54" i="8"/>
  <c r="B55" i="8"/>
  <c r="C55" i="8"/>
  <c r="D55" i="8"/>
  <c r="E55" i="8"/>
  <c r="F55" i="8"/>
  <c r="G55" i="8"/>
  <c r="H55" i="8"/>
  <c r="I55" i="8"/>
  <c r="K55" i="8"/>
  <c r="L55" i="8"/>
  <c r="M55" i="8"/>
  <c r="N55" i="8"/>
  <c r="O55" i="8"/>
  <c r="P55" i="8"/>
  <c r="Q55" i="8"/>
  <c r="R55" i="8"/>
  <c r="T55" i="8"/>
  <c r="B56" i="8"/>
  <c r="C56" i="8"/>
  <c r="D56" i="8"/>
  <c r="E56" i="8"/>
  <c r="F56" i="8"/>
  <c r="G56" i="8"/>
  <c r="H56" i="8"/>
  <c r="I56" i="8"/>
  <c r="J56" i="8"/>
  <c r="K56" i="8"/>
  <c r="L56" i="8"/>
  <c r="M56" i="8"/>
  <c r="N56" i="8"/>
  <c r="O56" i="8"/>
  <c r="P56" i="8"/>
  <c r="Q56" i="8"/>
  <c r="R56" i="8"/>
  <c r="T56" i="8"/>
  <c r="B57" i="8"/>
  <c r="C57" i="8"/>
  <c r="D57" i="8"/>
  <c r="E57" i="8"/>
  <c r="F57" i="8"/>
  <c r="G57" i="8"/>
  <c r="H57" i="8"/>
  <c r="I57" i="8"/>
  <c r="K57" i="8"/>
  <c r="L57" i="8"/>
  <c r="M57" i="8"/>
  <c r="N57" i="8"/>
  <c r="O57" i="8"/>
  <c r="P57" i="8"/>
  <c r="Q57" i="8"/>
  <c r="R57" i="8"/>
  <c r="T57" i="8"/>
  <c r="B58" i="8"/>
  <c r="C58" i="8"/>
  <c r="D58" i="8"/>
  <c r="E58" i="8"/>
  <c r="F58" i="8"/>
  <c r="G58" i="8"/>
  <c r="H58" i="8"/>
  <c r="I58" i="8"/>
  <c r="K58" i="8"/>
  <c r="L58" i="8"/>
  <c r="M58" i="8"/>
  <c r="N58" i="8"/>
  <c r="O58" i="8"/>
  <c r="P58" i="8"/>
  <c r="Q58" i="8"/>
  <c r="R58" i="8"/>
  <c r="T58" i="8"/>
  <c r="B59" i="8"/>
  <c r="C59" i="8"/>
  <c r="D59" i="8"/>
  <c r="E59" i="8"/>
  <c r="F59" i="8"/>
  <c r="G59" i="8"/>
  <c r="H59" i="8"/>
  <c r="I59" i="8"/>
  <c r="K59" i="8"/>
  <c r="L59" i="8"/>
  <c r="M59" i="8"/>
  <c r="N59" i="8"/>
  <c r="O59" i="8"/>
  <c r="P59" i="8"/>
  <c r="Q59" i="8"/>
  <c r="R59" i="8"/>
  <c r="T59" i="8"/>
  <c r="B60" i="8"/>
  <c r="C60" i="8"/>
  <c r="D60" i="8"/>
  <c r="E60" i="8"/>
  <c r="F60" i="8"/>
  <c r="G60" i="8"/>
  <c r="H60" i="8"/>
  <c r="I60" i="8"/>
  <c r="K60" i="8"/>
  <c r="L60" i="8"/>
  <c r="M60" i="8"/>
  <c r="N60" i="8"/>
  <c r="O60" i="8"/>
  <c r="P60" i="8"/>
  <c r="Q60" i="8"/>
  <c r="R60" i="8"/>
  <c r="T60" i="8"/>
  <c r="B61" i="8"/>
  <c r="C61" i="8"/>
  <c r="D61" i="8"/>
  <c r="E61" i="8"/>
  <c r="F61" i="8"/>
  <c r="G61" i="8"/>
  <c r="H61" i="8"/>
  <c r="I61" i="8"/>
  <c r="J61" i="8"/>
  <c r="K61" i="8"/>
  <c r="L61" i="8"/>
  <c r="M61" i="8"/>
  <c r="N61" i="8"/>
  <c r="O61" i="8"/>
  <c r="P61" i="8"/>
  <c r="Q61" i="8"/>
  <c r="R61" i="8"/>
  <c r="T61" i="8"/>
  <c r="B62" i="8"/>
  <c r="C62" i="8"/>
  <c r="D62" i="8"/>
  <c r="E62" i="8"/>
  <c r="F62" i="8"/>
  <c r="G62" i="8"/>
  <c r="H62" i="8"/>
  <c r="I62" i="8"/>
  <c r="K62" i="8"/>
  <c r="L62" i="8"/>
  <c r="M62" i="8"/>
  <c r="N62" i="8"/>
  <c r="O62" i="8"/>
  <c r="P62" i="8"/>
  <c r="Q62" i="8"/>
  <c r="R62" i="8"/>
  <c r="T62" i="8"/>
  <c r="B63" i="8"/>
  <c r="C63" i="8"/>
  <c r="D63" i="8"/>
  <c r="E63" i="8"/>
  <c r="F63" i="8"/>
  <c r="G63" i="8"/>
  <c r="H63" i="8"/>
  <c r="I63" i="8"/>
  <c r="K63" i="8"/>
  <c r="L63" i="8"/>
  <c r="M63" i="8"/>
  <c r="N63" i="8"/>
  <c r="O63" i="8"/>
  <c r="P63" i="8"/>
  <c r="Q63" i="8"/>
  <c r="R63" i="8"/>
  <c r="T63" i="8"/>
  <c r="B64" i="8"/>
  <c r="C64" i="8"/>
  <c r="D64" i="8"/>
  <c r="E64" i="8"/>
  <c r="F64" i="8"/>
  <c r="G64" i="8"/>
  <c r="H64" i="8"/>
  <c r="I64" i="8"/>
  <c r="M64" i="8"/>
  <c r="N64" i="8"/>
  <c r="O64" i="8"/>
  <c r="P64" i="8"/>
  <c r="Q64" i="8"/>
  <c r="R64" i="8"/>
  <c r="T64" i="8"/>
  <c r="B65" i="8"/>
  <c r="C65" i="8"/>
  <c r="D65" i="8"/>
  <c r="E65" i="8"/>
  <c r="F65" i="8"/>
  <c r="G65" i="8"/>
  <c r="H65" i="8"/>
  <c r="I65" i="8"/>
  <c r="J65" i="8"/>
  <c r="K65" i="8"/>
  <c r="L65" i="8"/>
  <c r="M65" i="8"/>
  <c r="N65" i="8"/>
  <c r="O65" i="8"/>
  <c r="P65" i="8"/>
  <c r="Q65" i="8"/>
  <c r="R65" i="8"/>
  <c r="T65" i="8"/>
  <c r="B66" i="8"/>
  <c r="C66" i="8"/>
  <c r="D66" i="8"/>
  <c r="E66" i="8"/>
  <c r="F66" i="8"/>
  <c r="G66" i="8"/>
  <c r="H66" i="8"/>
  <c r="I66" i="8"/>
  <c r="J66" i="8"/>
  <c r="K66" i="8"/>
  <c r="L66" i="8"/>
  <c r="M66" i="8"/>
  <c r="N66" i="8"/>
  <c r="O66" i="8"/>
  <c r="P66" i="8"/>
  <c r="Q66" i="8"/>
  <c r="R66" i="8"/>
  <c r="T66" i="8"/>
  <c r="B67" i="8"/>
  <c r="C67" i="8"/>
  <c r="D67" i="8"/>
  <c r="E67" i="8"/>
  <c r="F67" i="8"/>
  <c r="G67" i="8"/>
  <c r="H67" i="8"/>
  <c r="I67" i="8"/>
  <c r="J67" i="8"/>
  <c r="K67" i="8"/>
  <c r="L67" i="8"/>
  <c r="M67" i="8"/>
  <c r="N67" i="8"/>
  <c r="O67" i="8"/>
  <c r="P67" i="8"/>
  <c r="Q67" i="8"/>
  <c r="R67" i="8"/>
  <c r="T67" i="8"/>
  <c r="B68" i="8"/>
  <c r="C68" i="8"/>
  <c r="D68" i="8"/>
  <c r="E68" i="8"/>
  <c r="F68" i="8"/>
  <c r="G68" i="8"/>
  <c r="H68" i="8"/>
  <c r="I68" i="8"/>
  <c r="J68" i="8"/>
  <c r="K68" i="8"/>
  <c r="L68" i="8"/>
  <c r="M68" i="8"/>
  <c r="N68" i="8"/>
  <c r="O68" i="8"/>
  <c r="P68" i="8"/>
  <c r="Q68" i="8"/>
  <c r="R68" i="8"/>
  <c r="T68" i="8"/>
  <c r="B69" i="8"/>
  <c r="C69" i="8"/>
  <c r="D69" i="8"/>
  <c r="E69" i="8"/>
  <c r="F69" i="8"/>
  <c r="G69" i="8"/>
  <c r="H69" i="8"/>
  <c r="I69" i="8"/>
  <c r="J69" i="8"/>
  <c r="K69" i="8"/>
  <c r="L69" i="8"/>
  <c r="M69" i="8"/>
  <c r="N69" i="8"/>
  <c r="O69" i="8"/>
  <c r="P69" i="8"/>
  <c r="Q69" i="8"/>
  <c r="R69" i="8"/>
  <c r="T69" i="8"/>
  <c r="B70" i="8"/>
  <c r="C70" i="8"/>
  <c r="D70" i="8"/>
  <c r="E70" i="8"/>
  <c r="F70" i="8"/>
  <c r="G70" i="8"/>
  <c r="H70" i="8"/>
  <c r="I70" i="8"/>
  <c r="J70" i="8"/>
  <c r="K70" i="8"/>
  <c r="L70" i="8"/>
  <c r="M70" i="8"/>
  <c r="N70" i="8"/>
  <c r="O70" i="8"/>
  <c r="P70" i="8"/>
  <c r="Q70" i="8"/>
  <c r="R70" i="8"/>
  <c r="T70" i="8"/>
  <c r="B71" i="8"/>
  <c r="C71" i="8"/>
  <c r="D71" i="8"/>
  <c r="E71" i="8"/>
  <c r="F71" i="8"/>
  <c r="G71" i="8"/>
  <c r="H71" i="8"/>
  <c r="I71" i="8"/>
  <c r="J71" i="8"/>
  <c r="K71" i="8"/>
  <c r="L71" i="8"/>
  <c r="M71" i="8"/>
  <c r="N71" i="8"/>
  <c r="O71" i="8"/>
  <c r="P71" i="8"/>
  <c r="Q71" i="8"/>
  <c r="R71" i="8"/>
  <c r="T71" i="8"/>
  <c r="B72" i="8"/>
  <c r="C72" i="8"/>
  <c r="D72" i="8"/>
  <c r="E72" i="8"/>
  <c r="F72" i="8"/>
  <c r="G72" i="8"/>
  <c r="H72" i="8"/>
  <c r="I72" i="8"/>
  <c r="J72" i="8"/>
  <c r="K72" i="8"/>
  <c r="L72" i="8"/>
  <c r="M72" i="8"/>
  <c r="N72" i="8"/>
  <c r="O72" i="8"/>
  <c r="P72" i="8"/>
  <c r="Q72" i="8"/>
  <c r="R72" i="8"/>
  <c r="T72" i="8"/>
  <c r="B73" i="8"/>
  <c r="C73" i="8"/>
  <c r="D73" i="8"/>
  <c r="E73" i="8"/>
  <c r="F73" i="8"/>
  <c r="G73" i="8"/>
  <c r="H73" i="8"/>
  <c r="I73" i="8"/>
  <c r="J73" i="8"/>
  <c r="K73" i="8"/>
  <c r="L73" i="8"/>
  <c r="M73" i="8"/>
  <c r="N73" i="8"/>
  <c r="O73" i="8"/>
  <c r="P73" i="8"/>
  <c r="Q73" i="8"/>
  <c r="R73" i="8"/>
  <c r="T73" i="8"/>
  <c r="B74" i="8"/>
  <c r="C74" i="8"/>
  <c r="D74" i="8"/>
  <c r="E74" i="8"/>
  <c r="F74" i="8"/>
  <c r="G74" i="8"/>
  <c r="H74" i="8"/>
  <c r="I74" i="8"/>
  <c r="K74" i="8"/>
  <c r="L74" i="8"/>
  <c r="M74" i="8"/>
  <c r="N74" i="8"/>
  <c r="O74" i="8"/>
  <c r="P74" i="8"/>
  <c r="Q74" i="8"/>
  <c r="R74" i="8"/>
  <c r="T74" i="8"/>
  <c r="B75" i="8"/>
  <c r="C75" i="8"/>
  <c r="D75" i="8"/>
  <c r="E75" i="8"/>
  <c r="F75" i="8"/>
  <c r="G75" i="8"/>
  <c r="H75" i="8"/>
  <c r="I75" i="8"/>
  <c r="K75" i="8"/>
  <c r="L75" i="8"/>
  <c r="M75" i="8"/>
  <c r="N75" i="8"/>
  <c r="O75" i="8"/>
  <c r="P75" i="8"/>
  <c r="Q75" i="8"/>
  <c r="R75" i="8"/>
  <c r="T75" i="8"/>
  <c r="B76" i="8"/>
  <c r="C76" i="8"/>
  <c r="D76" i="8"/>
  <c r="E76" i="8"/>
  <c r="F76" i="8"/>
  <c r="G76" i="8"/>
  <c r="H76" i="8"/>
  <c r="I76" i="8"/>
  <c r="J76" i="8"/>
  <c r="L76" i="8"/>
  <c r="M76" i="8"/>
  <c r="N76" i="8"/>
  <c r="P76" i="8"/>
  <c r="Q76" i="8"/>
  <c r="R76" i="8"/>
  <c r="T76" i="8"/>
  <c r="B77" i="8"/>
  <c r="C77" i="8"/>
  <c r="D77" i="8"/>
  <c r="E77" i="8"/>
  <c r="F77" i="8"/>
  <c r="G77" i="8"/>
  <c r="H77" i="8"/>
  <c r="I77" i="8"/>
  <c r="J77" i="8"/>
  <c r="K77" i="8"/>
  <c r="L77" i="8"/>
  <c r="M77" i="8"/>
  <c r="N77" i="8"/>
  <c r="O77" i="8"/>
  <c r="P77" i="8"/>
  <c r="Q77" i="8"/>
  <c r="R77" i="8"/>
  <c r="T77" i="8"/>
  <c r="B78" i="8"/>
  <c r="C78" i="8"/>
  <c r="D78" i="8"/>
  <c r="E78" i="8"/>
  <c r="F78" i="8"/>
  <c r="G78" i="8"/>
  <c r="H78" i="8"/>
  <c r="I78" i="8"/>
  <c r="J78" i="8"/>
  <c r="K78" i="8"/>
  <c r="L78" i="8"/>
  <c r="M78" i="8"/>
  <c r="N78" i="8"/>
  <c r="O78" i="8"/>
  <c r="P78" i="8"/>
  <c r="Q78" i="8"/>
  <c r="R78" i="8"/>
  <c r="T78" i="8"/>
  <c r="B79" i="8"/>
  <c r="C79" i="8"/>
  <c r="D79" i="8"/>
  <c r="E79" i="8"/>
  <c r="F79" i="8"/>
  <c r="G79" i="8"/>
  <c r="H79" i="8"/>
  <c r="I79" i="8"/>
  <c r="J79" i="8"/>
  <c r="K79" i="8"/>
  <c r="L79" i="8"/>
  <c r="M79" i="8"/>
  <c r="N79" i="8"/>
  <c r="O79" i="8"/>
  <c r="P79" i="8"/>
  <c r="Q79" i="8"/>
  <c r="R79" i="8"/>
  <c r="T79" i="8"/>
  <c r="B80" i="8"/>
  <c r="C80" i="8"/>
  <c r="D80" i="8"/>
  <c r="E80" i="8"/>
  <c r="F80" i="8"/>
  <c r="G80" i="8"/>
  <c r="H80" i="8"/>
  <c r="I80" i="8"/>
  <c r="J80" i="8"/>
  <c r="K80" i="8"/>
  <c r="L80" i="8"/>
  <c r="M80" i="8"/>
  <c r="N80" i="8"/>
  <c r="O80" i="8"/>
  <c r="P80" i="8"/>
  <c r="Q80" i="8"/>
  <c r="R80" i="8"/>
  <c r="T80" i="8"/>
  <c r="B81" i="8"/>
  <c r="C81" i="8"/>
  <c r="D81" i="8"/>
  <c r="E81" i="8"/>
  <c r="F81" i="8"/>
  <c r="G81" i="8"/>
  <c r="H81" i="8"/>
  <c r="I81" i="8"/>
  <c r="J81" i="8"/>
  <c r="K81" i="8"/>
  <c r="L81" i="8"/>
  <c r="M81" i="8"/>
  <c r="N81" i="8"/>
  <c r="O81" i="8"/>
  <c r="P81" i="8"/>
  <c r="Q81" i="8"/>
  <c r="R81" i="8"/>
  <c r="T81" i="8"/>
  <c r="B82" i="8"/>
  <c r="C82" i="8"/>
  <c r="D82" i="8"/>
  <c r="E82" i="8"/>
  <c r="F82" i="8"/>
  <c r="G82" i="8"/>
  <c r="H82" i="8"/>
  <c r="I82" i="8"/>
  <c r="J82" i="8"/>
  <c r="K82" i="8"/>
  <c r="L82" i="8"/>
  <c r="M82" i="8"/>
  <c r="N82" i="8"/>
  <c r="O82" i="8"/>
  <c r="P82" i="8"/>
  <c r="Q82" i="8"/>
  <c r="R82" i="8"/>
  <c r="T82" i="8"/>
  <c r="B83" i="8"/>
  <c r="C83" i="8"/>
  <c r="D83" i="8"/>
  <c r="E83" i="8"/>
  <c r="F83" i="8"/>
  <c r="G83" i="8"/>
  <c r="H83" i="8"/>
  <c r="I83" i="8"/>
  <c r="J83" i="8"/>
  <c r="K83" i="8"/>
  <c r="L83" i="8"/>
  <c r="M83" i="8"/>
  <c r="N83" i="8"/>
  <c r="O83" i="8"/>
  <c r="P83" i="8"/>
  <c r="Q83" i="8"/>
  <c r="R83" i="8"/>
  <c r="T83" i="8"/>
  <c r="B84" i="8"/>
  <c r="C84" i="8"/>
  <c r="D84" i="8"/>
  <c r="E84" i="8"/>
  <c r="F84" i="8"/>
  <c r="G84" i="8"/>
  <c r="H84" i="8"/>
  <c r="I84" i="8"/>
  <c r="J84" i="8"/>
  <c r="K84" i="8"/>
  <c r="L84" i="8"/>
  <c r="M84" i="8"/>
  <c r="N84" i="8"/>
  <c r="O84" i="8"/>
  <c r="P84" i="8"/>
  <c r="Q84" i="8"/>
  <c r="R84" i="8"/>
  <c r="T84" i="8"/>
  <c r="B85" i="8"/>
  <c r="C85" i="8"/>
  <c r="D85" i="8"/>
  <c r="E85" i="8"/>
  <c r="F85" i="8"/>
  <c r="G85" i="8"/>
  <c r="H85" i="8"/>
  <c r="I85" i="8"/>
  <c r="J85" i="8"/>
  <c r="K85" i="8"/>
  <c r="L85" i="8"/>
  <c r="M85" i="8"/>
  <c r="N85" i="8"/>
  <c r="O85" i="8"/>
  <c r="P85" i="8"/>
  <c r="Q85" i="8"/>
  <c r="R85" i="8"/>
  <c r="T85" i="8"/>
  <c r="B5" i="8"/>
  <c r="C5" i="8"/>
  <c r="D5" i="8"/>
  <c r="E5" i="8"/>
  <c r="F5" i="8"/>
  <c r="G5" i="8"/>
  <c r="H5" i="8"/>
  <c r="I5" i="8"/>
  <c r="J5" i="8"/>
  <c r="K5" i="8"/>
  <c r="L5" i="8"/>
  <c r="M5" i="8"/>
  <c r="N5" i="8"/>
  <c r="O5" i="8"/>
  <c r="P5" i="8"/>
  <c r="Q5" i="8"/>
  <c r="R5" i="8"/>
  <c r="T5" i="8"/>
  <c r="A5" i="8"/>
  <c r="B109" i="8"/>
  <c r="C109" i="8"/>
  <c r="D109" i="8"/>
  <c r="E109" i="8"/>
  <c r="F109" i="8"/>
  <c r="G109" i="8"/>
  <c r="H109" i="8"/>
  <c r="I109" i="8"/>
  <c r="P109" i="8"/>
  <c r="Q109" i="8"/>
  <c r="R109" i="8"/>
  <c r="T109" i="8"/>
  <c r="U109" i="1"/>
  <c r="V109" i="1"/>
  <c r="M109" i="1"/>
  <c r="N109" i="1"/>
  <c r="M109" i="8" l="1"/>
  <c r="N109" i="8"/>
  <c r="Y102" i="1"/>
  <c r="Z75" i="1"/>
  <c r="J75" i="1"/>
  <c r="J75" i="8" s="1"/>
  <c r="Q105" i="21"/>
  <c r="O105" i="21"/>
  <c r="M105" i="21"/>
  <c r="K105" i="21"/>
  <c r="I105" i="21"/>
  <c r="G105" i="21"/>
  <c r="E105" i="21"/>
  <c r="C105" i="21"/>
  <c r="T6" i="21"/>
  <c r="T8" i="21"/>
  <c r="T9" i="21"/>
  <c r="T11" i="21"/>
  <c r="T12" i="21"/>
  <c r="T14" i="21"/>
  <c r="T13" i="21" s="1"/>
  <c r="T16" i="21"/>
  <c r="T15" i="21" s="1"/>
  <c r="T17" i="21"/>
  <c r="T18" i="21"/>
  <c r="T19" i="21"/>
  <c r="T20" i="21"/>
  <c r="T22" i="21"/>
  <c r="T23" i="21"/>
  <c r="T24" i="21"/>
  <c r="T25" i="21"/>
  <c r="T26" i="21"/>
  <c r="T28" i="21"/>
  <c r="T29" i="21"/>
  <c r="T31" i="21"/>
  <c r="T32" i="21"/>
  <c r="T33" i="21"/>
  <c r="T34" i="21"/>
  <c r="T36" i="21"/>
  <c r="T35" i="21" s="1"/>
  <c r="T37" i="21"/>
  <c r="T39" i="21"/>
  <c r="T40" i="21"/>
  <c r="T42" i="21"/>
  <c r="T43" i="21"/>
  <c r="T44" i="21"/>
  <c r="T45" i="21"/>
  <c r="T46" i="21"/>
  <c r="E46" i="21" s="1"/>
  <c r="T48" i="21"/>
  <c r="T47" i="21" s="1"/>
  <c r="T49" i="21"/>
  <c r="M49" i="21" s="1"/>
  <c r="T50" i="21"/>
  <c r="C50" i="21" s="1"/>
  <c r="T52" i="21"/>
  <c r="T53" i="21"/>
  <c r="T54" i="21"/>
  <c r="T55" i="21"/>
  <c r="T57" i="21"/>
  <c r="T58" i="21"/>
  <c r="T59" i="21"/>
  <c r="T60" i="21"/>
  <c r="T62" i="21"/>
  <c r="T63" i="21"/>
  <c r="T64" i="21"/>
  <c r="T65" i="21"/>
  <c r="T67" i="21"/>
  <c r="T68" i="21"/>
  <c r="T69" i="21"/>
  <c r="T70" i="21"/>
  <c r="T71" i="21"/>
  <c r="T73" i="21"/>
  <c r="T74" i="21"/>
  <c r="T75" i="21"/>
  <c r="T78" i="21"/>
  <c r="T79" i="21"/>
  <c r="T80" i="21"/>
  <c r="T81" i="21"/>
  <c r="T82" i="21"/>
  <c r="T83" i="21"/>
  <c r="T85" i="21"/>
  <c r="T84" i="21" s="1"/>
  <c r="T87" i="21"/>
  <c r="T88" i="21"/>
  <c r="T90" i="21"/>
  <c r="T91" i="21"/>
  <c r="T92" i="21"/>
  <c r="T93" i="21"/>
  <c r="T95" i="21"/>
  <c r="T94" i="21" s="1"/>
  <c r="T96" i="21"/>
  <c r="C96" i="21" s="1"/>
  <c r="T98" i="21"/>
  <c r="T97" i="21" s="1"/>
  <c r="T99" i="21"/>
  <c r="T100" i="21"/>
  <c r="T102" i="21"/>
  <c r="T103" i="21"/>
  <c r="T104" i="21"/>
  <c r="T106" i="21"/>
  <c r="T107" i="21"/>
  <c r="T108" i="21"/>
  <c r="T5" i="21"/>
  <c r="S6" i="21"/>
  <c r="S8" i="21"/>
  <c r="S9" i="21"/>
  <c r="S11" i="21"/>
  <c r="S12" i="21"/>
  <c r="S14" i="21"/>
  <c r="S13" i="21" s="1"/>
  <c r="S17" i="21"/>
  <c r="S18" i="21"/>
  <c r="S19" i="21"/>
  <c r="S20" i="21"/>
  <c r="S22" i="21"/>
  <c r="S24" i="21"/>
  <c r="S25" i="21"/>
  <c r="S26" i="21"/>
  <c r="S29" i="21"/>
  <c r="S31" i="21"/>
  <c r="S32" i="21"/>
  <c r="S33" i="21"/>
  <c r="S34" i="21"/>
  <c r="S37" i="21"/>
  <c r="S39" i="21"/>
  <c r="S42" i="21"/>
  <c r="S44" i="21"/>
  <c r="S45" i="21"/>
  <c r="S46" i="21"/>
  <c r="S48" i="21"/>
  <c r="S47" i="21" s="1"/>
  <c r="S49" i="21"/>
  <c r="S50" i="21"/>
  <c r="S65" i="21"/>
  <c r="S67" i="21"/>
  <c r="S68" i="21"/>
  <c r="S69" i="21"/>
  <c r="S70" i="21"/>
  <c r="S71" i="21"/>
  <c r="S73" i="21"/>
  <c r="S75" i="21"/>
  <c r="S76" i="21"/>
  <c r="S78" i="21"/>
  <c r="S79" i="21"/>
  <c r="S80" i="21"/>
  <c r="S81" i="21"/>
  <c r="S82" i="21"/>
  <c r="S83" i="21"/>
  <c r="S85" i="21"/>
  <c r="S84" i="21" s="1"/>
  <c r="S87" i="21"/>
  <c r="S88" i="21"/>
  <c r="S90" i="21"/>
  <c r="S91" i="21"/>
  <c r="S92" i="21"/>
  <c r="S93" i="21"/>
  <c r="S95" i="21"/>
  <c r="S94" i="21" s="1"/>
  <c r="S96" i="21"/>
  <c r="S98" i="21"/>
  <c r="S97" i="21" s="1"/>
  <c r="S99" i="21"/>
  <c r="S100" i="21"/>
  <c r="S102" i="21"/>
  <c r="S103" i="21"/>
  <c r="S104" i="21"/>
  <c r="S106" i="21"/>
  <c r="S5" i="21"/>
  <c r="D6" i="21"/>
  <c r="F6" i="21"/>
  <c r="H6" i="21"/>
  <c r="J6" i="21"/>
  <c r="L6" i="21"/>
  <c r="N6" i="21"/>
  <c r="P6" i="21"/>
  <c r="R6" i="21"/>
  <c r="D8" i="21"/>
  <c r="F8" i="21"/>
  <c r="H8" i="21"/>
  <c r="J8" i="21"/>
  <c r="L8" i="21"/>
  <c r="N8" i="21"/>
  <c r="P8" i="21"/>
  <c r="R8" i="21"/>
  <c r="D9" i="21"/>
  <c r="F9" i="21"/>
  <c r="H9" i="21"/>
  <c r="J9" i="21"/>
  <c r="L9" i="21"/>
  <c r="N9" i="21"/>
  <c r="P9" i="21"/>
  <c r="R9" i="21"/>
  <c r="D11" i="21"/>
  <c r="F11" i="21"/>
  <c r="H11" i="21"/>
  <c r="J11" i="21"/>
  <c r="L11" i="21"/>
  <c r="N11" i="21"/>
  <c r="P11" i="21"/>
  <c r="R11" i="21"/>
  <c r="D12" i="21"/>
  <c r="F12" i="21"/>
  <c r="H12" i="21"/>
  <c r="J12" i="21"/>
  <c r="L12" i="21"/>
  <c r="N12" i="21"/>
  <c r="P12" i="21"/>
  <c r="R12" i="21"/>
  <c r="D14" i="21"/>
  <c r="D13" i="21" s="1"/>
  <c r="F14" i="21"/>
  <c r="F13" i="21" s="1"/>
  <c r="H14" i="21"/>
  <c r="H13" i="21" s="1"/>
  <c r="J14" i="21"/>
  <c r="J13" i="21" s="1"/>
  <c r="L14" i="21"/>
  <c r="L13" i="21" s="1"/>
  <c r="N14" i="21"/>
  <c r="N13" i="21" s="1"/>
  <c r="P14" i="21"/>
  <c r="P13" i="21" s="1"/>
  <c r="R14" i="21"/>
  <c r="R13" i="21" s="1"/>
  <c r="D16" i="21"/>
  <c r="D15" i="21" s="1"/>
  <c r="F16" i="21"/>
  <c r="F15" i="21" s="1"/>
  <c r="H16" i="21"/>
  <c r="H15" i="21" s="1"/>
  <c r="J16" i="21"/>
  <c r="J15" i="21" s="1"/>
  <c r="L16" i="21"/>
  <c r="L15" i="21" s="1"/>
  <c r="N16" i="21"/>
  <c r="N15" i="21" s="1"/>
  <c r="P16" i="21"/>
  <c r="P15" i="21" s="1"/>
  <c r="R16" i="21"/>
  <c r="R15" i="21" s="1"/>
  <c r="D17" i="21"/>
  <c r="F17" i="21"/>
  <c r="H17" i="21"/>
  <c r="J17" i="21"/>
  <c r="L17" i="21"/>
  <c r="N17" i="21"/>
  <c r="P17" i="21"/>
  <c r="R17" i="21"/>
  <c r="D18" i="21"/>
  <c r="F18" i="21"/>
  <c r="H18" i="21"/>
  <c r="J18" i="21"/>
  <c r="L18" i="21"/>
  <c r="N18" i="21"/>
  <c r="P18" i="21"/>
  <c r="R18" i="21"/>
  <c r="D19" i="21"/>
  <c r="F19" i="21"/>
  <c r="H19" i="21"/>
  <c r="J19" i="21"/>
  <c r="L19" i="21"/>
  <c r="N19" i="21"/>
  <c r="P19" i="21"/>
  <c r="R19" i="21"/>
  <c r="D20" i="21"/>
  <c r="F20" i="21"/>
  <c r="H20" i="21"/>
  <c r="J20" i="21"/>
  <c r="L20" i="21"/>
  <c r="N20" i="21"/>
  <c r="P20" i="21"/>
  <c r="R20" i="21"/>
  <c r="D22" i="21"/>
  <c r="F22" i="21"/>
  <c r="H22" i="21"/>
  <c r="J22" i="21"/>
  <c r="L22" i="21"/>
  <c r="N22" i="21"/>
  <c r="P22" i="21"/>
  <c r="R22" i="21"/>
  <c r="D23" i="21"/>
  <c r="F23" i="21"/>
  <c r="H23" i="21"/>
  <c r="J23" i="21"/>
  <c r="L23" i="21"/>
  <c r="N23" i="21"/>
  <c r="P23" i="21"/>
  <c r="R23" i="21"/>
  <c r="D24" i="21"/>
  <c r="F24" i="21"/>
  <c r="H24" i="21"/>
  <c r="J24" i="21"/>
  <c r="L24" i="21"/>
  <c r="N24" i="21"/>
  <c r="P24" i="21"/>
  <c r="R24" i="21"/>
  <c r="D25" i="21"/>
  <c r="F25" i="21"/>
  <c r="H25" i="21"/>
  <c r="J25" i="21"/>
  <c r="L25" i="21"/>
  <c r="N25" i="21"/>
  <c r="P25" i="21"/>
  <c r="R25" i="21"/>
  <c r="D26" i="21"/>
  <c r="F26" i="21"/>
  <c r="H26" i="21"/>
  <c r="J26" i="21"/>
  <c r="L26" i="21"/>
  <c r="N26" i="21"/>
  <c r="P26" i="21"/>
  <c r="R26" i="21"/>
  <c r="D28" i="21"/>
  <c r="F28" i="21"/>
  <c r="H28" i="21"/>
  <c r="J28" i="21"/>
  <c r="L28" i="21"/>
  <c r="N28" i="21"/>
  <c r="P28" i="21"/>
  <c r="R28" i="21"/>
  <c r="D29" i="21"/>
  <c r="F29" i="21"/>
  <c r="H29" i="21"/>
  <c r="J29" i="21"/>
  <c r="L29" i="21"/>
  <c r="N29" i="21"/>
  <c r="P29" i="21"/>
  <c r="R29" i="21"/>
  <c r="D31" i="21"/>
  <c r="F31" i="21"/>
  <c r="H31" i="21"/>
  <c r="J31" i="21"/>
  <c r="L31" i="21"/>
  <c r="N31" i="21"/>
  <c r="P31" i="21"/>
  <c r="R31" i="21"/>
  <c r="D32" i="21"/>
  <c r="F32" i="21"/>
  <c r="H32" i="21"/>
  <c r="J32" i="21"/>
  <c r="L32" i="21"/>
  <c r="N32" i="21"/>
  <c r="P32" i="21"/>
  <c r="R32" i="21"/>
  <c r="D33" i="21"/>
  <c r="F33" i="21"/>
  <c r="H33" i="21"/>
  <c r="J33" i="21"/>
  <c r="L33" i="21"/>
  <c r="N33" i="21"/>
  <c r="P33" i="21"/>
  <c r="R33" i="21"/>
  <c r="D34" i="21"/>
  <c r="F34" i="21"/>
  <c r="H34" i="21"/>
  <c r="J34" i="21"/>
  <c r="L34" i="21"/>
  <c r="N34" i="21"/>
  <c r="P34" i="21"/>
  <c r="R34" i="21"/>
  <c r="D36" i="21"/>
  <c r="D35" i="21" s="1"/>
  <c r="F36" i="21"/>
  <c r="F35" i="21" s="1"/>
  <c r="H36" i="21"/>
  <c r="H35" i="21" s="1"/>
  <c r="J36" i="21"/>
  <c r="J35" i="21" s="1"/>
  <c r="N36" i="21"/>
  <c r="N35" i="21" s="1"/>
  <c r="P36" i="21"/>
  <c r="P35" i="21" s="1"/>
  <c r="R36" i="21"/>
  <c r="R35" i="21" s="1"/>
  <c r="D37" i="21"/>
  <c r="F37" i="21"/>
  <c r="H37" i="21"/>
  <c r="J37" i="21"/>
  <c r="L37" i="21"/>
  <c r="N37" i="21"/>
  <c r="P37" i="21"/>
  <c r="R37" i="21"/>
  <c r="D39" i="21"/>
  <c r="F39" i="21"/>
  <c r="H39" i="21"/>
  <c r="J39" i="21"/>
  <c r="L39" i="21"/>
  <c r="N39" i="21"/>
  <c r="P39" i="21"/>
  <c r="R39" i="21"/>
  <c r="D40" i="21"/>
  <c r="F40" i="21"/>
  <c r="H40" i="21"/>
  <c r="J40" i="21"/>
  <c r="N40" i="21"/>
  <c r="P40" i="21"/>
  <c r="R40" i="21"/>
  <c r="D42" i="21"/>
  <c r="F42" i="21"/>
  <c r="H42" i="21"/>
  <c r="J42" i="21"/>
  <c r="L42" i="21"/>
  <c r="N42" i="21"/>
  <c r="P42" i="21"/>
  <c r="R42" i="21"/>
  <c r="D43" i="21"/>
  <c r="F43" i="21"/>
  <c r="H43" i="21"/>
  <c r="J43" i="21"/>
  <c r="L43" i="21"/>
  <c r="N43" i="21"/>
  <c r="P43" i="21"/>
  <c r="R43" i="21"/>
  <c r="D44" i="21"/>
  <c r="F44" i="21"/>
  <c r="H44" i="21"/>
  <c r="J44" i="21"/>
  <c r="L44" i="21"/>
  <c r="N44" i="21"/>
  <c r="P44" i="21"/>
  <c r="R44" i="21"/>
  <c r="D45" i="21"/>
  <c r="F45" i="21"/>
  <c r="H45" i="21"/>
  <c r="J45" i="21"/>
  <c r="L45" i="21"/>
  <c r="N45" i="21"/>
  <c r="P45" i="21"/>
  <c r="R45" i="21"/>
  <c r="D46" i="21"/>
  <c r="F46" i="21"/>
  <c r="H46" i="21"/>
  <c r="J46" i="21"/>
  <c r="L46" i="21"/>
  <c r="N46" i="21"/>
  <c r="P46" i="21"/>
  <c r="R46" i="21"/>
  <c r="D48" i="21"/>
  <c r="D47" i="21" s="1"/>
  <c r="F48" i="21"/>
  <c r="F47" i="21" s="1"/>
  <c r="H48" i="21"/>
  <c r="H47" i="21" s="1"/>
  <c r="J48" i="21"/>
  <c r="J47" i="21" s="1"/>
  <c r="L48" i="21"/>
  <c r="L47" i="21" s="1"/>
  <c r="N48" i="21"/>
  <c r="N47" i="21" s="1"/>
  <c r="P48" i="21"/>
  <c r="P47" i="21" s="1"/>
  <c r="R48" i="21"/>
  <c r="R47" i="21" s="1"/>
  <c r="D49" i="21"/>
  <c r="F49" i="21"/>
  <c r="H49" i="21"/>
  <c r="J49" i="21"/>
  <c r="L49" i="21"/>
  <c r="N49" i="21"/>
  <c r="P49" i="21"/>
  <c r="R49" i="21"/>
  <c r="D50" i="21"/>
  <c r="F50" i="21"/>
  <c r="H50" i="21"/>
  <c r="J50" i="21"/>
  <c r="L50" i="21"/>
  <c r="N50" i="21"/>
  <c r="P50" i="21"/>
  <c r="R50" i="21"/>
  <c r="D52" i="21"/>
  <c r="F52" i="21"/>
  <c r="H52" i="21"/>
  <c r="J52" i="21"/>
  <c r="L52" i="21"/>
  <c r="P52" i="21"/>
  <c r="R52" i="21"/>
  <c r="D53" i="21"/>
  <c r="F53" i="21"/>
  <c r="H53" i="21"/>
  <c r="J53" i="21"/>
  <c r="L53" i="21"/>
  <c r="P53" i="21"/>
  <c r="R53" i="21"/>
  <c r="D54" i="21"/>
  <c r="F54" i="21"/>
  <c r="H54" i="21"/>
  <c r="J54" i="21"/>
  <c r="L54" i="21"/>
  <c r="P54" i="21"/>
  <c r="R54" i="21"/>
  <c r="D55" i="21"/>
  <c r="F55" i="21"/>
  <c r="H55" i="21"/>
  <c r="J55" i="21"/>
  <c r="L55" i="21"/>
  <c r="N55" i="21"/>
  <c r="R55" i="21"/>
  <c r="D57" i="21"/>
  <c r="F57" i="21"/>
  <c r="H57" i="21"/>
  <c r="J57" i="21"/>
  <c r="L57" i="21"/>
  <c r="P57" i="21"/>
  <c r="R57" i="21"/>
  <c r="D58" i="21"/>
  <c r="F58" i="21"/>
  <c r="H58" i="21"/>
  <c r="J58" i="21"/>
  <c r="L58" i="21"/>
  <c r="N58" i="21"/>
  <c r="P58" i="21"/>
  <c r="R58" i="21"/>
  <c r="D59" i="21"/>
  <c r="F59" i="21"/>
  <c r="H59" i="21"/>
  <c r="J59" i="21"/>
  <c r="L59" i="21"/>
  <c r="N59" i="21"/>
  <c r="P59" i="21"/>
  <c r="R59" i="21"/>
  <c r="D60" i="21"/>
  <c r="F60" i="21"/>
  <c r="H60" i="21"/>
  <c r="J60" i="21"/>
  <c r="L60" i="21"/>
  <c r="N60" i="21"/>
  <c r="P60" i="21"/>
  <c r="R60" i="21"/>
  <c r="D62" i="21"/>
  <c r="F62" i="21"/>
  <c r="H62" i="21"/>
  <c r="J62" i="21"/>
  <c r="L62" i="21"/>
  <c r="P62" i="21"/>
  <c r="R62" i="21"/>
  <c r="D63" i="21"/>
  <c r="F63" i="21"/>
  <c r="H63" i="21"/>
  <c r="J63" i="21"/>
  <c r="L63" i="21"/>
  <c r="P63" i="21"/>
  <c r="R63" i="21"/>
  <c r="D64" i="21"/>
  <c r="F64" i="21"/>
  <c r="H64" i="21"/>
  <c r="J64" i="21"/>
  <c r="L64" i="21"/>
  <c r="P64" i="21"/>
  <c r="R64" i="21"/>
  <c r="D65" i="21"/>
  <c r="F65" i="21"/>
  <c r="H65" i="21"/>
  <c r="J65" i="21"/>
  <c r="L65" i="21"/>
  <c r="N65" i="21"/>
  <c r="P65" i="21"/>
  <c r="R65" i="21"/>
  <c r="D67" i="21"/>
  <c r="F67" i="21"/>
  <c r="H67" i="21"/>
  <c r="J67" i="21"/>
  <c r="L67" i="21"/>
  <c r="N67" i="21"/>
  <c r="P67" i="21"/>
  <c r="R67" i="21"/>
  <c r="D68" i="21"/>
  <c r="F68" i="21"/>
  <c r="H68" i="21"/>
  <c r="J68" i="21"/>
  <c r="L68" i="21"/>
  <c r="N68" i="21"/>
  <c r="P68" i="21"/>
  <c r="R68" i="21"/>
  <c r="D69" i="21"/>
  <c r="F69" i="21"/>
  <c r="H69" i="21"/>
  <c r="J69" i="21"/>
  <c r="L69" i="21"/>
  <c r="N69" i="21"/>
  <c r="P69" i="21"/>
  <c r="R69" i="21"/>
  <c r="D70" i="21"/>
  <c r="F70" i="21"/>
  <c r="H70" i="21"/>
  <c r="J70" i="21"/>
  <c r="L70" i="21"/>
  <c r="N70" i="21"/>
  <c r="P70" i="21"/>
  <c r="R70" i="21"/>
  <c r="D71" i="21"/>
  <c r="F71" i="21"/>
  <c r="H71" i="21"/>
  <c r="J71" i="21"/>
  <c r="L71" i="21"/>
  <c r="N71" i="21"/>
  <c r="P71" i="21"/>
  <c r="R71" i="21"/>
  <c r="D73" i="21"/>
  <c r="F73" i="21"/>
  <c r="H73" i="21"/>
  <c r="J73" i="21"/>
  <c r="L73" i="21"/>
  <c r="N73" i="21"/>
  <c r="P73" i="21"/>
  <c r="R73" i="21"/>
  <c r="D74" i="21"/>
  <c r="F74" i="21"/>
  <c r="H74" i="21"/>
  <c r="J74" i="21"/>
  <c r="L74" i="21"/>
  <c r="N74" i="21"/>
  <c r="P74" i="21"/>
  <c r="R74" i="21"/>
  <c r="D75" i="21"/>
  <c r="F75" i="21"/>
  <c r="H75" i="21"/>
  <c r="J75" i="21"/>
  <c r="L75" i="21"/>
  <c r="N75" i="21"/>
  <c r="P75" i="21"/>
  <c r="R75" i="21"/>
  <c r="D76" i="21"/>
  <c r="F76" i="21"/>
  <c r="H76" i="21"/>
  <c r="J76" i="21"/>
  <c r="L76" i="21"/>
  <c r="P76" i="21"/>
  <c r="R76" i="21"/>
  <c r="D78" i="21"/>
  <c r="F78" i="21"/>
  <c r="N78" i="21"/>
  <c r="P78" i="21"/>
  <c r="R78" i="21"/>
  <c r="D79" i="21"/>
  <c r="F79" i="21"/>
  <c r="N79" i="21"/>
  <c r="P79" i="21"/>
  <c r="R79" i="21"/>
  <c r="D80" i="21"/>
  <c r="F80" i="21"/>
  <c r="H80" i="21"/>
  <c r="J80" i="21"/>
  <c r="N80" i="21"/>
  <c r="P80" i="21"/>
  <c r="R80" i="21"/>
  <c r="D81" i="21"/>
  <c r="F81" i="21"/>
  <c r="P81" i="21"/>
  <c r="R81" i="21"/>
  <c r="D82" i="21"/>
  <c r="F82" i="21"/>
  <c r="H82" i="21"/>
  <c r="J82" i="21"/>
  <c r="L82" i="21"/>
  <c r="N82" i="21"/>
  <c r="P82" i="21"/>
  <c r="R82" i="21"/>
  <c r="D83" i="21"/>
  <c r="F83" i="21"/>
  <c r="H83" i="21"/>
  <c r="J83" i="21"/>
  <c r="L83" i="21"/>
  <c r="N83" i="21"/>
  <c r="P83" i="21"/>
  <c r="R83" i="21"/>
  <c r="D85" i="21"/>
  <c r="D84" i="21" s="1"/>
  <c r="F85" i="21"/>
  <c r="F84" i="21" s="1"/>
  <c r="H85" i="21"/>
  <c r="H84" i="21" s="1"/>
  <c r="J85" i="21"/>
  <c r="J84" i="21" s="1"/>
  <c r="L85" i="21"/>
  <c r="L84" i="21" s="1"/>
  <c r="N85" i="21"/>
  <c r="N84" i="21" s="1"/>
  <c r="P85" i="21"/>
  <c r="P84" i="21" s="1"/>
  <c r="R85" i="21"/>
  <c r="R84" i="21" s="1"/>
  <c r="D87" i="21"/>
  <c r="F87" i="21"/>
  <c r="H87" i="21"/>
  <c r="J87" i="21"/>
  <c r="L87" i="21"/>
  <c r="N87" i="21"/>
  <c r="P87" i="21"/>
  <c r="R87" i="21"/>
  <c r="D88" i="21"/>
  <c r="F88" i="21"/>
  <c r="H88" i="21"/>
  <c r="J88" i="21"/>
  <c r="L88" i="21"/>
  <c r="N88" i="21"/>
  <c r="P88" i="21"/>
  <c r="R88" i="21"/>
  <c r="D90" i="21"/>
  <c r="F90" i="21"/>
  <c r="H90" i="21"/>
  <c r="P90" i="21"/>
  <c r="R90" i="21"/>
  <c r="D91" i="21"/>
  <c r="F91" i="21"/>
  <c r="H91" i="21"/>
  <c r="P91" i="21"/>
  <c r="R91" i="21"/>
  <c r="D92" i="21"/>
  <c r="F92" i="21"/>
  <c r="H92" i="21"/>
  <c r="P92" i="21"/>
  <c r="R92" i="21"/>
  <c r="D93" i="21"/>
  <c r="F93" i="21"/>
  <c r="H93" i="21"/>
  <c r="N93" i="21"/>
  <c r="P93" i="21"/>
  <c r="R93" i="21"/>
  <c r="D95" i="21"/>
  <c r="D94" i="21" s="1"/>
  <c r="F95" i="21"/>
  <c r="F94" i="21" s="1"/>
  <c r="H95" i="21"/>
  <c r="H94" i="21" s="1"/>
  <c r="J95" i="21"/>
  <c r="J94" i="21" s="1"/>
  <c r="L95" i="21"/>
  <c r="L94" i="21" s="1"/>
  <c r="P95" i="21"/>
  <c r="P94" i="21" s="1"/>
  <c r="R95" i="21"/>
  <c r="R94" i="21" s="1"/>
  <c r="D96" i="21"/>
  <c r="F96" i="21"/>
  <c r="H96" i="21"/>
  <c r="J96" i="21"/>
  <c r="L96" i="21"/>
  <c r="N96" i="21"/>
  <c r="P96" i="21"/>
  <c r="R96" i="21"/>
  <c r="D98" i="21"/>
  <c r="D97" i="21" s="1"/>
  <c r="F98" i="21"/>
  <c r="F97" i="21" s="1"/>
  <c r="H98" i="21"/>
  <c r="H97" i="21" s="1"/>
  <c r="N98" i="21"/>
  <c r="N97" i="21" s="1"/>
  <c r="P98" i="21"/>
  <c r="P97" i="21" s="1"/>
  <c r="R98" i="21"/>
  <c r="R97" i="21" s="1"/>
  <c r="D99" i="21"/>
  <c r="F99" i="21"/>
  <c r="H99" i="21"/>
  <c r="J99" i="21"/>
  <c r="L99" i="21"/>
  <c r="N99" i="21"/>
  <c r="P99" i="21"/>
  <c r="R99" i="21"/>
  <c r="D100" i="21"/>
  <c r="F100" i="21"/>
  <c r="H100" i="21"/>
  <c r="J100" i="21"/>
  <c r="L100" i="21"/>
  <c r="N100" i="21"/>
  <c r="P100" i="21"/>
  <c r="R100" i="21"/>
  <c r="D102" i="21"/>
  <c r="F102" i="21"/>
  <c r="H102" i="21"/>
  <c r="J102" i="21"/>
  <c r="L102" i="21"/>
  <c r="N102" i="21"/>
  <c r="P102" i="21"/>
  <c r="R102" i="21"/>
  <c r="D103" i="21"/>
  <c r="F103" i="21"/>
  <c r="H103" i="21"/>
  <c r="J103" i="21"/>
  <c r="L103" i="21"/>
  <c r="N103" i="21"/>
  <c r="P103" i="21"/>
  <c r="R103" i="21"/>
  <c r="D104" i="21"/>
  <c r="F104" i="21"/>
  <c r="H104" i="21"/>
  <c r="J104" i="21"/>
  <c r="L104" i="21"/>
  <c r="D105" i="21"/>
  <c r="F105" i="21"/>
  <c r="H105" i="21"/>
  <c r="J105" i="21"/>
  <c r="L105" i="21"/>
  <c r="N105" i="21"/>
  <c r="P105" i="21"/>
  <c r="R105" i="21"/>
  <c r="D106" i="21"/>
  <c r="F106" i="21"/>
  <c r="H106" i="21"/>
  <c r="J106" i="21"/>
  <c r="L106" i="21"/>
  <c r="N106" i="21"/>
  <c r="P106" i="21"/>
  <c r="R106" i="21"/>
  <c r="D107" i="21"/>
  <c r="F107" i="21"/>
  <c r="H107" i="21"/>
  <c r="J107" i="21"/>
  <c r="L107" i="21"/>
  <c r="N107" i="21"/>
  <c r="P107" i="21"/>
  <c r="R107" i="21"/>
  <c r="D108" i="21"/>
  <c r="F108" i="21"/>
  <c r="H108" i="21"/>
  <c r="J108" i="21"/>
  <c r="P108" i="21"/>
  <c r="R108" i="21"/>
  <c r="R5" i="21"/>
  <c r="P5" i="21"/>
  <c r="N5" i="21"/>
  <c r="L5" i="21"/>
  <c r="J5" i="21"/>
  <c r="H5" i="21"/>
  <c r="F5" i="21"/>
  <c r="D5" i="21"/>
  <c r="N63" i="21"/>
  <c r="T61" i="21" l="1"/>
  <c r="T56" i="21"/>
  <c r="S7" i="21"/>
  <c r="T10" i="21"/>
  <c r="T51" i="21"/>
  <c r="T89" i="21"/>
  <c r="T38" i="21"/>
  <c r="T27" i="21"/>
  <c r="S77" i="21"/>
  <c r="J101" i="21"/>
  <c r="R89" i="21"/>
  <c r="R77" i="21"/>
  <c r="R72" i="21"/>
  <c r="J72" i="21"/>
  <c r="R66" i="21"/>
  <c r="J66" i="21"/>
  <c r="R61" i="21"/>
  <c r="J61" i="21"/>
  <c r="R56" i="21"/>
  <c r="J56" i="21"/>
  <c r="R51" i="21"/>
  <c r="J51" i="21"/>
  <c r="R41" i="21"/>
  <c r="J41" i="21"/>
  <c r="R38" i="21"/>
  <c r="J38" i="21"/>
  <c r="R30" i="21"/>
  <c r="J30" i="21"/>
  <c r="R27" i="21"/>
  <c r="J27" i="21"/>
  <c r="R21" i="21"/>
  <c r="J21" i="21"/>
  <c r="R10" i="21"/>
  <c r="J10" i="21"/>
  <c r="R7" i="21"/>
  <c r="J7" i="21"/>
  <c r="T101" i="21"/>
  <c r="T21" i="21"/>
  <c r="P21" i="21"/>
  <c r="H21" i="21"/>
  <c r="P10" i="21"/>
  <c r="H10" i="21"/>
  <c r="P7" i="21"/>
  <c r="H7" i="21"/>
  <c r="T66" i="21"/>
  <c r="T41" i="21"/>
  <c r="T30" i="21"/>
  <c r="H101" i="21"/>
  <c r="P89" i="21"/>
  <c r="H72" i="21"/>
  <c r="H66" i="21"/>
  <c r="H61" i="21"/>
  <c r="P56" i="21"/>
  <c r="H51" i="21"/>
  <c r="H41" i="21"/>
  <c r="H38" i="21"/>
  <c r="H30" i="21"/>
  <c r="H27" i="21"/>
  <c r="F101" i="21"/>
  <c r="F89" i="21"/>
  <c r="F77" i="21"/>
  <c r="F72" i="21"/>
  <c r="N66" i="21"/>
  <c r="F66" i="21"/>
  <c r="F61" i="21"/>
  <c r="F56" i="21"/>
  <c r="F51" i="21"/>
  <c r="N41" i="21"/>
  <c r="F41" i="21"/>
  <c r="N38" i="21"/>
  <c r="F38" i="21"/>
  <c r="N30" i="21"/>
  <c r="F30" i="21"/>
  <c r="N27" i="21"/>
  <c r="F27" i="21"/>
  <c r="N21" i="21"/>
  <c r="F21" i="21"/>
  <c r="N10" i="21"/>
  <c r="F10" i="21"/>
  <c r="N7" i="21"/>
  <c r="F7" i="21"/>
  <c r="S10" i="21"/>
  <c r="E5" i="21"/>
  <c r="T77" i="21"/>
  <c r="T7" i="21"/>
  <c r="H89" i="21"/>
  <c r="P77" i="21"/>
  <c r="P72" i="21"/>
  <c r="P66" i="21"/>
  <c r="P61" i="21"/>
  <c r="H56" i="21"/>
  <c r="P41" i="21"/>
  <c r="P38" i="21"/>
  <c r="P30" i="21"/>
  <c r="P27" i="21"/>
  <c r="D101" i="21"/>
  <c r="D89" i="21"/>
  <c r="D77" i="21"/>
  <c r="L72" i="21"/>
  <c r="D72" i="21"/>
  <c r="L66" i="21"/>
  <c r="D66" i="21"/>
  <c r="L61" i="21"/>
  <c r="D61" i="21"/>
  <c r="L56" i="21"/>
  <c r="D56" i="21"/>
  <c r="L51" i="21"/>
  <c r="D51" i="21"/>
  <c r="L41" i="21"/>
  <c r="D41" i="21"/>
  <c r="D38" i="21"/>
  <c r="L30" i="21"/>
  <c r="D30" i="21"/>
  <c r="L27" i="21"/>
  <c r="D27" i="21"/>
  <c r="L21" i="21"/>
  <c r="D21" i="21"/>
  <c r="L10" i="21"/>
  <c r="D10" i="21"/>
  <c r="L7" i="21"/>
  <c r="D7" i="21"/>
  <c r="S89" i="21"/>
  <c r="S66" i="21"/>
  <c r="S30" i="21"/>
  <c r="K102" i="21"/>
  <c r="K73" i="21"/>
  <c r="K11" i="21"/>
  <c r="G91" i="21"/>
  <c r="E102" i="21"/>
  <c r="E85" i="21"/>
  <c r="E84" i="21" s="1"/>
  <c r="G11" i="21"/>
  <c r="E90" i="21"/>
  <c r="C73" i="21"/>
  <c r="C67" i="21"/>
  <c r="C39" i="21"/>
  <c r="G31" i="21"/>
  <c r="E106" i="21"/>
  <c r="C70" i="21"/>
  <c r="C42" i="21"/>
  <c r="C34" i="21"/>
  <c r="C26" i="21"/>
  <c r="C18" i="21"/>
  <c r="E14" i="21"/>
  <c r="E13" i="21" s="1"/>
  <c r="E70" i="21"/>
  <c r="E22" i="21"/>
  <c r="C79" i="21"/>
  <c r="G73" i="21"/>
  <c r="I104" i="21"/>
  <c r="K104" i="21"/>
  <c r="E104" i="21"/>
  <c r="G104" i="21"/>
  <c r="M88" i="21"/>
  <c r="Q88" i="21"/>
  <c r="I88" i="21"/>
  <c r="O88" i="21"/>
  <c r="K88" i="21"/>
  <c r="E88" i="21"/>
  <c r="G88" i="21"/>
  <c r="O65" i="21"/>
  <c r="Q65" i="21"/>
  <c r="K65" i="21"/>
  <c r="E65" i="21"/>
  <c r="G65" i="21"/>
  <c r="I65" i="21"/>
  <c r="O45" i="21"/>
  <c r="K45" i="21"/>
  <c r="Q45" i="21"/>
  <c r="M45" i="21"/>
  <c r="I45" i="21"/>
  <c r="E45" i="21"/>
  <c r="G45" i="21"/>
  <c r="O29" i="21"/>
  <c r="K29" i="21"/>
  <c r="Q29" i="21"/>
  <c r="M29" i="21"/>
  <c r="I29" i="21"/>
  <c r="E29" i="21"/>
  <c r="G29" i="21"/>
  <c r="O17" i="21"/>
  <c r="Q17" i="21"/>
  <c r="K17" i="21"/>
  <c r="E17" i="21"/>
  <c r="G17" i="21"/>
  <c r="I17" i="21"/>
  <c r="C17" i="21"/>
  <c r="K75" i="21"/>
  <c r="Q103" i="21"/>
  <c r="O103" i="21"/>
  <c r="K103" i="21"/>
  <c r="M103" i="21"/>
  <c r="I103" i="21"/>
  <c r="E103" i="21"/>
  <c r="Q99" i="21"/>
  <c r="O99" i="21"/>
  <c r="I99" i="21"/>
  <c r="M99" i="21"/>
  <c r="K99" i="21"/>
  <c r="E99" i="21"/>
  <c r="Q95" i="21"/>
  <c r="Q94" i="21" s="1"/>
  <c r="O95" i="21"/>
  <c r="O94" i="21" s="1"/>
  <c r="I95" i="21"/>
  <c r="I94" i="21" s="1"/>
  <c r="K95" i="21"/>
  <c r="K94" i="21" s="1"/>
  <c r="E95" i="21"/>
  <c r="E94" i="21" s="1"/>
  <c r="Q91" i="21"/>
  <c r="O91" i="21"/>
  <c r="E91" i="21"/>
  <c r="Q87" i="21"/>
  <c r="O87" i="21"/>
  <c r="M87" i="21"/>
  <c r="I87" i="21"/>
  <c r="K87" i="21"/>
  <c r="E87" i="21"/>
  <c r="Q82" i="21"/>
  <c r="O82" i="21"/>
  <c r="I82" i="21"/>
  <c r="M82" i="21"/>
  <c r="K82" i="21"/>
  <c r="E82" i="21"/>
  <c r="Q78" i="21"/>
  <c r="O78" i="21"/>
  <c r="M78" i="21"/>
  <c r="E78" i="21"/>
  <c r="Q68" i="21"/>
  <c r="M68" i="21"/>
  <c r="K68" i="21"/>
  <c r="O68" i="21"/>
  <c r="I68" i="21"/>
  <c r="E68" i="21"/>
  <c r="G68" i="21"/>
  <c r="Q48" i="21"/>
  <c r="Q47" i="21" s="1"/>
  <c r="O48" i="21"/>
  <c r="O47" i="21" s="1"/>
  <c r="M48" i="21"/>
  <c r="M47" i="21" s="1"/>
  <c r="K48" i="21"/>
  <c r="K47" i="21" s="1"/>
  <c r="E48" i="21"/>
  <c r="E47" i="21" s="1"/>
  <c r="G48" i="21"/>
  <c r="G47" i="21" s="1"/>
  <c r="Q44" i="21"/>
  <c r="M44" i="21"/>
  <c r="O44" i="21"/>
  <c r="K44" i="21"/>
  <c r="I44" i="21"/>
  <c r="E44" i="21"/>
  <c r="G44" i="21"/>
  <c r="Q32" i="21"/>
  <c r="O32" i="21"/>
  <c r="M32" i="21"/>
  <c r="K32" i="21"/>
  <c r="E32" i="21"/>
  <c r="G32" i="21"/>
  <c r="Q24" i="21"/>
  <c r="M24" i="21"/>
  <c r="O24" i="21"/>
  <c r="K24" i="21"/>
  <c r="E24" i="21"/>
  <c r="G24" i="21"/>
  <c r="Q20" i="21"/>
  <c r="M20" i="21"/>
  <c r="K20" i="21"/>
  <c r="O20" i="21"/>
  <c r="E20" i="21"/>
  <c r="G20" i="21"/>
  <c r="Q12" i="21"/>
  <c r="M12" i="21"/>
  <c r="O12" i="21"/>
  <c r="K12" i="21"/>
  <c r="E12" i="21"/>
  <c r="G12" i="21"/>
  <c r="Q8" i="21"/>
  <c r="M8" i="21"/>
  <c r="O8" i="21"/>
  <c r="K8" i="21"/>
  <c r="E8" i="21"/>
  <c r="G8" i="21"/>
  <c r="C103" i="21"/>
  <c r="C99" i="21"/>
  <c r="C95" i="21"/>
  <c r="C94" i="21" s="1"/>
  <c r="C91" i="21"/>
  <c r="C87" i="21"/>
  <c r="C82" i="21"/>
  <c r="C78" i="21"/>
  <c r="C31" i="21"/>
  <c r="C20" i="21"/>
  <c r="C12" i="21"/>
  <c r="E26" i="21"/>
  <c r="E42" i="21"/>
  <c r="G95" i="21"/>
  <c r="G94" i="21" s="1"/>
  <c r="I20" i="21"/>
  <c r="I48" i="21"/>
  <c r="I47" i="21" s="1"/>
  <c r="M100" i="21"/>
  <c r="Q100" i="21"/>
  <c r="I100" i="21"/>
  <c r="K100" i="21"/>
  <c r="E100" i="21"/>
  <c r="G100" i="21"/>
  <c r="M96" i="21"/>
  <c r="Q96" i="21"/>
  <c r="O96" i="21"/>
  <c r="I96" i="21"/>
  <c r="K96" i="21"/>
  <c r="E96" i="21"/>
  <c r="G96" i="21"/>
  <c r="M83" i="21"/>
  <c r="Q83" i="21"/>
  <c r="I83" i="21"/>
  <c r="K83" i="21"/>
  <c r="O83" i="21"/>
  <c r="E83" i="21"/>
  <c r="G83" i="21"/>
  <c r="O71" i="21"/>
  <c r="K71" i="21"/>
  <c r="E71" i="21"/>
  <c r="Q71" i="21"/>
  <c r="M71" i="21"/>
  <c r="G71" i="21"/>
  <c r="I71" i="21"/>
  <c r="O49" i="21"/>
  <c r="Q49" i="21"/>
  <c r="K49" i="21"/>
  <c r="E49" i="21"/>
  <c r="G49" i="21"/>
  <c r="I49" i="21"/>
  <c r="O37" i="21"/>
  <c r="Q37" i="21"/>
  <c r="K37" i="21"/>
  <c r="I37" i="21"/>
  <c r="E37" i="21"/>
  <c r="G37" i="21"/>
  <c r="M37" i="21"/>
  <c r="O25" i="21"/>
  <c r="K25" i="21"/>
  <c r="Q25" i="21"/>
  <c r="E25" i="21"/>
  <c r="M25" i="21"/>
  <c r="G25" i="21"/>
  <c r="I25" i="21"/>
  <c r="C25" i="21"/>
  <c r="C104" i="21"/>
  <c r="C88" i="21"/>
  <c r="C68" i="21"/>
  <c r="C48" i="21"/>
  <c r="C47" i="21" s="1"/>
  <c r="C22" i="21"/>
  <c r="O102" i="21"/>
  <c r="Q102" i="21"/>
  <c r="M102" i="21"/>
  <c r="G102" i="21"/>
  <c r="O98" i="21"/>
  <c r="O97" i="21" s="1"/>
  <c r="Q98" i="21"/>
  <c r="Q97" i="21" s="1"/>
  <c r="M98" i="21"/>
  <c r="M97" i="21" s="1"/>
  <c r="G98" i="21"/>
  <c r="G97" i="21" s="1"/>
  <c r="O90" i="21"/>
  <c r="Q90" i="21"/>
  <c r="G90" i="21"/>
  <c r="O85" i="21"/>
  <c r="O84" i="21" s="1"/>
  <c r="Q85" i="21"/>
  <c r="Q84" i="21" s="1"/>
  <c r="M85" i="21"/>
  <c r="M84" i="21" s="1"/>
  <c r="K85" i="21"/>
  <c r="K84" i="21" s="1"/>
  <c r="I85" i="21"/>
  <c r="I84" i="21" s="1"/>
  <c r="G85" i="21"/>
  <c r="G84" i="21" s="1"/>
  <c r="O81" i="21"/>
  <c r="Q81" i="21"/>
  <c r="Q73" i="21"/>
  <c r="O73" i="21"/>
  <c r="I73" i="21"/>
  <c r="M73" i="21"/>
  <c r="E73" i="21"/>
  <c r="Q67" i="21"/>
  <c r="O67" i="21"/>
  <c r="I67" i="21"/>
  <c r="M67" i="21"/>
  <c r="K67" i="21"/>
  <c r="E67" i="21"/>
  <c r="Q39" i="21"/>
  <c r="O39" i="21"/>
  <c r="I39" i="21"/>
  <c r="M39" i="21"/>
  <c r="K39" i="21"/>
  <c r="E39" i="21"/>
  <c r="Q31" i="21"/>
  <c r="O31" i="21"/>
  <c r="I31" i="21"/>
  <c r="M31" i="21"/>
  <c r="K31" i="21"/>
  <c r="E31" i="21"/>
  <c r="Q19" i="21"/>
  <c r="O19" i="21"/>
  <c r="M19" i="21"/>
  <c r="I19" i="21"/>
  <c r="C19" i="21"/>
  <c r="K19" i="21"/>
  <c r="E19" i="21"/>
  <c r="Q11" i="21"/>
  <c r="Q10" i="21" s="1"/>
  <c r="O11" i="21"/>
  <c r="M11" i="21"/>
  <c r="I11" i="21"/>
  <c r="C11" i="21"/>
  <c r="E11" i="21"/>
  <c r="E10" i="21" s="1"/>
  <c r="Q6" i="21"/>
  <c r="O6" i="21"/>
  <c r="M6" i="21"/>
  <c r="K6" i="21"/>
  <c r="I6" i="21"/>
  <c r="C6" i="21"/>
  <c r="E6" i="21"/>
  <c r="C106" i="21"/>
  <c r="C102" i="21"/>
  <c r="C98" i="21"/>
  <c r="C97" i="21" s="1"/>
  <c r="C90" i="21"/>
  <c r="C85" i="21"/>
  <c r="C84" i="21" s="1"/>
  <c r="C81" i="21"/>
  <c r="C46" i="21"/>
  <c r="G19" i="21"/>
  <c r="G67" i="21"/>
  <c r="G82" i="21"/>
  <c r="G99" i="21"/>
  <c r="I8" i="21"/>
  <c r="I24" i="21"/>
  <c r="M65" i="21"/>
  <c r="O100" i="21"/>
  <c r="O5" i="21"/>
  <c r="Q5" i="21"/>
  <c r="K5" i="21"/>
  <c r="M5" i="21"/>
  <c r="G5" i="21"/>
  <c r="I5" i="21"/>
  <c r="Q92" i="21"/>
  <c r="O92" i="21"/>
  <c r="E92" i="21"/>
  <c r="G92" i="21"/>
  <c r="M79" i="21"/>
  <c r="Q79" i="21"/>
  <c r="O79" i="21"/>
  <c r="E79" i="21"/>
  <c r="O69" i="21"/>
  <c r="Q69" i="21"/>
  <c r="K69" i="21"/>
  <c r="I69" i="21"/>
  <c r="E69" i="21"/>
  <c r="G69" i="21"/>
  <c r="M69" i="21"/>
  <c r="O33" i="21"/>
  <c r="Q33" i="21"/>
  <c r="K33" i="21"/>
  <c r="E33" i="21"/>
  <c r="G33" i="21"/>
  <c r="I33" i="21"/>
  <c r="O9" i="21"/>
  <c r="K9" i="21"/>
  <c r="E9" i="21"/>
  <c r="Q9" i="21"/>
  <c r="M9" i="21"/>
  <c r="G9" i="21"/>
  <c r="I9" i="21"/>
  <c r="C9" i="21"/>
  <c r="C100" i="21"/>
  <c r="C92" i="21"/>
  <c r="C83" i="21"/>
  <c r="C44" i="21"/>
  <c r="C32" i="21"/>
  <c r="C14" i="21"/>
  <c r="C13" i="21" s="1"/>
  <c r="M33" i="21"/>
  <c r="M75" i="21"/>
  <c r="O106" i="21"/>
  <c r="Q106" i="21"/>
  <c r="M106" i="21"/>
  <c r="K106" i="21"/>
  <c r="G106" i="21"/>
  <c r="I106" i="21"/>
  <c r="M93" i="21"/>
  <c r="O93" i="21"/>
  <c r="Q93" i="21"/>
  <c r="E93" i="21"/>
  <c r="G93" i="21"/>
  <c r="M80" i="21"/>
  <c r="O80" i="21"/>
  <c r="Q80" i="21"/>
  <c r="I80" i="21"/>
  <c r="E80" i="21"/>
  <c r="G80" i="21"/>
  <c r="O70" i="21"/>
  <c r="Q70" i="21"/>
  <c r="K70" i="21"/>
  <c r="I70" i="21"/>
  <c r="M70" i="21"/>
  <c r="G70" i="21"/>
  <c r="O50" i="21"/>
  <c r="Q50" i="21"/>
  <c r="K50" i="21"/>
  <c r="I50" i="21"/>
  <c r="M50" i="21"/>
  <c r="G50" i="21"/>
  <c r="O46" i="21"/>
  <c r="Q46" i="21"/>
  <c r="K46" i="21"/>
  <c r="I46" i="21"/>
  <c r="M46" i="21"/>
  <c r="G46" i="21"/>
  <c r="O42" i="21"/>
  <c r="Q42" i="21"/>
  <c r="K42" i="21"/>
  <c r="I42" i="21"/>
  <c r="M42" i="21"/>
  <c r="G42" i="21"/>
  <c r="O34" i="21"/>
  <c r="Q34" i="21"/>
  <c r="K34" i="21"/>
  <c r="I34" i="21"/>
  <c r="M34" i="21"/>
  <c r="G34" i="21"/>
  <c r="O26" i="21"/>
  <c r="Q26" i="21"/>
  <c r="K26" i="21"/>
  <c r="I26" i="21"/>
  <c r="M26" i="21"/>
  <c r="G26" i="21"/>
  <c r="O22" i="21"/>
  <c r="Q22" i="21"/>
  <c r="K22" i="21"/>
  <c r="M22" i="21"/>
  <c r="G22" i="21"/>
  <c r="I22" i="21"/>
  <c r="O18" i="21"/>
  <c r="Q18" i="21"/>
  <c r="K18" i="21"/>
  <c r="M18" i="21"/>
  <c r="G18" i="21"/>
  <c r="I18" i="21"/>
  <c r="O14" i="21"/>
  <c r="O13" i="21" s="1"/>
  <c r="Q14" i="21"/>
  <c r="Q13" i="21" s="1"/>
  <c r="K14" i="21"/>
  <c r="K13" i="21" s="1"/>
  <c r="M14" i="21"/>
  <c r="M13" i="21" s="1"/>
  <c r="G14" i="21"/>
  <c r="G13" i="21" s="1"/>
  <c r="I14" i="21"/>
  <c r="I13" i="21" s="1"/>
  <c r="C5" i="21"/>
  <c r="C93" i="21"/>
  <c r="C80" i="21"/>
  <c r="C71" i="21"/>
  <c r="C69" i="21"/>
  <c r="C65" i="21"/>
  <c r="C49" i="21"/>
  <c r="C45" i="21"/>
  <c r="C37" i="21"/>
  <c r="C33" i="21"/>
  <c r="C29" i="21"/>
  <c r="C24" i="21"/>
  <c r="C8" i="21"/>
  <c r="E18" i="21"/>
  <c r="E34" i="21"/>
  <c r="E50" i="21"/>
  <c r="E81" i="21"/>
  <c r="E98" i="21"/>
  <c r="E97" i="21" s="1"/>
  <c r="G6" i="21"/>
  <c r="G39" i="21"/>
  <c r="G87" i="21"/>
  <c r="G103" i="21"/>
  <c r="I12" i="21"/>
  <c r="I32" i="21"/>
  <c r="M17" i="21"/>
  <c r="I102" i="21"/>
  <c r="C75" i="21"/>
  <c r="E75" i="21"/>
  <c r="O75" i="21"/>
  <c r="G75" i="21"/>
  <c r="I75" i="21"/>
  <c r="Q75" i="21"/>
  <c r="Z54" i="1"/>
  <c r="N54" i="21" s="1"/>
  <c r="C10" i="21" l="1"/>
  <c r="D112" i="21"/>
  <c r="C66" i="21"/>
  <c r="F112" i="21"/>
  <c r="C7" i="21"/>
  <c r="O10" i="21"/>
  <c r="I10" i="21"/>
  <c r="C30" i="21"/>
  <c r="K7" i="21"/>
  <c r="E66" i="21"/>
  <c r="G66" i="21"/>
  <c r="M10" i="21"/>
  <c r="I30" i="21"/>
  <c r="K66" i="21"/>
  <c r="Q66" i="21"/>
  <c r="G89" i="21"/>
  <c r="Q89" i="21"/>
  <c r="O7" i="21"/>
  <c r="E77" i="21"/>
  <c r="O77" i="21"/>
  <c r="M30" i="21"/>
  <c r="O66" i="21"/>
  <c r="I7" i="21"/>
  <c r="E30" i="21"/>
  <c r="O30" i="21"/>
  <c r="M66" i="21"/>
  <c r="O89" i="21"/>
  <c r="C77" i="21"/>
  <c r="G7" i="21"/>
  <c r="M7" i="21"/>
  <c r="Q77" i="21"/>
  <c r="G30" i="21"/>
  <c r="K10" i="21"/>
  <c r="C89" i="21"/>
  <c r="K30" i="21"/>
  <c r="Q30" i="21"/>
  <c r="I66" i="21"/>
  <c r="E7" i="21"/>
  <c r="Q7" i="21"/>
  <c r="E89" i="21"/>
  <c r="G10" i="21"/>
  <c r="N64" i="21"/>
  <c r="K64" i="1"/>
  <c r="K53" i="1"/>
  <c r="K53" i="8" s="1"/>
  <c r="Z53" i="1"/>
  <c r="N53" i="21" s="1"/>
  <c r="AA55" i="1"/>
  <c r="L53" i="1" l="1"/>
  <c r="P55" i="21"/>
  <c r="L64" i="1"/>
  <c r="L64" i="8" s="1"/>
  <c r="K64" i="8"/>
  <c r="Z62" i="1"/>
  <c r="N62" i="21" s="1"/>
  <c r="J62" i="1"/>
  <c r="J64" i="1" l="1"/>
  <c r="L53" i="8"/>
  <c r="L109" i="8" s="1"/>
  <c r="L109" i="1"/>
  <c r="J62" i="8"/>
  <c r="S62" i="21"/>
  <c r="J64" i="8"/>
  <c r="S64" i="21"/>
  <c r="N61" i="21"/>
  <c r="P51" i="21"/>
  <c r="J63" i="1"/>
  <c r="E62" i="21" l="1"/>
  <c r="I62" i="21"/>
  <c r="O62" i="21"/>
  <c r="Q62" i="21"/>
  <c r="G62" i="21"/>
  <c r="C62" i="21"/>
  <c r="K62" i="21"/>
  <c r="J63" i="8"/>
  <c r="S63" i="21"/>
  <c r="S61" i="21" s="1"/>
  <c r="M62" i="21"/>
  <c r="O64" i="21"/>
  <c r="G64" i="21"/>
  <c r="C64" i="21"/>
  <c r="K64" i="21"/>
  <c r="I64" i="21"/>
  <c r="Q64" i="21"/>
  <c r="E64" i="21"/>
  <c r="M64" i="21"/>
  <c r="Z52" i="1"/>
  <c r="G63" i="21" l="1"/>
  <c r="Q63" i="21"/>
  <c r="Q61" i="21" s="1"/>
  <c r="K63" i="21"/>
  <c r="K61" i="21" s="1"/>
  <c r="O63" i="21"/>
  <c r="O61" i="21" s="1"/>
  <c r="E63" i="21"/>
  <c r="I63" i="21"/>
  <c r="I61" i="21" s="1"/>
  <c r="C63" i="21"/>
  <c r="C61" i="21" s="1"/>
  <c r="M63" i="21"/>
  <c r="M61" i="21" s="1"/>
  <c r="G61" i="21"/>
  <c r="N52" i="21"/>
  <c r="E61" i="21"/>
  <c r="H20" i="19"/>
  <c r="G20" i="19"/>
  <c r="E20" i="19"/>
  <c r="D18" i="19"/>
  <c r="H17" i="19"/>
  <c r="G17" i="19"/>
  <c r="F17" i="19"/>
  <c r="F20" i="19" s="1"/>
  <c r="F21" i="19" s="1"/>
  <c r="E17" i="19"/>
  <c r="J53" i="1"/>
  <c r="J54" i="1"/>
  <c r="J55" i="1"/>
  <c r="J52" i="1"/>
  <c r="D10" i="19"/>
  <c r="H9" i="19"/>
  <c r="H10" i="19" s="1"/>
  <c r="G9" i="19"/>
  <c r="G10" i="19" s="1"/>
  <c r="F9" i="19"/>
  <c r="F10" i="19" s="1"/>
  <c r="E9" i="19"/>
  <c r="D7" i="19"/>
  <c r="H6" i="19"/>
  <c r="G6" i="19"/>
  <c r="F6" i="19"/>
  <c r="E6" i="19"/>
  <c r="J57" i="1"/>
  <c r="J54" i="8" l="1"/>
  <c r="S54" i="21"/>
  <c r="N51" i="21"/>
  <c r="J52" i="8"/>
  <c r="S52" i="21"/>
  <c r="M52" i="21" s="1"/>
  <c r="J53" i="8"/>
  <c r="S53" i="21"/>
  <c r="J57" i="8"/>
  <c r="S57" i="21"/>
  <c r="J55" i="8"/>
  <c r="S55" i="21"/>
  <c r="H21" i="19"/>
  <c r="G21" i="19"/>
  <c r="C20" i="19"/>
  <c r="E21" i="19"/>
  <c r="D21" i="19" s="1"/>
  <c r="C9" i="19"/>
  <c r="E10" i="19"/>
  <c r="E55" i="21" l="1"/>
  <c r="G55" i="21"/>
  <c r="I55" i="21"/>
  <c r="C55" i="21"/>
  <c r="M55" i="21"/>
  <c r="Q55" i="21"/>
  <c r="K55" i="21"/>
  <c r="O55" i="21"/>
  <c r="I54" i="21"/>
  <c r="O54" i="21"/>
  <c r="C54" i="21"/>
  <c r="E54" i="21"/>
  <c r="Q54" i="21"/>
  <c r="G54" i="21"/>
  <c r="K54" i="21"/>
  <c r="M54" i="21"/>
  <c r="I53" i="21"/>
  <c r="O53" i="21"/>
  <c r="E53" i="21"/>
  <c r="Q53" i="21"/>
  <c r="G53" i="21"/>
  <c r="K53" i="21"/>
  <c r="C53" i="21"/>
  <c r="M53" i="21"/>
  <c r="K57" i="21"/>
  <c r="Q57" i="21"/>
  <c r="E57" i="21"/>
  <c r="I57" i="21"/>
  <c r="C57" i="21"/>
  <c r="O57" i="21"/>
  <c r="G57" i="21"/>
  <c r="S51" i="21"/>
  <c r="Q52" i="21"/>
  <c r="E52" i="21"/>
  <c r="O52" i="21"/>
  <c r="C52" i="21"/>
  <c r="K52" i="21"/>
  <c r="G52" i="21"/>
  <c r="I52" i="21"/>
  <c r="Y98" i="1"/>
  <c r="L98" i="21" s="1"/>
  <c r="X98" i="1"/>
  <c r="J98" i="21" s="1"/>
  <c r="M51" i="21" l="1"/>
  <c r="I51" i="21"/>
  <c r="G51" i="21"/>
  <c r="K51" i="21"/>
  <c r="O51" i="21"/>
  <c r="Q51" i="21"/>
  <c r="C51" i="21"/>
  <c r="J97" i="21"/>
  <c r="I98" i="21"/>
  <c r="I97" i="21" s="1"/>
  <c r="L97" i="21"/>
  <c r="K98" i="21"/>
  <c r="K97" i="21" s="1"/>
  <c r="E51" i="21"/>
  <c r="Y36" i="1"/>
  <c r="L36" i="21" l="1"/>
  <c r="Z57" i="1"/>
  <c r="N57" i="21" l="1"/>
  <c r="L35" i="21"/>
  <c r="J36" i="1"/>
  <c r="J36" i="8" l="1"/>
  <c r="S36" i="21"/>
  <c r="N56" i="21"/>
  <c r="M57" i="21"/>
  <c r="J60" i="1"/>
  <c r="S35" i="21" l="1"/>
  <c r="I36" i="21"/>
  <c r="I35" i="21" s="1"/>
  <c r="Q36" i="21"/>
  <c r="Q35" i="21" s="1"/>
  <c r="E36" i="21"/>
  <c r="E35" i="21" s="1"/>
  <c r="M36" i="21"/>
  <c r="M35" i="21" s="1"/>
  <c r="G36" i="21"/>
  <c r="G35" i="21" s="1"/>
  <c r="O36" i="21"/>
  <c r="O35" i="21" s="1"/>
  <c r="C36" i="21"/>
  <c r="C35" i="21" s="1"/>
  <c r="K36" i="21"/>
  <c r="K35" i="21" s="1"/>
  <c r="J60" i="8"/>
  <c r="S60" i="21"/>
  <c r="J59" i="1"/>
  <c r="K60" i="21" l="1"/>
  <c r="Q60" i="21"/>
  <c r="I60" i="21"/>
  <c r="M60" i="21"/>
  <c r="E60" i="21"/>
  <c r="C60" i="21"/>
  <c r="O60" i="21"/>
  <c r="G60" i="21"/>
  <c r="J59" i="8"/>
  <c r="S59" i="21"/>
  <c r="J58" i="1"/>
  <c r="J58" i="8" l="1"/>
  <c r="S58" i="21"/>
  <c r="I59" i="21"/>
  <c r="C59" i="21"/>
  <c r="G59" i="21"/>
  <c r="M59" i="21"/>
  <c r="Q59" i="21"/>
  <c r="E59" i="21"/>
  <c r="O59" i="21"/>
  <c r="K59" i="21"/>
  <c r="Y40" i="1"/>
  <c r="Q58" i="21" l="1"/>
  <c r="Q56" i="21" s="1"/>
  <c r="G58" i="21"/>
  <c r="G56" i="21" s="1"/>
  <c r="C58" i="21"/>
  <c r="C56" i="21" s="1"/>
  <c r="E58" i="21"/>
  <c r="E56" i="21" s="1"/>
  <c r="K58" i="21"/>
  <c r="K56" i="21" s="1"/>
  <c r="I58" i="21"/>
  <c r="I56" i="21" s="1"/>
  <c r="O58" i="21"/>
  <c r="O56" i="21" s="1"/>
  <c r="M58" i="21"/>
  <c r="M56" i="21" s="1"/>
  <c r="S56" i="21"/>
  <c r="L40" i="21"/>
  <c r="J16" i="1"/>
  <c r="L38" i="21" l="1"/>
  <c r="J16" i="8"/>
  <c r="S16" i="21"/>
  <c r="O76" i="1"/>
  <c r="J74" i="1"/>
  <c r="K76" i="1" l="1"/>
  <c r="K76" i="8" s="1"/>
  <c r="E30" i="15"/>
  <c r="F14" i="9"/>
  <c r="O109" i="1"/>
  <c r="O76" i="8"/>
  <c r="O109" i="8" s="1"/>
  <c r="T76" i="21"/>
  <c r="S15" i="21"/>
  <c r="K16" i="21"/>
  <c r="K15" i="21" s="1"/>
  <c r="Q16" i="21"/>
  <c r="Q15" i="21" s="1"/>
  <c r="E16" i="21"/>
  <c r="E15" i="21" s="1"/>
  <c r="O16" i="21"/>
  <c r="O15" i="21" s="1"/>
  <c r="G16" i="21"/>
  <c r="G15" i="21" s="1"/>
  <c r="C16" i="21"/>
  <c r="C15" i="21" s="1"/>
  <c r="I16" i="21"/>
  <c r="I15" i="21" s="1"/>
  <c r="M16" i="21"/>
  <c r="M15" i="21" s="1"/>
  <c r="J74" i="8"/>
  <c r="S74" i="21"/>
  <c r="Z76" i="1"/>
  <c r="I14" i="14" l="1"/>
  <c r="J14" i="14" s="1"/>
  <c r="H14" i="14"/>
  <c r="G14" i="14"/>
  <c r="J14" i="9"/>
  <c r="F14" i="14"/>
  <c r="K76" i="21"/>
  <c r="G76" i="21"/>
  <c r="Q76" i="21"/>
  <c r="T72" i="21"/>
  <c r="T112" i="21" s="1"/>
  <c r="E76" i="21"/>
  <c r="C76" i="21"/>
  <c r="O76" i="21"/>
  <c r="I76" i="21"/>
  <c r="I74" i="21"/>
  <c r="S72" i="21"/>
  <c r="M74" i="21"/>
  <c r="E74" i="21"/>
  <c r="Q74" i="21"/>
  <c r="G74" i="21"/>
  <c r="G72" i="21" s="1"/>
  <c r="O74" i="21"/>
  <c r="O72" i="21" s="1"/>
  <c r="C74" i="21"/>
  <c r="K74" i="21"/>
  <c r="K72" i="21" s="1"/>
  <c r="N76" i="21"/>
  <c r="J23" i="1"/>
  <c r="K25" i="1"/>
  <c r="E72" i="21" l="1"/>
  <c r="C72" i="21"/>
  <c r="Q72" i="21"/>
  <c r="I72" i="21"/>
  <c r="K25" i="8"/>
  <c r="K109" i="8" s="1"/>
  <c r="K109" i="1"/>
  <c r="M76" i="21"/>
  <c r="M72" i="21" s="1"/>
  <c r="N72" i="21"/>
  <c r="J23" i="8"/>
  <c r="S23" i="21"/>
  <c r="Y80" i="1"/>
  <c r="L80" i="21" s="1"/>
  <c r="K80" i="21" s="1"/>
  <c r="J40" i="1"/>
  <c r="S21" i="21" l="1"/>
  <c r="M23" i="21"/>
  <c r="M21" i="21" s="1"/>
  <c r="E23" i="21"/>
  <c r="E21" i="21" s="1"/>
  <c r="K23" i="21"/>
  <c r="K21" i="21" s="1"/>
  <c r="Q23" i="21"/>
  <c r="Q21" i="21" s="1"/>
  <c r="I23" i="21"/>
  <c r="I21" i="21" s="1"/>
  <c r="G23" i="21"/>
  <c r="G21" i="21" s="1"/>
  <c r="O23" i="21"/>
  <c r="O21" i="21" s="1"/>
  <c r="C23" i="21"/>
  <c r="C21" i="21" s="1"/>
  <c r="J40" i="8"/>
  <c r="S40" i="21"/>
  <c r="AB104" i="1"/>
  <c r="AA104" i="1"/>
  <c r="Z104" i="1"/>
  <c r="N104" i="21" s="1"/>
  <c r="M104" i="21" l="1"/>
  <c r="S38" i="21"/>
  <c r="C40" i="21"/>
  <c r="C38" i="21" s="1"/>
  <c r="Q40" i="21"/>
  <c r="Q38" i="21" s="1"/>
  <c r="E40" i="21"/>
  <c r="E38" i="21" s="1"/>
  <c r="M40" i="21"/>
  <c r="M38" i="21" s="1"/>
  <c r="G40" i="21"/>
  <c r="G38" i="21" s="1"/>
  <c r="I40" i="21"/>
  <c r="I38" i="21" s="1"/>
  <c r="O40" i="21"/>
  <c r="O38" i="21" s="1"/>
  <c r="K40" i="21"/>
  <c r="K38" i="21" s="1"/>
  <c r="P104" i="21"/>
  <c r="AA109" i="1"/>
  <c r="AB109" i="1"/>
  <c r="R104" i="21"/>
  <c r="Z108" i="1"/>
  <c r="N108" i="21" s="1"/>
  <c r="Y108" i="1"/>
  <c r="L108" i="21" s="1"/>
  <c r="Q104" i="21" l="1"/>
  <c r="R101" i="21"/>
  <c r="R112" i="21" s="1"/>
  <c r="L101" i="21"/>
  <c r="P101" i="21"/>
  <c r="P112" i="21" s="1"/>
  <c r="O104" i="21"/>
  <c r="N101" i="21"/>
  <c r="J107" i="1"/>
  <c r="J107" i="8" s="1"/>
  <c r="J108" i="1"/>
  <c r="J108" i="8" s="1"/>
  <c r="S107" i="21" l="1"/>
  <c r="S108" i="21"/>
  <c r="J4" i="9"/>
  <c r="I107" i="21" l="1"/>
  <c r="Q107" i="21"/>
  <c r="M107" i="21"/>
  <c r="O107" i="21"/>
  <c r="E107" i="21"/>
  <c r="S101" i="21"/>
  <c r="G107" i="21"/>
  <c r="C107" i="21"/>
  <c r="K107" i="21"/>
  <c r="C108" i="21"/>
  <c r="I108" i="21"/>
  <c r="E108" i="21"/>
  <c r="Q108" i="21"/>
  <c r="O108" i="21"/>
  <c r="G108" i="21"/>
  <c r="K108" i="21"/>
  <c r="M108" i="21"/>
  <c r="Z95" i="1"/>
  <c r="N95" i="21" s="1"/>
  <c r="C101" i="21" l="1"/>
  <c r="M101" i="21"/>
  <c r="O101" i="21"/>
  <c r="G101" i="21"/>
  <c r="N94" i="21"/>
  <c r="M95" i="21"/>
  <c r="M94" i="21" s="1"/>
  <c r="Q101" i="21"/>
  <c r="K101" i="21"/>
  <c r="E101" i="21"/>
  <c r="I101" i="21"/>
  <c r="Z81" i="1"/>
  <c r="Y81" i="1"/>
  <c r="L81" i="21" s="1"/>
  <c r="K81" i="21" s="1"/>
  <c r="X81" i="1"/>
  <c r="J81" i="21" s="1"/>
  <c r="I81" i="21" s="1"/>
  <c r="W81" i="1"/>
  <c r="H81" i="21" s="1"/>
  <c r="G81" i="21" s="1"/>
  <c r="Y79" i="1"/>
  <c r="L79" i="21" s="1"/>
  <c r="K79" i="21" s="1"/>
  <c r="X79" i="1"/>
  <c r="J79" i="21" s="1"/>
  <c r="I79" i="21" s="1"/>
  <c r="W79" i="1"/>
  <c r="H79" i="21" s="1"/>
  <c r="G79" i="21" s="1"/>
  <c r="Y78" i="1"/>
  <c r="X78" i="1"/>
  <c r="W78" i="1"/>
  <c r="Y93" i="1"/>
  <c r="L93" i="21" s="1"/>
  <c r="K93" i="21" s="1"/>
  <c r="X93" i="1"/>
  <c r="J93" i="21" s="1"/>
  <c r="I93" i="21" s="1"/>
  <c r="Z91" i="1"/>
  <c r="N91" i="21" s="1"/>
  <c r="M91" i="21" s="1"/>
  <c r="Y91" i="1"/>
  <c r="L91" i="21" s="1"/>
  <c r="K91" i="21" s="1"/>
  <c r="X91" i="1"/>
  <c r="J91" i="21" s="1"/>
  <c r="I91" i="21" s="1"/>
  <c r="Z90" i="1"/>
  <c r="N90" i="21" s="1"/>
  <c r="Y90" i="1"/>
  <c r="L90" i="21" s="1"/>
  <c r="X90" i="1"/>
  <c r="J90" i="21" s="1"/>
  <c r="Z92" i="1"/>
  <c r="N92" i="21" s="1"/>
  <c r="M92" i="21" s="1"/>
  <c r="Y92" i="1"/>
  <c r="L92" i="21" s="1"/>
  <c r="K92" i="21" s="1"/>
  <c r="X92" i="1"/>
  <c r="J92" i="21" s="1"/>
  <c r="I92" i="21" s="1"/>
  <c r="N89" i="21" l="1"/>
  <c r="M90" i="21"/>
  <c r="M89" i="21" s="1"/>
  <c r="L78" i="21"/>
  <c r="Y109" i="1"/>
  <c r="J89" i="21"/>
  <c r="I90" i="21"/>
  <c r="I89" i="21" s="1"/>
  <c r="W109" i="1"/>
  <c r="H78" i="21"/>
  <c r="L89" i="21"/>
  <c r="K90" i="21"/>
  <c r="K89" i="21" s="1"/>
  <c r="X109" i="1"/>
  <c r="J78" i="21"/>
  <c r="N81" i="21"/>
  <c r="Z109" i="1"/>
  <c r="C6" i="5"/>
  <c r="C20" i="5"/>
  <c r="C50" i="5"/>
  <c r="C18" i="5"/>
  <c r="C10" i="5"/>
  <c r="C14" i="5"/>
  <c r="C19" i="5"/>
  <c r="C25" i="5"/>
  <c r="C31" i="5"/>
  <c r="C35" i="5"/>
  <c r="C39" i="5"/>
  <c r="C43" i="5"/>
  <c r="C12" i="5"/>
  <c r="C29" i="5"/>
  <c r="C41" i="5"/>
  <c r="C7" i="5"/>
  <c r="C11" i="5"/>
  <c r="C15" i="5"/>
  <c r="C21" i="5"/>
  <c r="C26" i="5"/>
  <c r="C32" i="5"/>
  <c r="C36" i="5"/>
  <c r="C40" i="5"/>
  <c r="E62" i="30" s="1"/>
  <c r="C44" i="5"/>
  <c r="C49" i="5"/>
  <c r="E68" i="30" s="1"/>
  <c r="C16" i="5"/>
  <c r="C33" i="5"/>
  <c r="C46" i="5"/>
  <c r="C8" i="5"/>
  <c r="C9" i="5"/>
  <c r="C13" i="5"/>
  <c r="C17" i="5"/>
  <c r="C24" i="5"/>
  <c r="C30" i="5"/>
  <c r="C34" i="5"/>
  <c r="C38" i="5"/>
  <c r="C42" i="5"/>
  <c r="C47" i="5"/>
  <c r="C4" i="5"/>
  <c r="C23" i="5"/>
  <c r="C37" i="5"/>
  <c r="C5" i="5"/>
  <c r="I78" i="21" l="1"/>
  <c r="I77" i="21" s="1"/>
  <c r="J77" i="21"/>
  <c r="J112" i="21" s="1"/>
  <c r="G78" i="21"/>
  <c r="G77" i="21" s="1"/>
  <c r="H77" i="21"/>
  <c r="H112" i="21" s="1"/>
  <c r="L77" i="21"/>
  <c r="L112" i="21" s="1"/>
  <c r="K78" i="21"/>
  <c r="K77" i="21" s="1"/>
  <c r="N77" i="21"/>
  <c r="N112" i="21" s="1"/>
  <c r="M81" i="21"/>
  <c r="M77" i="21" s="1"/>
  <c r="V30" i="16"/>
  <c r="J43" i="1" l="1"/>
  <c r="J28" i="1"/>
  <c r="O347" i="1"/>
  <c r="J28" i="8" l="1"/>
  <c r="S28" i="21"/>
  <c r="J109" i="1"/>
  <c r="J43" i="8"/>
  <c r="S43" i="21"/>
  <c r="O348" i="1"/>
  <c r="J109" i="8" l="1"/>
  <c r="O28" i="21"/>
  <c r="O27" i="21" s="1"/>
  <c r="G28" i="21"/>
  <c r="G27" i="21" s="1"/>
  <c r="S27" i="21"/>
  <c r="K28" i="21"/>
  <c r="K27" i="21" s="1"/>
  <c r="Q28" i="21"/>
  <c r="Q27" i="21" s="1"/>
  <c r="I28" i="21"/>
  <c r="I27" i="21" s="1"/>
  <c r="C28" i="21"/>
  <c r="C27" i="21" s="1"/>
  <c r="M28" i="21"/>
  <c r="M27" i="21" s="1"/>
  <c r="E28" i="21"/>
  <c r="E27" i="21" s="1"/>
  <c r="G43" i="21"/>
  <c r="G41" i="21" s="1"/>
  <c r="M43" i="21"/>
  <c r="M41" i="21" s="1"/>
  <c r="S41" i="21"/>
  <c r="Q43" i="21"/>
  <c r="Q41" i="21" s="1"/>
  <c r="E43" i="21"/>
  <c r="E41" i="21" s="1"/>
  <c r="O43" i="21"/>
  <c r="O41" i="21" s="1"/>
  <c r="C43" i="21"/>
  <c r="C41" i="21" s="1"/>
  <c r="I43" i="21"/>
  <c r="I41" i="21" s="1"/>
  <c r="K43" i="21"/>
  <c r="K41" i="21" s="1"/>
  <c r="F12" i="16"/>
  <c r="F40" i="16"/>
  <c r="N31" i="16"/>
  <c r="L31" i="16"/>
  <c r="F30" i="16"/>
  <c r="K29" i="16"/>
  <c r="T29" i="16" s="1"/>
  <c r="J29" i="16"/>
  <c r="S29" i="16" s="1"/>
  <c r="I29" i="16"/>
  <c r="R29" i="16" s="1"/>
  <c r="H29" i="16"/>
  <c r="Q29" i="16" s="1"/>
  <c r="K28" i="16"/>
  <c r="T28" i="16" s="1"/>
  <c r="J28" i="16"/>
  <c r="S28" i="16" s="1"/>
  <c r="I28" i="16"/>
  <c r="R28" i="16" s="1"/>
  <c r="H28" i="16"/>
  <c r="Q28" i="16" s="1"/>
  <c r="K27" i="16"/>
  <c r="J27" i="16"/>
  <c r="I27" i="16"/>
  <c r="H27" i="16"/>
  <c r="O26" i="16"/>
  <c r="O31" i="16" s="1"/>
  <c r="K26" i="16"/>
  <c r="J26" i="16"/>
  <c r="S26" i="16" s="1"/>
  <c r="I26" i="16"/>
  <c r="R26" i="16" s="1"/>
  <c r="H26" i="16"/>
  <c r="Q26" i="16" s="1"/>
  <c r="K25" i="16"/>
  <c r="J25" i="16"/>
  <c r="I25" i="16"/>
  <c r="H25" i="16"/>
  <c r="K24" i="16"/>
  <c r="T23" i="16" s="1"/>
  <c r="J24" i="16"/>
  <c r="I24" i="16"/>
  <c r="R23" i="16" s="1"/>
  <c r="H24" i="16"/>
  <c r="Q23" i="16" s="1"/>
  <c r="F22" i="16"/>
  <c r="K20" i="16"/>
  <c r="T20" i="16" s="1"/>
  <c r="T19" i="16" s="1"/>
  <c r="J20" i="16"/>
  <c r="S20" i="16" s="1"/>
  <c r="S19" i="16" s="1"/>
  <c r="I20" i="16"/>
  <c r="R20" i="16" s="1"/>
  <c r="R19" i="16" s="1"/>
  <c r="H20" i="16"/>
  <c r="Q20" i="16" s="1"/>
  <c r="Q19" i="16" s="1"/>
  <c r="K19" i="16"/>
  <c r="J19" i="16"/>
  <c r="I19" i="16"/>
  <c r="H19" i="16"/>
  <c r="F19" i="16"/>
  <c r="K17" i="16"/>
  <c r="T17" i="16" s="1"/>
  <c r="T16" i="16" s="1"/>
  <c r="J17" i="16"/>
  <c r="S17" i="16" s="1"/>
  <c r="S16" i="16" s="1"/>
  <c r="I17" i="16"/>
  <c r="R17" i="16" s="1"/>
  <c r="R16" i="16" s="1"/>
  <c r="H17" i="16"/>
  <c r="Q17" i="16" s="1"/>
  <c r="Q16" i="16" s="1"/>
  <c r="K16" i="16"/>
  <c r="J16" i="16"/>
  <c r="I16" i="16"/>
  <c r="H16" i="16"/>
  <c r="F16" i="16"/>
  <c r="K15" i="16"/>
  <c r="T15" i="16" s="1"/>
  <c r="J15" i="16"/>
  <c r="S15" i="16" s="1"/>
  <c r="I15" i="16"/>
  <c r="R15" i="16" s="1"/>
  <c r="H15" i="16"/>
  <c r="Q15" i="16" s="1"/>
  <c r="O14" i="16"/>
  <c r="M14" i="16"/>
  <c r="K14" i="16"/>
  <c r="J14" i="16"/>
  <c r="S14" i="16" s="1"/>
  <c r="I14" i="16"/>
  <c r="H14" i="16"/>
  <c r="Q14" i="16" s="1"/>
  <c r="O13" i="16"/>
  <c r="K13" i="16"/>
  <c r="T13" i="16" s="1"/>
  <c r="J13" i="16"/>
  <c r="S13" i="16" s="1"/>
  <c r="I13" i="16"/>
  <c r="R13" i="16" s="1"/>
  <c r="H13" i="16"/>
  <c r="H11" i="16" s="1"/>
  <c r="S12" i="16"/>
  <c r="R12" i="16"/>
  <c r="Q12" i="16"/>
  <c r="F11" i="16"/>
  <c r="J11" i="16"/>
  <c r="K10" i="16"/>
  <c r="T10" i="16" s="1"/>
  <c r="J10" i="16"/>
  <c r="S10" i="16" s="1"/>
  <c r="I10" i="16"/>
  <c r="R10" i="16" s="1"/>
  <c r="H10" i="16"/>
  <c r="Q10" i="16" s="1"/>
  <c r="K9" i="16"/>
  <c r="T9" i="16" s="1"/>
  <c r="J9" i="16"/>
  <c r="S9" i="16" s="1"/>
  <c r="I9" i="16"/>
  <c r="R9" i="16" s="1"/>
  <c r="H9" i="16"/>
  <c r="Q9" i="16" s="1"/>
  <c r="K8" i="16"/>
  <c r="T8" i="16" s="1"/>
  <c r="T7" i="16" s="1"/>
  <c r="J8" i="16"/>
  <c r="S8" i="16" s="1"/>
  <c r="S7" i="16" s="1"/>
  <c r="I8" i="16"/>
  <c r="R8" i="16" s="1"/>
  <c r="R7" i="16" s="1"/>
  <c r="H8" i="16"/>
  <c r="Q8" i="16" s="1"/>
  <c r="Q7" i="16" s="1"/>
  <c r="K7" i="16"/>
  <c r="J7" i="16"/>
  <c r="I7" i="16"/>
  <c r="H7" i="16"/>
  <c r="F7" i="16"/>
  <c r="K6" i="16"/>
  <c r="T6" i="16" s="1"/>
  <c r="J6" i="16"/>
  <c r="J4" i="16" s="1"/>
  <c r="I6" i="16"/>
  <c r="R6" i="16" s="1"/>
  <c r="H6" i="16"/>
  <c r="Q6" i="16" s="1"/>
  <c r="O5" i="16"/>
  <c r="K5" i="16"/>
  <c r="J5" i="16"/>
  <c r="S5" i="16" s="1"/>
  <c r="I5" i="16"/>
  <c r="R5" i="16" s="1"/>
  <c r="H5" i="16"/>
  <c r="Q5" i="16" s="1"/>
  <c r="Q4" i="16" s="1"/>
  <c r="F4" i="16"/>
  <c r="K3" i="16"/>
  <c r="T3" i="16" s="1"/>
  <c r="J3" i="16"/>
  <c r="S3" i="16" s="1"/>
  <c r="I3" i="16"/>
  <c r="R3" i="16" s="1"/>
  <c r="H3" i="16"/>
  <c r="M112" i="21" l="1"/>
  <c r="K112" i="21"/>
  <c r="S112" i="21"/>
  <c r="I112" i="21"/>
  <c r="G112" i="21"/>
  <c r="Q112" i="21"/>
  <c r="O112" i="21"/>
  <c r="C112" i="21"/>
  <c r="E112" i="21"/>
  <c r="J23" i="16"/>
  <c r="S23" i="16"/>
  <c r="S22" i="16" s="1"/>
  <c r="I23" i="16"/>
  <c r="I22" i="16" s="1"/>
  <c r="K23" i="16"/>
  <c r="K22" i="16" s="1"/>
  <c r="R14" i="16"/>
  <c r="H23" i="16"/>
  <c r="H22" i="16" s="1"/>
  <c r="I4" i="16"/>
  <c r="R22" i="16"/>
  <c r="K4" i="16"/>
  <c r="T5" i="16"/>
  <c r="T4" i="16" s="1"/>
  <c r="Q13" i="16"/>
  <c r="J22" i="16"/>
  <c r="J31" i="16" s="1"/>
  <c r="K11" i="16"/>
  <c r="R11" i="16"/>
  <c r="T14" i="16"/>
  <c r="F31" i="16"/>
  <c r="F38" i="16" s="1"/>
  <c r="R4" i="16"/>
  <c r="S11" i="16"/>
  <c r="Q22" i="16"/>
  <c r="Q11" i="16"/>
  <c r="Q3" i="16"/>
  <c r="S6" i="16"/>
  <c r="S4" i="16" s="1"/>
  <c r="T12" i="16"/>
  <c r="T26" i="16"/>
  <c r="T22" i="16" s="1"/>
  <c r="M31" i="16"/>
  <c r="H4" i="16"/>
  <c r="I11" i="16"/>
  <c r="R31" i="16" l="1"/>
  <c r="H31" i="16"/>
  <c r="K31" i="16"/>
  <c r="K42" i="16" s="1"/>
  <c r="I31" i="16"/>
  <c r="T11" i="16"/>
  <c r="H42" i="16"/>
  <c r="S31" i="16"/>
  <c r="S33" i="16" s="1"/>
  <c r="J42" i="16"/>
  <c r="I42" i="16"/>
  <c r="T31" i="16"/>
  <c r="K38" i="16" s="1"/>
  <c r="Q31" i="16"/>
  <c r="I38" i="16"/>
  <c r="R33" i="16"/>
  <c r="J38" i="16" l="1"/>
  <c r="T33" i="16"/>
  <c r="Q33" i="16"/>
  <c r="H38" i="16"/>
</calcChain>
</file>

<file path=xl/comments1.xml><?xml version="1.0" encoding="utf-8"?>
<comments xmlns="http://schemas.openxmlformats.org/spreadsheetml/2006/main">
  <authors>
    <author>Autorius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pavadinimas patikslintas 2016-03-30 sprendimu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Pavadinimas patikslintas RPT 2016-03-30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Pavadinimas patikslintas RPT 2016-03-30
Pavadinimas patikslintas 20160809 sprendimu</t>
        </r>
      </text>
    </comment>
    <comment ref="AP24" authorId="0" shape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buvo 2,11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Pavadinimas patikslintas 20160809 sprendimu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Pavadinimas patikslintas  20160809 RPT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Pavadinimas patikslintas 20160809 sprendimu</t>
        </r>
      </text>
    </comment>
    <comment ref="J33" authorId="0" shape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buvo 100 770,35</t>
        </r>
      </text>
    </comment>
    <comment ref="K33" authorId="0" shape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buvo 20 280,35</t>
        </r>
      </text>
    </comment>
    <comment ref="Q33" authorId="0" shape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buvo 2018/06</t>
        </r>
      </text>
    </comment>
    <comment ref="S33" authorId="0" shape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buvo 2018/08</t>
        </r>
      </text>
    </comment>
    <comment ref="T33" authorId="0" shape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buvo 2019</t>
        </r>
      </text>
    </comment>
    <comment ref="B45" authorId="0" shape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pavadinimas patikslintas 20160809 sprendimu</t>
        </r>
      </text>
    </comment>
    <comment ref="B62" authorId="0" shape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buvo "m."
</t>
        </r>
      </text>
    </comment>
    <comment ref="K62" authorId="0" shape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buvo 20 772,98</t>
        </r>
      </text>
    </comment>
    <comment ref="P62" authorId="0" shape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buvo 2017/07</t>
        </r>
      </text>
    </comment>
    <comment ref="Q62" authorId="0" shape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buvo 2017/09</t>
        </r>
      </text>
    </comment>
    <comment ref="S62" authorId="0" shape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buvo 2017/12</t>
        </r>
      </text>
    </comment>
    <comment ref="P63" authorId="0" shape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buvo 2017/07</t>
        </r>
      </text>
    </comment>
    <comment ref="Q63" authorId="0" shape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buvo 2017/09</t>
        </r>
      </text>
    </comment>
    <comment ref="S63" authorId="0" shape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buvo 2017/12</t>
        </r>
      </text>
    </comment>
    <comment ref="T63" authorId="0" shape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buvo 2019
</t>
        </r>
      </text>
    </comment>
    <comment ref="AY63" authorId="0" shape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rodiklio reikšmė nebuvo nurodyta</t>
        </r>
      </text>
    </comment>
    <comment ref="P64" authorId="0" shape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buvo 2017/07</t>
        </r>
      </text>
    </comment>
    <comment ref="Q64" authorId="0" shape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buvo 2017/09</t>
        </r>
      </text>
    </comment>
    <comment ref="S64" authorId="0" shape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buvo 2017/12</t>
        </r>
      </text>
    </comment>
    <comment ref="T64" authorId="0" shape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buvo 2019</t>
        </r>
      </text>
    </comment>
    <comment ref="AP64" authorId="0" shape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reikšmė nebuvo nurodyta</t>
        </r>
      </text>
    </comment>
    <comment ref="AY64" authorId="0" shape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rodiklio reikšmė nebuvo nurodyta</t>
        </r>
      </text>
    </comment>
    <comment ref="B73" authorId="0" shape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Pavadinimas patikslintas 2016-03-30 RPT</t>
        </r>
      </text>
    </comment>
    <comment ref="B75" authorId="0" shape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Pavadinimas patikslintas 20160809 sprendimu</t>
        </r>
      </text>
    </comment>
    <comment ref="AP103" authorId="0" shape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buvo 0,7 ha</t>
        </r>
      </text>
    </comment>
    <comment ref="AP104" authorId="0" shape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buvo 7,3 ha</t>
        </r>
      </text>
    </comment>
  </commentList>
</comments>
</file>

<file path=xl/comments2.xml><?xml version="1.0" encoding="utf-8"?>
<comments xmlns="http://schemas.openxmlformats.org/spreadsheetml/2006/main">
  <authors>
    <author>Autorius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pavadinimas patikslintas 2016-03-30 sprendimu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Pavadinimas patikslintas RPT 2016-03-30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Pavadinimas patikslintas RPT 2016-03-30
Pavadinimas patikslintas 20160809 sprendimu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Pavadinimas patikslintas 20160809 sprendimu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Pavadinimas patikslintas  20160809 RPT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Pavadinimas patikslintas 20160809 sprendimu</t>
        </r>
      </text>
    </comment>
    <comment ref="B45" authorId="0" shape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pavadinimas patikslintas 20160809 sprendimu</t>
        </r>
      </text>
    </comment>
    <comment ref="B73" authorId="0" shape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Pavadinimas patikslintas 2016-03-30 RPT</t>
        </r>
      </text>
    </comment>
    <comment ref="B75" authorId="0" shape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Pavadinimas patikslintas 20160809 sprendimu</t>
        </r>
      </text>
    </comment>
  </commentList>
</comments>
</file>

<file path=xl/comments3.xml><?xml version="1.0" encoding="utf-8"?>
<comments xmlns="http://schemas.openxmlformats.org/spreadsheetml/2006/main">
  <authors>
    <author>Autorius</author>
  </authors>
  <commentList>
    <comment ref="Q33" authorId="0" shape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buvo 2018/06</t>
        </r>
      </text>
    </comment>
    <comment ref="S33" authorId="0" shape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buvo 2018/08</t>
        </r>
      </text>
    </comment>
    <comment ref="T33" authorId="0" shape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buvo 2019</t>
        </r>
      </text>
    </comment>
  </commentList>
</comments>
</file>

<file path=xl/sharedStrings.xml><?xml version="1.0" encoding="utf-8"?>
<sst xmlns="http://schemas.openxmlformats.org/spreadsheetml/2006/main" count="2418" uniqueCount="1009">
  <si>
    <t>Lėšų poreikis ir finansavimo šaltiniai (Eur)</t>
  </si>
  <si>
    <t>Požymiai</t>
  </si>
  <si>
    <t>Projekto etapai</t>
  </si>
  <si>
    <t>Nr.</t>
  </si>
  <si>
    <t>Projektas</t>
  </si>
  <si>
    <t>Pareiškėjas</t>
  </si>
  <si>
    <t>Ministerija</t>
  </si>
  <si>
    <t>Įgyvendinimo teritorija</t>
  </si>
  <si>
    <t>Veiksmų programos įgyvendinimo plano priemonė arba Kaimo plėtros programos priemonė (Nr.)</t>
  </si>
  <si>
    <t>R/V*</t>
  </si>
  <si>
    <t>ITI**</t>
  </si>
  <si>
    <t>rez.***</t>
  </si>
  <si>
    <t>Iš viso:</t>
  </si>
  <si>
    <t>Savivaldybės biudžetas</t>
  </si>
  <si>
    <t>Valstybės biudžetas</t>
  </si>
  <si>
    <t>Privačios lėšos</t>
  </si>
  <si>
    <t>Kitos viešosios lėšos</t>
  </si>
  <si>
    <t>ES lėšos</t>
  </si>
  <si>
    <t>Įtraukimas į sąrašą (metai/mėnuo)</t>
  </si>
  <si>
    <t>Paraiškos pateikimas įgyvendinančiajai institucijai (metai/mėnuo)</t>
  </si>
  <si>
    <t>Finansavimo sutarties sudarymas (metai/mėnuo)</t>
  </si>
  <si>
    <t>Projekto užbaigimas (metai)</t>
  </si>
  <si>
    <t>SM</t>
  </si>
  <si>
    <t>Sutrumpinimų paaiškinimai:</t>
  </si>
  <si>
    <t>SADM - Socialinės apsaugos ir darbo ministerija</t>
  </si>
  <si>
    <t>AM - Aplinkos ministerija</t>
  </si>
  <si>
    <t>SAM - Sveikatos apsaugos ministerija</t>
  </si>
  <si>
    <t>ŠMM - Švietimo ir mokslo ministerija</t>
  </si>
  <si>
    <t>KM - Kultūros ministerija</t>
  </si>
  <si>
    <t>VRM - Vidaus reikalų ministerija</t>
  </si>
  <si>
    <t>LAKD - Lietuvos automobilių kelių direkcija</t>
  </si>
  <si>
    <t>SM - Susisiekimo ministerija</t>
  </si>
  <si>
    <t>2014 m.</t>
  </si>
  <si>
    <t>2015 m.</t>
  </si>
  <si>
    <t>2016 m.</t>
  </si>
  <si>
    <t>2017 m.</t>
  </si>
  <si>
    <t>2018 m.</t>
  </si>
  <si>
    <t>2019 m.</t>
  </si>
  <si>
    <t>2020 m.</t>
  </si>
  <si>
    <t>Pagrindinė veiklų grupė (pavadinimas)</t>
  </si>
  <si>
    <t>Susijusi veiklų grupė (I) (pavadinimas)</t>
  </si>
  <si>
    <t>Kodas (II)</t>
  </si>
  <si>
    <t>Susijusi veiklų grupė (II) (pavadinimas)</t>
  </si>
  <si>
    <t>Kodas (III)</t>
  </si>
  <si>
    <t>Susijusi veiklų grupė (III) (pavadinimas)</t>
  </si>
  <si>
    <t>Kodas (IV)</t>
  </si>
  <si>
    <t>Susijusi veiklų grupė (IV) (pavadinimas)</t>
  </si>
  <si>
    <t>Produkto vertinimo kriterijus (I) (pavadinimas)</t>
  </si>
  <si>
    <t>Siekiama reikšmė (I)</t>
  </si>
  <si>
    <t>Siekiama reikšmė (II)</t>
  </si>
  <si>
    <t>Siekiama reikšmė (III)</t>
  </si>
  <si>
    <t>Siekiama reikšmė (IV)</t>
  </si>
  <si>
    <t>Kodas</t>
  </si>
  <si>
    <t>Produkto vertinimo kriterijus (pavadinimas)</t>
  </si>
  <si>
    <t>Produkto vertinimo kriterijus (II) (pavadinimas)</t>
  </si>
  <si>
    <t>Produkto vertinimo kriterijus (III) (pavadinimas)</t>
  </si>
  <si>
    <t>Produkto vertinimo kriterijus (IV) (pavadinimas)</t>
  </si>
  <si>
    <t>Vertinimo kriterijai</t>
  </si>
  <si>
    <t>Projekto veiklos</t>
  </si>
  <si>
    <t>Lėšų poreikis pagal metus (ES lėšos)</t>
  </si>
  <si>
    <t>06.2.1-TID-R-511</t>
  </si>
  <si>
    <t>04.5.1-TID-R-514</t>
  </si>
  <si>
    <t>05.3.2-APVA-R-014</t>
  </si>
  <si>
    <t>AM</t>
  </si>
  <si>
    <t>05.1.1-APVA-R-007</t>
  </si>
  <si>
    <t>05.2.1-APVA-R-008</t>
  </si>
  <si>
    <t>ŪM</t>
  </si>
  <si>
    <t>Tauragės apskritis</t>
  </si>
  <si>
    <t>R</t>
  </si>
  <si>
    <t>2.1.</t>
  </si>
  <si>
    <t>Priemonė: Savivaldybes jungiančių turizmo trasų ir turizmo maršrutų informacinės infrastruktūros plėtra</t>
  </si>
  <si>
    <t>Priemonė: Modernizuoti savivaldybių kultūros infrastruktūrą</t>
  </si>
  <si>
    <t>2.2.</t>
  </si>
  <si>
    <t>KM</t>
  </si>
  <si>
    <t>Priemonė: Aktualizuoti savivaldybių kultūros paveldo objektus</t>
  </si>
  <si>
    <t>3.1.</t>
  </si>
  <si>
    <t>3.2.</t>
  </si>
  <si>
    <t>Priemonė: Mokyklų tinklo efektyvumo didinimas „Modernizuoti bendrojo ugdymo įstaigas ir aprūpinti jas gamtos, technologijų, menų ir kitų mokslų laboratorijų įranga“</t>
  </si>
  <si>
    <t>09.1.3-CPVA-R-724</t>
  </si>
  <si>
    <t>ŠMM</t>
  </si>
  <si>
    <t>Priemonė: Neformaliojo švietimo infrastruktūros tobulinimas „Plėtoti vaikų ir jauninimo neformaliojo ugdymo galimybes (ypač kaimo vietovėse)“</t>
  </si>
  <si>
    <t>09.1.3-CPVA-R-725</t>
  </si>
  <si>
    <t>09.1.3-CPVA-R-705</t>
  </si>
  <si>
    <t>Priemonė: Paviršinių nuotekų sistemų tvarkymas</t>
  </si>
  <si>
    <t>Priemonė: Kraštovaizdžio apsauga</t>
  </si>
  <si>
    <t>Priemonė: Komunalinių atliekų tvarkymo infrastruktūros plėtra</t>
  </si>
  <si>
    <t xml:space="preserve">05.5.1-APVA-R-019 </t>
  </si>
  <si>
    <t>Priemonė: Socialinių paslaugų infrastruktūros plėtra</t>
  </si>
  <si>
    <t>SADM</t>
  </si>
  <si>
    <t>Priemonė: Socialinio būsto fondo plėtra</t>
  </si>
  <si>
    <t>08.1.2-CPVA-R-408</t>
  </si>
  <si>
    <t>Priemonė: Pirminės asmens ir visuomenės sveikatos priežiūros veiklos efektyvumo didinimas</t>
  </si>
  <si>
    <t>SAM</t>
  </si>
  <si>
    <t>Priemonė: Vietinių kelių techninių parametrų ir eismo saugos gerinimas</t>
  </si>
  <si>
    <t>Priemonė: Darnaus judumo priemonių diegimas</t>
  </si>
  <si>
    <t>Priemonė: Pėsčiųjų ir dviračių takų rekonstrukcija ir plėtra</t>
  </si>
  <si>
    <t xml:space="preserve">04.5.1-TID-R-516 </t>
  </si>
  <si>
    <t>Priemonė: Vietinio susisiekimo viešojo transporto priemonių parko atnaujinimas</t>
  </si>
  <si>
    <t>04.5.1-TID-R-518</t>
  </si>
  <si>
    <t>10.1.3-ESFA-R-921</t>
  </si>
  <si>
    <t>VRM</t>
  </si>
  <si>
    <t>Priemonė: Paslaugų ir asmenų aptarnavimo kokybės gerinimas savivaldybėse</t>
  </si>
  <si>
    <t>ŽŪM</t>
  </si>
  <si>
    <t>08.2.1-CPVA-R-908</t>
  </si>
  <si>
    <t>Priemonė: Miestų kompleksinė plėtra</t>
  </si>
  <si>
    <t>Kvėdarna</t>
  </si>
  <si>
    <t>Skaudvilė</t>
  </si>
  <si>
    <t>Pagėgiai</t>
  </si>
  <si>
    <t>Priemonė: Pereinamojo laikotarpio tikslinių teritorijų vystymas. I</t>
  </si>
  <si>
    <t>V</t>
  </si>
  <si>
    <t>Jurbarkas</t>
  </si>
  <si>
    <t>Priemonė: Pereinamojo laikotarpio tikslinių teritorijų vystymas. II</t>
  </si>
  <si>
    <t>Planas IŠ VISO:</t>
  </si>
  <si>
    <t>Lietaus nuotėkio plotas, iš kurio surenkamam paviršiniam (lietaus) vandeniui tvarkyti, įrengta ir (ar) rekonstruota infrastruktūra (ha)</t>
  </si>
  <si>
    <t>Numatomo apsilankymų remiamuose kultūros ir gamtos paveldo objektuose bei turistų traukos vietose skaičiaus padidėjimas  (apsilankymai per metus)</t>
  </si>
  <si>
    <t>Modernizuoti kultūros infrastruktūros objektai (vnt.)</t>
  </si>
  <si>
    <t>Sutvarkyti, įrengti ir pritaikyti lankymui gamtos ir kultūros paveldo objektai ir teritorijos (vnt.)</t>
  </si>
  <si>
    <t>Įgyvendintos darnaus judumo priemonės (vnt.)</t>
  </si>
  <si>
    <t>Bendras rekonstruotų arba atnaujintų kelių ilgis (km)</t>
  </si>
  <si>
    <t>Gyventojai, turintys galimybę pasinaudoti pagerintomis sveikatos priežiūros paslaugomis (asmenys)</t>
  </si>
  <si>
    <t>Savivaldybės, kuriose įdiegti inovatyvūs viešųjų asmens ir visuomenės sveikatos priežiūros paslaugų teikimo modeliai, pagerinantys sveikatos priežiūros paslaugų prieinamumą tikslinėms gyventojų grupėms (skaičius)</t>
  </si>
  <si>
    <t>Investicijas gavę socialinių paslaugų infrastruktūros objektai (vnt.)</t>
  </si>
  <si>
    <t>Naujai įrengti ar įsigyti socialiniai būstai (vnt.)</t>
  </si>
  <si>
    <t>Sukurti/pagerinti atskiro komunalinių atliekų surinkimo pajėgumai (t /m)</t>
  </si>
  <si>
    <t>Išsaugoti, sutvarkyti ar atkurti įvairaus teritorinio lygmens kraštovaizdžio arealai (skaičius)</t>
  </si>
  <si>
    <t>P.S.415</t>
  </si>
  <si>
    <t>Viešojo valdymo institucijos, pagal veiksmų programą ESF lėšomis įgyvendinusios paslaugų ir (ar) aptarnavimo kokybei gerinti skirtas priemones</t>
  </si>
  <si>
    <t>P.S.416</t>
  </si>
  <si>
    <t>P.S.323</t>
  </si>
  <si>
    <t>Viešojo valdymo institucijų darbuotojai, kurie dalyvavo pagal veiksmų programą ESF lėšomis vykdytose veiklose, skirtose stiprinti teikiamų paslaugų ir (ar) aptarnavimo kokybės gerinimui reikalingas kompetencijas</t>
  </si>
  <si>
    <t>P.S.362</t>
  </si>
  <si>
    <t>P.S.329</t>
  </si>
  <si>
    <t>P.S.333</t>
  </si>
  <si>
    <t>Rekonstruotų vandens tiekimo ir nuotekų surinkimo tinklų ilgis (km)</t>
  </si>
  <si>
    <t>Gyventojai, kuriems teikiamos vandens tiekimo paslaugos naujai pastatytais geriamojo vandens tiekimo tinklais (skaičius)</t>
  </si>
  <si>
    <t>P.N.051</t>
  </si>
  <si>
    <t>Gyventojai, kuriems teikiamos vandens tiekimo paslaugos iš naujai pastatytų ir (arba) rekonstruotų geriamojo vandens gerinimo įrenginių (skaičius)</t>
  </si>
  <si>
    <t>P.N.053</t>
  </si>
  <si>
    <t>Gyventojai, kuriems teikiamos paslaugos naujai pastatytais nuotekų surinkimo tinklais (GE)</t>
  </si>
  <si>
    <t>P.N.054</t>
  </si>
  <si>
    <t>Gyventojai, kuriems teikiamos nuotekų valymo paslaugos naujai pastatytais ir (arba) rekonstruotais nuotekų valymo įrenginiais (GE)</t>
  </si>
  <si>
    <t>P.S.328</t>
  </si>
  <si>
    <t>P.N.028</t>
  </si>
  <si>
    <t>Inventorizuota neapskaityto paviršinių nuotekų nuotakyno dalis (proc.)</t>
  </si>
  <si>
    <t>P.S.338</t>
  </si>
  <si>
    <t>P.N.091</t>
  </si>
  <si>
    <t>Teritorijų, kuriose įgyvendintos kraštovaizdžio formavimo priemonės (plotas)</t>
  </si>
  <si>
    <t>P.N.092</t>
  </si>
  <si>
    <t>P.N.093</t>
  </si>
  <si>
    <t>P.B.214</t>
  </si>
  <si>
    <t>P.N.508</t>
  </si>
  <si>
    <t>Bendras naujai nutiestų kelių ilgis</t>
  </si>
  <si>
    <t>P.S.342</t>
  </si>
  <si>
    <t>Įdiegtos saugų eismą gerinančios ir aplinkosaugos priemonės</t>
  </si>
  <si>
    <t>P.S.321</t>
  </si>
  <si>
    <t>P.S.322</t>
  </si>
  <si>
    <t>Įsigytos naujos ekologiškos viešojo transporto priemonės</t>
  </si>
  <si>
    <t>P.S.325</t>
  </si>
  <si>
    <t>P.B.235</t>
  </si>
  <si>
    <t>Investicijas gavusios vaikų priežiūros arba švietimo infrastruktūros pajėgumas (skaičius)</t>
  </si>
  <si>
    <t>Švietimo ir kitų švietimo teikėjų įstaigos, kuriose pagal veiksmų programą ERPF lėšomis sukurta ar atnaujinta ne mažiau nei viena edukacinė erdvė (skaičius)</t>
  </si>
  <si>
    <t>P.N.722</t>
  </si>
  <si>
    <t>Pagal veiksmų programą ERPF lėšomis atnaujintos bendrojo ugdymo mokyklos (skaičius)</t>
  </si>
  <si>
    <t>P.S.379</t>
  </si>
  <si>
    <t>P.N.723</t>
  </si>
  <si>
    <t>Pagal veiksmų programą ERPF lėšomis atnaujintos neformaliojo ugdymo mokyklos (skaičius)</t>
  </si>
  <si>
    <t>P.N.304</t>
  </si>
  <si>
    <t>P.S.335</t>
  </si>
  <si>
    <t>P.B.209</t>
  </si>
  <si>
    <t>P.S.380</t>
  </si>
  <si>
    <t>P.N.717</t>
  </si>
  <si>
    <t>Pagal veiksmų programą ERPF lėšomis atnaujintos ikimokyklinio ir priešmokyklinio ugdymo mokyklos</t>
  </si>
  <si>
    <t>P.B.236</t>
  </si>
  <si>
    <t>P.S.363</t>
  </si>
  <si>
    <t>Viešąsias sveikatos priežiūros paslaugas teikiančių asmens sveikatos priežiūros įstaigų, kuriose modernizuota paslaugų teikimo infrastruktūra (skaičius)</t>
  </si>
  <si>
    <t>P.S.371</t>
  </si>
  <si>
    <t>P.S.361</t>
  </si>
  <si>
    <t>Priemonė: Kaimo (1-6 tūkst. Gyventojų) gyvenamųjų vietovių atnaujinimas</t>
  </si>
  <si>
    <t>P.S.364</t>
  </si>
  <si>
    <t>P.S.365</t>
  </si>
  <si>
    <t>P.B.238</t>
  </si>
  <si>
    <t>P.B.239</t>
  </si>
  <si>
    <t>Sukurtos arba atnaujintos atviros erdvės miestų vietovėse (m2)</t>
  </si>
  <si>
    <t>Pastatyti arba atnaujinti viešieji arba komerciniai pastatai miestų vietovėse (m2)</t>
  </si>
  <si>
    <t>*R – regiono projektas, V – valstybės projektas</t>
  </si>
  <si>
    <t>** ITI – projektas, įgyvendinamas pagal integruotą teritorijos (-ų) vystymo programą;</t>
  </si>
  <si>
    <t>*** rez. – rezervinis projektas.</t>
  </si>
  <si>
    <t>***** sudaromas pagal Veiksmų programos arba Kaimo plėtros programos kodavimo taisykles</t>
  </si>
  <si>
    <t>Kodas (I)****</t>
  </si>
  <si>
    <t>Kodas (I)*****</t>
  </si>
  <si>
    <t>Pastatų komplekso, vad. Tauragės pilimi (adresu S. Dariaus ir S. Girėno g. 5, Tauragė; unikalus Nr. 1665), kompleksinis atnaujinimas (I etapas: kultūros paveldo savybių išsaugojimas ir pritaikymas bendruomeniniams poreikiams)</t>
  </si>
  <si>
    <t>Tauragės miestas</t>
  </si>
  <si>
    <t>ITI</t>
  </si>
  <si>
    <t>-</t>
  </si>
  <si>
    <t>**** Veiklų grupių kodai nurodyti REGIONŲ PLĖTROS PLANŲ RENGIMO METODIKOS 3 priedo 8 lentelėje</t>
  </si>
  <si>
    <t>Kultūros paveldo objektų sutvarkymas ir pritaikymas</t>
  </si>
  <si>
    <t>Tauragės regiono komunalinių atliekų tvarkymo infrastruktūros plėtra</t>
  </si>
  <si>
    <t>Atliekų tvarkymas (mažinimo, rūšiavimo ir perdirbimo skatinimo priemonės)</t>
  </si>
  <si>
    <t>Pagėgių miesto Turgaus aikštės įrengimas ir jos prieigų sutvarkymas</t>
  </si>
  <si>
    <t>TRATC - Tauragės regiono atliekų tvarkymo centras</t>
  </si>
  <si>
    <t>Gyvenamųjų namų kvartalų kompleksinis sutvarkymas Jurbarko mieste</t>
  </si>
  <si>
    <t>JRSA</t>
  </si>
  <si>
    <t>JRSA - Jurbarko rajono savivaldybės administracija</t>
  </si>
  <si>
    <t>ŠRSA - Šilalės rajono savivaldybės administracija</t>
  </si>
  <si>
    <t>TRSA - Tauragės rajono savivaldybės administracija</t>
  </si>
  <si>
    <t>Požerės Kristaus Atsimainymo bažnyčios komplekso aktualizavimas vietos bendruomenės poreikiams</t>
  </si>
  <si>
    <t>Požerės k.</t>
  </si>
  <si>
    <t>Šilalės Simono Gaudėšiaus gimnazijos  pastato dalies patalpų modernizavimas ir aprūpinimas įranga</t>
  </si>
  <si>
    <t>Šilalės m.</t>
  </si>
  <si>
    <t>Pagal veiksmų programą ERPF lėšomis sukurtos naujos ikimokyklinio ir priešmokyklinio ugdymo vietos</t>
  </si>
  <si>
    <t>UAB „Šilalės vandenys“</t>
  </si>
  <si>
    <t>Šiauduvos gyv.</t>
  </si>
  <si>
    <t>08.1.2-CPVA-R-407</t>
  </si>
  <si>
    <t>Pajūrio mstl.</t>
  </si>
  <si>
    <t>Eismo saugumo priemonių diegimas Šilalės mieste ir rajono gyvenvietėse</t>
  </si>
  <si>
    <t>Šilalės r.</t>
  </si>
  <si>
    <t>Šilalė</t>
  </si>
  <si>
    <t>Šilalės rajono Kvėdarnos gyvenamosios vietovės atnaujinimas</t>
  </si>
  <si>
    <t>PSA</t>
  </si>
  <si>
    <t>PSA - Pagėgių savivaldybės administracija</t>
  </si>
  <si>
    <t>TRSA</t>
  </si>
  <si>
    <t>ŠRSA</t>
  </si>
  <si>
    <t>TRATC</t>
  </si>
  <si>
    <t>Pavadinimas</t>
  </si>
  <si>
    <t>Atsinaujinančių energijos šaltinių diegimas</t>
  </si>
  <si>
    <t xml:space="preserve">Viešųjų pastatų energinio efektyvumo didinimas </t>
  </si>
  <si>
    <t xml:space="preserve">Viešosios infrastruktūros (išskyrus pastatus) energinio efektyvumo didinimas </t>
  </si>
  <si>
    <t xml:space="preserve">Gyvenamųjų namų energinio efektyvumo didinimas </t>
  </si>
  <si>
    <t xml:space="preserve">Atliekų tvarkymas (mažinimo, rūšiavimo ir perdirbimo skatinimo priemonės) </t>
  </si>
  <si>
    <t xml:space="preserve">Vandentvarka (esamų geriamo vandens ir nuotekų tinklų modernizavimas) </t>
  </si>
  <si>
    <t>Vandentvarka (naujų tinklų įrengimas)</t>
  </si>
  <si>
    <t>Lietaus nuotekų sistemų modernizavimas ir plėtra</t>
  </si>
  <si>
    <t>Viešojo transporto infrastruktūra</t>
  </si>
  <si>
    <t>Viešojo transporto priemonių įsigijimas</t>
  </si>
  <si>
    <t>Vietinės reikšmės keliai ir gatvės (statyba)</t>
  </si>
  <si>
    <t>Vietinės reikšmės keliai ir gatvės (rekonstrukcija)</t>
  </si>
  <si>
    <t>Valstybinės reikšmės keliai ir gatvės (statyba)</t>
  </si>
  <si>
    <t>Valstybinės reikšmės keliai ir gatvės (rekonstrukcija)</t>
  </si>
  <si>
    <t>Daugiarūšio transporto plėtra</t>
  </si>
  <si>
    <t>Oro uostų ir aerodromų infrastruktūra</t>
  </si>
  <si>
    <t>Regioninė ir vietinė vandens transporto infrastruktūra</t>
  </si>
  <si>
    <t>Intelektinės transporto sistemos</t>
  </si>
  <si>
    <t>Aukštojo mokslo įstaigų modernizavimas</t>
  </si>
  <si>
    <t>Profesinio ar suaugusiųjų mokymo įstaigų modernizavimas</t>
  </si>
  <si>
    <t>Bendrojo lavinimo mokyklų modernizavimas</t>
  </si>
  <si>
    <t>Ikimokyklinio ar priešmokyklinio ugdymo įstaigų modernizavimas</t>
  </si>
  <si>
    <t>Neformaliojo švietimo įstaigų modernizavimas</t>
  </si>
  <si>
    <t>Socialinio būsto infrastruktūra (nauja statyba arba pritaikymas)</t>
  </si>
  <si>
    <t>Socialinio būsto įsigijimas</t>
  </si>
  <si>
    <t>Socialinių paslaugų infrastruktūra</t>
  </si>
  <si>
    <t>Kitos viešosios infrastruktūros modernizavimas (viešosios erdvės): rekreacinės teritorijos ir gamtinis karkasas</t>
  </si>
  <si>
    <t>Kitos viešosios infrastruktūros modernizavimas (viešosios erdvės): visuomeninės, komercinės ir bendro naudojimo paskirties teritorijos</t>
  </si>
  <si>
    <t>Kitos viešosios infrastruktūros modernizavimas (viešosios erdvės): gyvenamosios paskirties teritorijos</t>
  </si>
  <si>
    <t>Kitos viešosios infrastruktūros modernizavimas (viešosios erdvės): pramoninių, buvusių karinių, inžinerinių ir pan. objektų teritorijų pritaikymas ar konversija</t>
  </si>
  <si>
    <t>Kitos viešosios infrastruktūros modernizavimas (pastatai ir statiniai): sveikatinimo ir sporto objektai</t>
  </si>
  <si>
    <t>Kitos viešosios infrastruktūros modernizavimas (pastatai ir statiniai): kultūros objektai</t>
  </si>
  <si>
    <t>Kitos viešosios infrastruktūros modernizavimas (pastatai ir statiniai): bendruomenės, nevyriausybinių organizacijų veiklai pritaikomi pastatai</t>
  </si>
  <si>
    <t>Viešoji tyrimų ir inovacijų infrastruktūra</t>
  </si>
  <si>
    <t>Viešoji verslui skirta infrastruktūra (pramoniniai parkai, pramonės zonos ir pan.)</t>
  </si>
  <si>
    <t>Oro kokybės gerinimas (gatvių valymo technikos įsigijimas, technologijų diegimas)</t>
  </si>
  <si>
    <t>Kraštovaizdžio tvarkymas (kraštovaizdžio etalonai, pažeistos teritorijos ir pan.)</t>
  </si>
  <si>
    <t>Natura 2000 teritorijų tvarkymas ir pritaikymas</t>
  </si>
  <si>
    <t>Užterštų teritorijų išvalymas</t>
  </si>
  <si>
    <t>Pėsčiųjų ir dviračių takai (ne miesto vietovėse)</t>
  </si>
  <si>
    <t>Viešoji turizmo infrastruktūra</t>
  </si>
  <si>
    <t>Viešosios turizmo paslaugos</t>
  </si>
  <si>
    <t>Gamtos paveldo objektų sutvarkymas ir pritaikymas</t>
  </si>
  <si>
    <t>Kompleksinių paveldo objektų sutvarkymas ir pritaikymas</t>
  </si>
  <si>
    <t>Sveikatos paslaugų plėtra (ne infrastruktūra)</t>
  </si>
  <si>
    <t>Socialinių paslaugų plėtra (ne infrastruktūra)</t>
  </si>
  <si>
    <t>Viešojo valdymo tobulinimas</t>
  </si>
  <si>
    <t>Kita (nepriskirta kitoms grupėms)</t>
  </si>
  <si>
    <t xml:space="preserve">Buvusio Kristijono Donelaičio gimnazijos pastato Vilniaus g. 46, Pagėgiai, aktų salės ir vidaus laiptų paveldosaugos vertingųjų savybių sutvarkymas </t>
  </si>
  <si>
    <t>2015/</t>
  </si>
  <si>
    <t>2016/</t>
  </si>
  <si>
    <t>2017/</t>
  </si>
  <si>
    <t xml:space="preserve">Kultūros paveldo objektų sutvarkymas ir pritaikymas
</t>
  </si>
  <si>
    <t>Pagėgių savivaldybė</t>
  </si>
  <si>
    <t>Pagėgių miestas</t>
  </si>
  <si>
    <t>Neformaliojo švietimo infrastruktūros tobulinimas Pagėgių meno ir sporto mokykloje</t>
  </si>
  <si>
    <t>2018/</t>
  </si>
  <si>
    <t>UAB Pagėgių komunalinis ūkis</t>
  </si>
  <si>
    <t>Socialinio būsto fondo plėtra Pagėgių savivaldybėje</t>
  </si>
  <si>
    <t>Naujai įrengtų ar įsigytų socialinių būstų skaičius</t>
  </si>
  <si>
    <t>Apleistos teritorijos už Kultūros centro Pagėgių mieste konversija ir pritaikymas rekreaciniams, poilsio ir sveikatinimo poreikiams</t>
  </si>
  <si>
    <t>Savivaldybes jungiančių turizmo trąsų ir turizmo maršrutų infrastruktūros plėtra Tauragės regione</t>
  </si>
  <si>
    <t>Jurbarko rajonas</t>
  </si>
  <si>
    <t>Jurbarko kultūros centro modernizavimas</t>
  </si>
  <si>
    <t>Jurbarko miestas</t>
  </si>
  <si>
    <t>Jurbarko Antano Sodeikos meno mokyklos atnaujinimas ir pritaikymas neformaliajam ugdymui</t>
  </si>
  <si>
    <t>UAB „Jurbarko vandenys“</t>
  </si>
  <si>
    <t>Smalininkų uosto šlaitų ir pylimų tvarkymas</t>
  </si>
  <si>
    <t>Tauragės krašto muziejaus modernizavimas</t>
  </si>
  <si>
    <t>Ikimokyklinio ar priešmokyklinio ugdymo įstaigų
modernizavimas</t>
  </si>
  <si>
    <t>Geriamojo vandens tiekimo ir nuotekų tvarkymo sistemų renovavimas ir plėtra Tauragės rajone</t>
  </si>
  <si>
    <t>Tauragės rajonas</t>
  </si>
  <si>
    <t>Vandentvarka (esamų geriamo vandens ir nuotekų tinklų
modernizavimas)</t>
  </si>
  <si>
    <t>Paviršinių nuotekų sistemų  tvarkymas Tauragės mieste</t>
  </si>
  <si>
    <t xml:space="preserve"> Nestacionarių socialinių paslaugų infrastruktūros plėtra Tauragės rajono savivaldybėje</t>
  </si>
  <si>
    <t xml:space="preserve">naujai įrengtų ar įsigytų socialinių būstų skaičius </t>
  </si>
  <si>
    <t>Darnaus judumo priemonės miestuose (pėsčiųjų ir
dviračių takų infrastruktūra, Park and Ride, Bike and
Ride aikštelės, elektromobilių įkrovimo stotelių
įrengimas ir kita)</t>
  </si>
  <si>
    <t>Pėsčiųjų ir dviračių tako įrengimas iki Norkaičių gyvenvietės</t>
  </si>
  <si>
    <t>Skaudvilės miesto infrastruktūros sutvarkymas</t>
  </si>
  <si>
    <t>Naujos atviros erdvės vietovėse nuo 1 iki 6 tūkst. gyv. (išskyrus savivaldybių centrus) (m2)</t>
  </si>
  <si>
    <t>Kitos viešosios infrastruktūros modernizavimas (pastatai
ir statiniai): bendruomenės, nevyriausybinių
organizacijų veiklai pritaikomi pastatai</t>
  </si>
  <si>
    <t>Šilalės rajonas</t>
  </si>
  <si>
    <t>Suplanuota:</t>
  </si>
  <si>
    <t xml:space="preserve">Kraštovaizdžio formavimas ir ekologinės būklės gerinimas Tauragės mieste  </t>
  </si>
  <si>
    <t>Šilalės meno mokykla</t>
  </si>
  <si>
    <t>Šilalės rajono gyventojų sveikatos stiprinimas ir sveikos gyvensenos ugdymas</t>
  </si>
  <si>
    <t xml:space="preserve">Šilalės raj.  </t>
  </si>
  <si>
    <t>1.1.2.</t>
  </si>
  <si>
    <t>1.2.</t>
  </si>
  <si>
    <t>1.2.1.</t>
  </si>
  <si>
    <t>1.2.2.</t>
  </si>
  <si>
    <t>1.2.3.</t>
  </si>
  <si>
    <t>2.1.1.</t>
  </si>
  <si>
    <t>2.1.2.</t>
  </si>
  <si>
    <t>2.1.3.</t>
  </si>
  <si>
    <t>2.2.1.</t>
  </si>
  <si>
    <t>3.1.1.</t>
  </si>
  <si>
    <t>3.1.2.</t>
  </si>
  <si>
    <t>3.2.1.</t>
  </si>
  <si>
    <t>Uždavinys. Gerinti sveikatos priežiūros įstaigų infrastruktūrą, kelti paslaugų kokybę ir jų prieinamumą (ypač tikslinėms grupėms), diegti sveiko senėjimo procesą regione.</t>
  </si>
  <si>
    <t>Uždavinys. Padidinti regiono savivaldybių socialinio būsto fondą, pagerinti bendruomenėje teikiamų socialinių paslaugų kokybę ir išplėsti jų prieinamumą.</t>
  </si>
  <si>
    <t xml:space="preserve">Tikslas. Tobulinti viešąjį valdymą savivaldybėse, didinant jo atitikimą visuomenės poreikiams. </t>
  </si>
  <si>
    <t xml:space="preserve">Uždavinys. Stiprinti regiono viešojo valdymo darbuotojų kompetenciją, didinti jų veiklos efektyvumą ir gerinti teikiamų paslaugų kokybę.  </t>
  </si>
  <si>
    <t>Tikslas. Diegti sveiką gyvenamąją aplinką kuriančias vandentvarkos ir atliekų tvarkymo sistemas, didinti paslaugų kokybę ir prieinamumą.</t>
  </si>
  <si>
    <t xml:space="preserve">Uždavinys. Plėsti, renovuoti ir modernizuoti geriamojo vandens ir nuotekų, paviršinių nuotekų surinkimo infrastruktūrą, gerinti teikiamų paslaugų  kokybę.  </t>
  </si>
  <si>
    <t>Uždavinys. Plėsti atliekų tvarkymo infrastruktūrą, mažinti sąvartyne šalinamų atliekų kiekį.</t>
  </si>
  <si>
    <t>Tikslas. Saugoti ir tausojančiai naudoti regiono kraštovaizdį, užtikrinant tinkamą jo planavimą, naudojimą ir tvarkymą.</t>
  </si>
  <si>
    <t>Uždavinys. Padidinti kraštovaizdžio planavimo, tvarkymo ir racionalaus naudojimo bei apsaugos efektyvumą.</t>
  </si>
  <si>
    <t xml:space="preserve">Tikslas. Gerinti viešųjų sveikatos apsaugos, švietimo ir socialinių paslaugų teikimo kokybę, didinti jų prieinamumą gyventojams. </t>
  </si>
  <si>
    <t>Uždavinys. Padidinti bendrojo ugdymo, priešmokyklinio ir ikimokyklinio bei neformaliojo švietimo įstaigų tinklo efektyvumą, plėtoti vaikų ir jaunimo ugdymo galimybes ir prieinamumą.</t>
  </si>
  <si>
    <t xml:space="preserve">Uždavinys. Vykdyti informacines marketingo priemones, skatinančias viešąsias ir privačias investicijas  į rekreacijos ir turizmo sistemos plėtrą, gerinti turizmo įvaizdį ir didinti paslaugų prieinamumą.  </t>
  </si>
  <si>
    <t>Uždavinys. Modernizuoti kultūros įstaigų fizinę ir informacinę infrastruktūrą, kultūros paslaugoms pritaikyti  kultūros paveldo objektus ir netradicines erdves,  didinti paslaugų prieinamumą.</t>
  </si>
  <si>
    <t>Uždavinys. Tobulinti susisiekimo sistemas regione, vystyti ekologiškai darnią transporto infrastruktūrą, padidinti darbo jėgos judumą, gerinti eismo saugumą.</t>
  </si>
  <si>
    <t>Tikslas. Pagerinti sąlygas investicijų pritraukimui, sudaryti palankią aplinką verslui vystytis, ekonominės veiklos efektyvumui didinti.</t>
  </si>
  <si>
    <t>Tikslas. Mažinti išsivystymo skirtumus regiono viduje, skatinti ūkinės veiklos įvairovę mieste ir kaime, didinti ekonomikos augimą.</t>
  </si>
  <si>
    <t>Uždavinys. Vystyti tikslines teritorijas, padidinti ūkinės veiklos įvairovę, pagerinti sukurtų darbo vietų pasiekiamumą.</t>
  </si>
  <si>
    <t>1.1.1.1.1</t>
  </si>
  <si>
    <t>1.1.1.1.2</t>
  </si>
  <si>
    <t>1.1.1.2.1</t>
  </si>
  <si>
    <t>1.1.1.2.2</t>
  </si>
  <si>
    <t>1.1.1.3.1</t>
  </si>
  <si>
    <t>1.1.1.4.1</t>
  </si>
  <si>
    <t>1.1.2.1</t>
  </si>
  <si>
    <t>1.2.1.1.1</t>
  </si>
  <si>
    <t>1.2.1.1.2</t>
  </si>
  <si>
    <t>1.2.1.1.3</t>
  </si>
  <si>
    <t>1.2.1.1.4</t>
  </si>
  <si>
    <t>1.2.1.1.5</t>
  </si>
  <si>
    <t>1.2.1.2.1</t>
  </si>
  <si>
    <t>1.2.1.3.1</t>
  </si>
  <si>
    <t>1.2.1.3.2</t>
  </si>
  <si>
    <t>1.2.1.3.3</t>
  </si>
  <si>
    <t>1.2.1.3.4</t>
  </si>
  <si>
    <t>1.2.1.4.1</t>
  </si>
  <si>
    <t>1.2.2.1.1</t>
  </si>
  <si>
    <t>1.2.2.1.2</t>
  </si>
  <si>
    <t>1.2.2.2.1</t>
  </si>
  <si>
    <t>1.2.2.2.2</t>
  </si>
  <si>
    <t>1.2.2.2.3</t>
  </si>
  <si>
    <t>1.2.2.2.4</t>
  </si>
  <si>
    <t>1.2.3.1</t>
  </si>
  <si>
    <t>1.2.3.1.1</t>
  </si>
  <si>
    <t>2.1.1.1.1</t>
  </si>
  <si>
    <t>2.1.1.1.2</t>
  </si>
  <si>
    <t>2.1.1.1.3</t>
  </si>
  <si>
    <t>2.1.1.1.4</t>
  </si>
  <si>
    <t>2.1.1.2.1</t>
  </si>
  <si>
    <t>2.1.1.2.2</t>
  </si>
  <si>
    <t>2.1.1.2.3</t>
  </si>
  <si>
    <t>2.1.1.2.4</t>
  </si>
  <si>
    <t>2.1.1.3.1</t>
  </si>
  <si>
    <t>2.1.1.3.2</t>
  </si>
  <si>
    <t>2.1.1.3.3</t>
  </si>
  <si>
    <t>2.1.2.1.1</t>
  </si>
  <si>
    <t>2.1.2.1.2</t>
  </si>
  <si>
    <t>2.1.2.1.3</t>
  </si>
  <si>
    <t>2.1.2.1.4</t>
  </si>
  <si>
    <t>2.1.3.1.1</t>
  </si>
  <si>
    <t>2.1.3.1.2</t>
  </si>
  <si>
    <t>2.1.3.1.3</t>
  </si>
  <si>
    <t>2.1.3.1.4</t>
  </si>
  <si>
    <t>2.1.3.2.1</t>
  </si>
  <si>
    <t>2.1.3.2.2</t>
  </si>
  <si>
    <t>2.1.3.2.3</t>
  </si>
  <si>
    <t>2.1.3.2.4</t>
  </si>
  <si>
    <t>2.2.1.1.1</t>
  </si>
  <si>
    <t>3.1.1.1.1</t>
  </si>
  <si>
    <t>3.1.1.1.2</t>
  </si>
  <si>
    <t>3.1.1.1.3</t>
  </si>
  <si>
    <t>3.1.1.1.4</t>
  </si>
  <si>
    <t>3.1.1.2.1</t>
  </si>
  <si>
    <t>3.1.2.1</t>
  </si>
  <si>
    <t>3.1.2.1.1</t>
  </si>
  <si>
    <t>3.2.1.1.1</t>
  </si>
  <si>
    <t>3.2.1.1.2</t>
  </si>
  <si>
    <t>3.2.1.1.3</t>
  </si>
  <si>
    <t>3.2.1.1.4</t>
  </si>
  <si>
    <t>3.2.1.1.5</t>
  </si>
  <si>
    <t>3.2.1.1.6</t>
  </si>
  <si>
    <t>3.2.1.1.7</t>
  </si>
  <si>
    <t>Iš viso 2014–2020 m. (be rezervinių projektų)</t>
  </si>
  <si>
    <t>Iš viso</t>
  </si>
  <si>
    <t>rez.</t>
  </si>
  <si>
    <t>Socialinio būsto plėtra  Jurbarko rajono savivaldybėje</t>
  </si>
  <si>
    <t>Uždavinys. Mažinti atskirtį tarp miesto ir kaimo, remti kompleksišką kaimo atnaujinimą ir plėtrą,  gerinti kaimo gyvenamąją aplinką, didinti gyventojų užimtumą ir saugumą.</t>
  </si>
  <si>
    <t>Priemonė: Ikimokyklinio ir priešmokyklinio ugdymo prieinamumo didinimas</t>
  </si>
  <si>
    <t>Priemonė: Geriamojo vandens tiekimo ir nuotekų tvarkymo sistemų renovavimas ir plėtra, įmonių valdymo tobulinimas</t>
  </si>
  <si>
    <t>Lėšų poreikis</t>
  </si>
  <si>
    <t>IŠ VISO planui įgyvendinti:</t>
  </si>
  <si>
    <t>2 lentelė. Projektams įgyvendinti reikalingų lėšų poreikis, finansavimo šaltiniai ir pagrindinių projektų įgyvendinimo etapų terminai.</t>
  </si>
  <si>
    <t>Tauragės regionas</t>
  </si>
  <si>
    <t>7.2</t>
  </si>
  <si>
    <t>4 lentelė. Projektams priskirti produkto vertinimo kriterijai</t>
  </si>
  <si>
    <t>Priemonė: Pagrindinės paslaugos ir kaimų atnaujinimas kaimo vietovėse</t>
  </si>
  <si>
    <t>5 lentelė. Numatomų sukurti produktų (siektinų produkto vertinimo kriterijų reikšmių) suvestinė</t>
  </si>
  <si>
    <t>1 lentelė. Priemonės, joms įgyvendinti reikalingų lėšų poreikis ir finansavimo šaltiniai</t>
  </si>
  <si>
    <t>Projektų veiklų grupės</t>
  </si>
  <si>
    <t>Metai</t>
  </si>
  <si>
    <t>Veiksmų programos įgyvendinimo plano priemonė (Nr.)</t>
  </si>
  <si>
    <t>Veiksmų programos įgyvendinimo plano priemonės pavadinimas</t>
  </si>
  <si>
    <t>Savivaldybes jungiančių turizmo trasų ir turizmo maršrutų informacinės infrastruktūros plėtra</t>
  </si>
  <si>
    <t>07.1.1-CPVA-R-305</t>
  </si>
  <si>
    <t>Modernizuoti savivaldybių kultūros infrastruktūrą</t>
  </si>
  <si>
    <t>05.4.1-CPVA-R-302</t>
  </si>
  <si>
    <t>Aktualizuoti savivaldybių kultūros paveldo objektus</t>
  </si>
  <si>
    <t>Mokyklų tinklo efektyvumo didinimas „Modernizuoti bendrojo ugdymo įstaigas ir aprūpinti jas gamtos, technologijų, menų ir kitų mokslų laboratorijų įranga“</t>
  </si>
  <si>
    <t>Neformaliojo švietimo infrastruktūros tobulinimas „Plėtoti vaikų ir jauninimo neformaliojo ugdymo galimybes (ypač kaimo vietovėse)“</t>
  </si>
  <si>
    <t>Ikimokyklinio ir priešmokyklinio ugdymo prieinamumo didinimas</t>
  </si>
  <si>
    <t>Geriamojo vandens tiekimo ir nuotekų tvarkymo sistemų renovavimas ir plėtra, įmonių valdymo tobulinimas, iš jų:</t>
  </si>
  <si>
    <t>Paviršinių nuotekų sistemų tvarkymas</t>
  </si>
  <si>
    <t>Kraštovaizdžio apsauga</t>
  </si>
  <si>
    <t>Komunalinių atliekų tvarkymo infrastruktūros plėtra</t>
  </si>
  <si>
    <t>Socialinių paslaugų infrastruktūros plėtra</t>
  </si>
  <si>
    <t>Socialinio būsto fondo plėtra</t>
  </si>
  <si>
    <t>Pirminės asmens ir visuomenės sveikatos priežiūros veiklos efektyvumo didinimas</t>
  </si>
  <si>
    <t>Darnaus judumo priemonių diegimas</t>
  </si>
  <si>
    <t>Pėsčiųjų ir dviračių takų rekonstrukcija ir plėtra</t>
  </si>
  <si>
    <t>Vietinio susisiekimo viešojo transporto priemonių parko atnaujinimas</t>
  </si>
  <si>
    <t>Paslaugų ir asmenų aptarnavimo kokybės gerinimas savivaldybėse</t>
  </si>
  <si>
    <t>Vietinių kelių techninių parametrų ir eismo saugos gerinimas</t>
  </si>
  <si>
    <t>Pagrindinės paslaugos ir kaimų atnaujinimas kaimo vietovėse</t>
  </si>
  <si>
    <t>6 lentelė. Lėšų paskirstymas pagal Veiksmų programos įgyvendinimo plano priemones (tūkst. Eur) (numatomos sudaryti projektų finansavimo sutartys, pamečiui).</t>
  </si>
  <si>
    <t xml:space="preserve">07.1.1-CPVA-R-905 </t>
  </si>
  <si>
    <t>MIESTŲ KOMPLEKSINĖ PLĖTRA (Pagėgiai)</t>
  </si>
  <si>
    <t xml:space="preserve">07.1.1-CPVA-V-902 </t>
  </si>
  <si>
    <t xml:space="preserve">07.1.1-CPVA-R-903 </t>
  </si>
  <si>
    <t>Kaimų (1-6 tūkst. gyventojų) gyvenamųjų vietovių atnaujinimas</t>
  </si>
  <si>
    <t>7 lentelė. Lėšų paskirstymas pagal Veiksmų programos įgyvendinimo plano priemones (tūkst. Eur) (numatomos sudaryti projektų finansavimo sutartys, kaupiamuoju būdu)</t>
  </si>
  <si>
    <t>Projektų, kuriems priskirta veiklų grupė skaičius</t>
  </si>
  <si>
    <t>Projektų, kuriems veiklų grupė priskirta kaip pagrindinė, skaičius</t>
  </si>
  <si>
    <t>Projektų, kuriems veiklų grupė priskirta kaip pagrindinė, lėšų poreikis (iš viso)</t>
  </si>
  <si>
    <t>Lentelė 8. Veiklų grupių suvestinė</t>
  </si>
  <si>
    <t>05.4.1-LVPA-R-821</t>
  </si>
  <si>
    <t>P.N.817</t>
  </si>
  <si>
    <t>Įrengti ženklinimo infrastruktūros objektai</t>
  </si>
  <si>
    <t>2020/</t>
  </si>
  <si>
    <t>2019/</t>
  </si>
  <si>
    <t>Pirminis padalijimas pagal koeficientą</t>
  </si>
  <si>
    <t>Pokyčiai</t>
  </si>
  <si>
    <t>Lėšos su pokyčiais</t>
  </si>
  <si>
    <t>Min.</t>
  </si>
  <si>
    <t>Priemonės kodas</t>
  </si>
  <si>
    <t>Paskirtis/priemonė</t>
  </si>
  <si>
    <t>Lėšos ( Eur)</t>
  </si>
  <si>
    <t>Tauragė</t>
  </si>
  <si>
    <t>Paaiškinimas</t>
  </si>
  <si>
    <t>Pastabos</t>
  </si>
  <si>
    <t>regioninis projektas?</t>
  </si>
  <si>
    <t>Koeficientas</t>
  </si>
  <si>
    <t>KULTŪRAI</t>
  </si>
  <si>
    <t>Jurbarko</t>
  </si>
  <si>
    <t xml:space="preserve">Pagėgiai -65.246,02, Šilalė - 169.722,68 Tauragei </t>
  </si>
  <si>
    <t>tik ITVP</t>
  </si>
  <si>
    <t>Pagėgių</t>
  </si>
  <si>
    <t>Šilalės</t>
  </si>
  <si>
    <t>MOKYMUI</t>
  </si>
  <si>
    <t>Tauragės</t>
  </si>
  <si>
    <t>projekto verte min 289.000 Eur</t>
  </si>
  <si>
    <t>Šilalė -79.000,00 Pagėgiams</t>
  </si>
  <si>
    <t>Pagėgiai -78.311,15 Šilalei</t>
  </si>
  <si>
    <t>APLINKAI</t>
  </si>
  <si>
    <t>tik miestams virš 20 tūkst. Gyv.</t>
  </si>
  <si>
    <t>Tauragė -64.029,70 Eur Pagėgiams už autobusu parka; -65.246,00 Pagėgiams už kultūrą; -301.039,20 Lt Jurbarkui UŽ Darnų judumą</t>
  </si>
  <si>
    <t>regioninis projektas</t>
  </si>
  <si>
    <t>SOCIALINĖMS PRIEMONĖMS</t>
  </si>
  <si>
    <t>fiksuotos kvotos ministro įsakymu</t>
  </si>
  <si>
    <t>SVEIKATOS PRIEŽIŪRAI</t>
  </si>
  <si>
    <t>08.1.3-CPVA-R-609</t>
  </si>
  <si>
    <t>TRANSPORTUI</t>
  </si>
  <si>
    <t>Vietinių kelių techninių parametrų ir eismo saugos gerinimas, iš jų:</t>
  </si>
  <si>
    <t>1. Eismo saugos ir aplinkos apsaugos priemonių diegimas vietinės reikšmės keliuose (30% lėšų - 909109 Eur)</t>
  </si>
  <si>
    <t>2. Vietinės reikšmės kelių transporto infrastruktūros gerinimas, įgyvendinant regionų plėtros programas ir integruotų teritorijų plėtros programas (70% lėšų - 2.121.255 Eur)</t>
  </si>
  <si>
    <t>Jurbarkas -301.039,20, Pagėgiai - 102.409,80, Šilalė -266.395,80 Tauragei</t>
  </si>
  <si>
    <t>Miestai virš 25000 gyventojų</t>
  </si>
  <si>
    <t>Pagėgiai -64.124,00 Tauragei</t>
  </si>
  <si>
    <t>ŽŪM-KPP</t>
  </si>
  <si>
    <t>PASLAUGŲ KAIMUI</t>
  </si>
  <si>
    <t>IŠ VISO:</t>
  </si>
  <si>
    <t>Tikslinės teritorijos</t>
  </si>
  <si>
    <t xml:space="preserve">VRM </t>
  </si>
  <si>
    <t>Kaimų (1-6 tūkst. gyventojų) gyvenamųjų vietovių atnaujinimas (Kvėdarna)</t>
  </si>
  <si>
    <t>Kaimų (1-6 tūkst. gyventojų) gyvenamųjų vietovių atnaujinimas (Skaudvilė)</t>
  </si>
  <si>
    <t>PEREINAMOJO LAIKOTARPIO TIKSLINIŲ TERITORIJŲ VYSTYMAS. I (Tauragė)</t>
  </si>
  <si>
    <t>PEREINAMOJO LAIKOTARPIO TIKSLINIŲ TERITORIJŲ VYSTYMAS. II (Jurbarkas)</t>
  </si>
  <si>
    <t>1.1</t>
  </si>
  <si>
    <t>1.1.1</t>
  </si>
  <si>
    <t>1.1.1.1</t>
  </si>
  <si>
    <t>1.1.1.2</t>
  </si>
  <si>
    <t>1.1.1.3</t>
  </si>
  <si>
    <t>1.1.1.4</t>
  </si>
  <si>
    <t>1.2.1.1</t>
  </si>
  <si>
    <t>1.2.1.2</t>
  </si>
  <si>
    <t>1.2.1.2.2</t>
  </si>
  <si>
    <t xml:space="preserve">Tauragės miesto darnaus judumo plano parengimas </t>
  </si>
  <si>
    <t>04.5.1-TID-V-513</t>
  </si>
  <si>
    <t>P.N.507</t>
  </si>
  <si>
    <t>Parengti darnaus judumo mieste planai</t>
  </si>
  <si>
    <t>1.2.1.3</t>
  </si>
  <si>
    <t>1.2.1.4</t>
  </si>
  <si>
    <t>1.2.2.1</t>
  </si>
  <si>
    <t>1.2.2.2</t>
  </si>
  <si>
    <t>2.1.1.1</t>
  </si>
  <si>
    <t>2.1.1.2</t>
  </si>
  <si>
    <t>2.1.1.3</t>
  </si>
  <si>
    <t>2.1.2.1</t>
  </si>
  <si>
    <t>2.1.3.1</t>
  </si>
  <si>
    <t>2.1.3.2</t>
  </si>
  <si>
    <t>2.2.1.1</t>
  </si>
  <si>
    <t>3.1.1.1</t>
  </si>
  <si>
    <t>P.N.050</t>
  </si>
  <si>
    <t>3.1.1.2</t>
  </si>
  <si>
    <t>3.2.1.1</t>
  </si>
  <si>
    <t xml:space="preserve">Kraštovaizdžio formavimas  Šilalės mieste  </t>
  </si>
  <si>
    <t>Planas IŠ VISO (be rezervinių):</t>
  </si>
  <si>
    <t>3 lentelė. Projektams priskirtos  veiklų grupės</t>
  </si>
  <si>
    <t>Įrengtų naujų dviračių ir / ar pėsčiųjų takų ir / ar trasų ilgis (km)</t>
  </si>
  <si>
    <t>Rekonstruotų dviračių ir / ar pėsčiųjų takų ir / ar trasų ilgis (km)</t>
  </si>
  <si>
    <t>Kodas ****</t>
  </si>
  <si>
    <t>Kodas (I)</t>
  </si>
  <si>
    <t>ŠRS VSB</t>
  </si>
  <si>
    <t>Pokyčiai pagal ministerijos metodiką</t>
  </si>
  <si>
    <t>Vandens tiekimo ir nuotekų tvarkymo infrastruktūros plėtra Jurbarko rajone</t>
  </si>
  <si>
    <t>JRSA, PSA, ŠRSA, TRSA</t>
  </si>
  <si>
    <t>KPP - Kaimo plėtros programa</t>
  </si>
  <si>
    <t>ŽŪM - Žemės ūkio ministerija</t>
  </si>
  <si>
    <t>Atnaujinti ir pritaikyti naujai paskirčiai pastatai ir statiniai kaimo vietovėse (m2)</t>
  </si>
  <si>
    <t>Sukurti /pagerinti atskiro komunalinių atliekų surinkimo pajėgumai (tonos per metus)</t>
  </si>
  <si>
    <t>Teritorijų, kuriose įgyvendintos kraštovaizdžio formavimo priemonės (plotas, ha)</t>
  </si>
  <si>
    <t>Dalies pastato, esančio Dariaus ir Girėno g. 19A, Pajūrio mstl., Šilalės r., pritaikymas socialinio būsto fondo plėtrai</t>
  </si>
  <si>
    <t>Socialinio būsto fondo plėtra Tauragės rajono savivaldybėje</t>
  </si>
  <si>
    <t>Vandentiekio ir nuotekų tinklų rekonstrukcija ir plėtra Šilalės rajone (Kaltinėnuose)</t>
  </si>
  <si>
    <t>UAB „Tauragės vandenys“</t>
  </si>
  <si>
    <t>Vandens tiekimo ir nuotekų tvarkymo infrastruktūros renovavimas ir plėtra Pagėgių savivaldybėje (Natkiškiuose, Piktupėnuose)</t>
  </si>
  <si>
    <t>Apleistos teritorijos Tauragės miesto buvusiame kariniame  miestelyje viešųjų pastatų sutvarkymas ir pritaikymas  bendruomenės poreikiams</t>
  </si>
  <si>
    <t>Savarankiško gyvenimo namų plėtra  senyvo amžiaus asmenims ir (ar) asmenims su negalia  Šventupio g. 3, Šiauduvoje, Šilalės r.</t>
  </si>
  <si>
    <t>10.1.3-ESFA-R-920</t>
  </si>
  <si>
    <t>Bešeimininkių apleistų statinių likvidavimas Jurbarko rajone</t>
  </si>
  <si>
    <t>Kraštovaizdžio formavimas Jurbarko rajone</t>
  </si>
  <si>
    <t>P.N.094</t>
  </si>
  <si>
    <t>Geriamojo vandens tiekimo ir nuotekų tvarkymo sistemų renovavimas ir plėtra, įmonių valdymo tobulinimas</t>
  </si>
  <si>
    <t>Darnaus judumo sistemų kūrimas</t>
  </si>
  <si>
    <r>
      <t xml:space="preserve">Darnaus judumo priemonės miestuose (pėsčiųjų ir dviračių takų infrastruktūra, </t>
    </r>
    <r>
      <rPr>
        <i/>
        <sz val="10"/>
        <color indexed="8"/>
        <rFont val="Times New Roman"/>
        <family val="1"/>
        <charset val="186"/>
      </rPr>
      <t>Park and Ride</t>
    </r>
    <r>
      <rPr>
        <sz val="10"/>
        <color indexed="8"/>
        <rFont val="Times New Roman"/>
        <family val="1"/>
        <charset val="186"/>
      </rPr>
      <t xml:space="preserve">, </t>
    </r>
    <r>
      <rPr>
        <i/>
        <sz val="10"/>
        <color indexed="8"/>
        <rFont val="Times New Roman"/>
        <family val="1"/>
        <charset val="186"/>
      </rPr>
      <t>Bike and Ride</t>
    </r>
    <r>
      <rPr>
        <sz val="10"/>
        <color indexed="8"/>
        <rFont val="Times New Roman"/>
        <family val="1"/>
        <charset val="186"/>
      </rPr>
      <t xml:space="preserve"> aikštelės, elektromobilių įkrovimo stotelių įrengimas ir kita)</t>
    </r>
  </si>
  <si>
    <t>Viešojo valdymo institucijų darbuotojai, kurie dalyvavo pagal veiksmų programą  ESF lėšomis vykdytose veiklose, skirtose stiprinti teikiamų paslaugų ir (ar) aptarnavimo kokybės gerinimui reikalingas kompetencijas</t>
  </si>
  <si>
    <t xml:space="preserve">Mokyklų tinklo efektyvumo didinimas </t>
  </si>
  <si>
    <t>Neformaliojo švietimo infrastruktūros tobulinimas</t>
  </si>
  <si>
    <t>Ikimokyklinio ir priešmokyklinio prieinamumo didinimas</t>
  </si>
  <si>
    <t>Kraštovaizdžio apsaugos gerinimas Pagėgių savivaldybėje</t>
  </si>
  <si>
    <t>2021 m.</t>
  </si>
  <si>
    <t>Pėsčiųjų ir dviračių tako įrengimas Jurbarko miesto Barkūnų gatvėje</t>
  </si>
  <si>
    <t>A. Giedraičio-Giedriaus gatvės rekonstravimas Jurbarko mieste</t>
  </si>
  <si>
    <t>Mažosios Lietuvos Jurbarko krašto kultūros centro aktualizavimas</t>
  </si>
  <si>
    <t>Socialinių paslaugų įstaigos modernizavimas ir paslaugų plėtra Jurbarko rajone</t>
  </si>
  <si>
    <t>Tauragės miesto gatvių rekonstrukcija (Žemaitės, Smėlynų g. ir Smėlynų skg.)</t>
  </si>
  <si>
    <t>Šilalės rajono savivaldybės teritorijos bendrojo plano  gamtinio karkaso sprendinių koregavimas  ir bešeimininkių apleistų pastatų likvidavimas  rajone</t>
  </si>
  <si>
    <t>ŪM - Ūkio ministerija</t>
  </si>
  <si>
    <t>ŠRS VSB - Šilalės rajono savivaldybės Visuomenės sveikatos biuras</t>
  </si>
  <si>
    <t>PSPC - Pirminės sveikatos priežiūros centras</t>
  </si>
  <si>
    <t>Kraštovaizdžio ir (ar) gamtinio karkaso formavimo aspektais pakeisti ar pakoreguoti savivaldybių  ar jų dalių bendrieji planai ( skaičius)</t>
  </si>
  <si>
    <t>Likviduoti kraštovaizdį darkantys bešeimininkiai apleisti statiniai ir įrenginiai (skaičius)</t>
  </si>
  <si>
    <t>Rekultivuotos atvirais kasiniais pažeistos žemės</t>
  </si>
  <si>
    <t xml:space="preserve">Rekultivuotos atvirais kasiniais pažeistos žemės </t>
  </si>
  <si>
    <t>Lėšos (Eur) PFSA</t>
  </si>
  <si>
    <t>Eismo saugos priemonių diegimas Jurbarko miesto Lauko gatvėje</t>
  </si>
  <si>
    <t>Pėsčiųjų tako Vytauto Didžiojo gatvėje  Šilalės m. rekonstrukcija</t>
  </si>
  <si>
    <t>Pėsčiųjų ir dviračių takų įrengimas prie Jankaus gatvės Pagėgiuose</t>
  </si>
  <si>
    <t>R.S.342</t>
  </si>
  <si>
    <t>Sugaištas kelionės automobilių keliais (išskyrus TEN-T kelius) laikas“, mln. val.</t>
  </si>
  <si>
    <t>R.N.403</t>
  </si>
  <si>
    <t xml:space="preserve">Tikslinių grupių asmenys, gavę tiesioginės naudos iš investicijų į socialinių paslaugų infrastruktūrą </t>
  </si>
  <si>
    <t>R.N.404</t>
  </si>
  <si>
    <t xml:space="preserve">Investicijas gavusiose įstaigose esančios vietos socialinių paslaugų gavėjams </t>
  </si>
  <si>
    <t>Bendras naujai nutiestų kelių ilgis (km)</t>
  </si>
  <si>
    <t>Jaunimo ir Rambyno gatvių Pagėgiuose infrastruktūros sutvarkymas</t>
  </si>
  <si>
    <t>Tauragės miesto viešojo susisiekimo parko transporto priemonių atnaujinimas</t>
  </si>
  <si>
    <t>Darnaus judumo priemonių diegimas Tauragės mieste</t>
  </si>
  <si>
    <r>
      <t>Pastatyti arba atnaujinti viešieji arba komerciniai pastatai miestų vietovėse (m</t>
    </r>
    <r>
      <rPr>
        <vertAlign val="superscript"/>
        <sz val="10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>)</t>
    </r>
  </si>
  <si>
    <t>BĮ "Tauragės socialinių paslaugų centras"</t>
  </si>
  <si>
    <t>Modernizuoti veikiančius palaikomojo gydymo, slaugos ir senelių globos namus Pagėgiuose</t>
  </si>
  <si>
    <t>Priemonių planas</t>
  </si>
  <si>
    <t>Pakeistas 2016-03-30 sprendimu Nr. 51/9S-7</t>
  </si>
  <si>
    <t>Pakeistas 2016-08-09 sprendimu Nr. 51/9S-19</t>
  </si>
  <si>
    <t>Pakeistas 2016-09-15 sprendimu Nr. 51/9S-21</t>
  </si>
  <si>
    <t>Pakeistas 2016-10-24 sprendimu Nr. 51/9S-25</t>
  </si>
  <si>
    <t>Šilalės meno mokyklos infrastruktūros tobulinimas plėtojant vaikų ir jaunimo neformaliojo ugdymo galimybes</t>
  </si>
  <si>
    <t>Pakeistas 2016-12-14 sprendimu Nr. 51/9S-33</t>
  </si>
  <si>
    <t>Pakeistas 2017-02-15 sprendimu Nr. 51/9S-1</t>
  </si>
  <si>
    <r>
      <t xml:space="preserve">Siekiama reikšmė </t>
    </r>
    <r>
      <rPr>
        <i/>
        <sz val="12"/>
        <rFont val="Times New Roman"/>
        <family val="1"/>
        <charset val="186"/>
      </rPr>
      <t>(projektams priskirtų kriterijų reikšmių suma)</t>
    </r>
  </si>
  <si>
    <r>
      <t>Naujos atviros erdvės vietovėse nuo 1 iki 6 tūkst. gyv. (išskyrus savivaldybių centrus) (m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</si>
  <si>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t>Vaikų ir jaunimo neformalaus ugdymosi galimybių plėtra Tauragės Moksleivių kūrybos centre</t>
  </si>
  <si>
    <t>Pakeistas 2017-03-29 sprendimu Nr. 51/9S-6</t>
  </si>
  <si>
    <r>
      <t xml:space="preserve">Darnaus judumo priemonės miestuose (pėsčiųjų ir dviračių takų infrastruktūra, </t>
    </r>
    <r>
      <rPr>
        <i/>
        <sz val="12"/>
        <rFont val="Times New Roman"/>
        <family val="1"/>
        <charset val="186"/>
      </rPr>
      <t>Park and Ride</t>
    </r>
    <r>
      <rPr>
        <sz val="12"/>
        <rFont val="Times New Roman"/>
        <family val="1"/>
        <charset val="186"/>
      </rPr>
      <t xml:space="preserve">, </t>
    </r>
    <r>
      <rPr>
        <i/>
        <sz val="12"/>
        <rFont val="Times New Roman"/>
        <family val="1"/>
        <charset val="186"/>
      </rPr>
      <t>Bike and Ride</t>
    </r>
    <r>
      <rPr>
        <sz val="12"/>
        <rFont val="Times New Roman"/>
        <family val="1"/>
        <charset val="186"/>
      </rPr>
      <t xml:space="preserve"> aikštelės, elektromobilių įkrovimo stotelių įrengimas ir kita)</t>
    </r>
  </si>
  <si>
    <t>PlanuotasES lėšų limitas, Eur</t>
  </si>
  <si>
    <t>PFSA numatytos ES lėšos</t>
  </si>
  <si>
    <t>ES lėšų skirtumas</t>
  </si>
  <si>
    <t>Lėšų paskirstymas po sumažinimo</t>
  </si>
  <si>
    <t>PFSA PROJEKTE numatytos ES lėšos</t>
  </si>
  <si>
    <t>Pakeistas 2017-04-11 sprendimu Nr. 51/9S-9</t>
  </si>
  <si>
    <t>Ikimokyklinio ir priešmokyklinio ugdymo patalpų įrengimas Eržvilko gimnazijoje</t>
  </si>
  <si>
    <t>Tauragės Martyno Mažvydo progimnazijos modernizavimas</t>
  </si>
  <si>
    <t>Ikimokyklinio ir priešmokyklinio ugdymo prieinamumo didinimas Rotulių lopšelyje-darželyje</t>
  </si>
  <si>
    <t>2014/</t>
  </si>
  <si>
    <t xml:space="preserve">Miestų kompleksinė plėtra </t>
  </si>
  <si>
    <t xml:space="preserve">Pereinamojo laikotarpio tikslinių teritorijų vystymas. I </t>
  </si>
  <si>
    <t>Pereinamojo laikotarpio tikslinių teritorijų vystymas. II</t>
  </si>
  <si>
    <t>Pakeistas 2017-05-11 sprendimu Nr. 51/9S-12</t>
  </si>
  <si>
    <t>Stebėsena</t>
  </si>
  <si>
    <t>Patvirtinta 2015-10-99 sprendimu Nr. 51/9S-26</t>
  </si>
  <si>
    <t>Pakeista 2017-03-29 sprendimu Nr. 51/9S-6</t>
  </si>
  <si>
    <t>Pakeista 2017-04-11 sprendimu Nr. 51/9S-9</t>
  </si>
  <si>
    <t>Pakeista 2017-05-11 sprendimu Nr. 51/9S-12</t>
  </si>
  <si>
    <t>1 lentelė. Efekto vertinimo kriterijai</t>
  </si>
  <si>
    <t>Prioritetai ir tikslai</t>
  </si>
  <si>
    <t>Vertinimo kriterijaus pavadinimas</t>
  </si>
  <si>
    <t>Pradinė reikšmė (2014 m.)</t>
  </si>
  <si>
    <t>Siekiama reikšmė (2020 m.)</t>
  </si>
  <si>
    <t>Nuokrypio intervalų ribos ir įvertinimas**</t>
  </si>
  <si>
    <r>
      <t>Prioritetas:</t>
    </r>
    <r>
      <rPr>
        <i/>
        <sz val="12"/>
        <rFont val="Times New Roman"/>
        <family val="1"/>
        <charset val="186"/>
      </rPr>
      <t xml:space="preserve"> </t>
    </r>
  </si>
  <si>
    <t>Subalansuotas, darnia plėtra pagrįstas ekonominis augimas.</t>
  </si>
  <si>
    <t>1.1-ef-1</t>
  </si>
  <si>
    <r>
      <t>Tikslas:</t>
    </r>
    <r>
      <rPr>
        <i/>
        <sz val="12"/>
        <rFont val="Times New Roman"/>
        <family val="1"/>
        <charset val="186"/>
      </rPr>
      <t xml:space="preserve"> </t>
    </r>
  </si>
  <si>
    <t>Bendrasis vidaus produktas, mln. Eur</t>
  </si>
  <si>
    <r>
      <t>[770,4; +</t>
    </r>
    <r>
      <rPr>
        <sz val="12"/>
        <rFont val="Calibri"/>
        <family val="2"/>
        <charset val="186"/>
      </rPr>
      <t>∞</t>
    </r>
    <r>
      <rPr>
        <sz val="12"/>
        <rFont val="Times New Roman"/>
        <family val="1"/>
        <charset val="186"/>
      </rPr>
      <t>) labai gerai</t>
    </r>
  </si>
  <si>
    <t>Mažinti išsivystymo skirtumus regiono viduje, skatinti ūkinės veiklos įvairovę mieste ir kaime, didinti ekonomikos augimą.</t>
  </si>
  <si>
    <t>(770,4; 721,2) gerai</t>
  </si>
  <si>
    <t>[721,2;670,1) patenkinamai</t>
  </si>
  <si>
    <t>(-∞;670,1] blogai</t>
  </si>
  <si>
    <t>1.1-ef-2</t>
  </si>
  <si>
    <t xml:space="preserve">Tikslas: </t>
  </si>
  <si>
    <t>Registruotų bedarbių ir darbingo amžiaus gyventojų santykis, lyginant su šalies vidurkiu, proc.</t>
  </si>
  <si>
    <t>(-∞;115,0] labai gerai</t>
  </si>
  <si>
    <t>(115,0; 120,5) gerai</t>
  </si>
  <si>
    <t>[120,5; 125,3) patenkinamai</t>
  </si>
  <si>
    <t>[125,3; + ¥) blogai</t>
  </si>
  <si>
    <t>1.2-ef-1</t>
  </si>
  <si>
    <t>Tikslas:</t>
  </si>
  <si>
    <t>Tiesioginių užsienio investicijų tenkančių 1 gyventojui regione padidėjimas, proc.</t>
  </si>
  <si>
    <t>(3; 4)</t>
  </si>
  <si>
    <t>[4;+∞) labai gerai</t>
  </si>
  <si>
    <t>Pagerinti sąlygas investicijų pritraukimui, sudaryti palankią aplinką verslui vystytis, ekonominės veiklos efektyvumui didinti.</t>
  </si>
  <si>
    <t>(4; 3) gerai</t>
  </si>
  <si>
    <t>[3; 2) patenkinamai</t>
  </si>
  <si>
    <t>(-∞; 2] blogai</t>
  </si>
  <si>
    <t>1.2-ef-2</t>
  </si>
  <si>
    <t>Vidutinis mėnesinis bruto darbo užmokestis, lyginant su šalies vidurkiu, proc.</t>
  </si>
  <si>
    <r>
      <t>[86,5; +¥)</t>
    </r>
    <r>
      <rPr>
        <i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labai gerai</t>
    </r>
  </si>
  <si>
    <t>(86,5;  83,4) gerai</t>
  </si>
  <si>
    <t>[83,4; 80,7) patenkinamai</t>
  </si>
  <si>
    <t>(-¥; 80,7] blogai</t>
  </si>
  <si>
    <t>Prioritetas:</t>
  </si>
  <si>
    <t>Darni, sveika, besimokanti bendruomenė.</t>
  </si>
  <si>
    <t>2.1-ef-1</t>
  </si>
  <si>
    <t>Regiono savivaldybių, pagerinusių vietą Lietuvos savivaldybių indekse, skaičius.</t>
  </si>
  <si>
    <t>[3;4)</t>
  </si>
  <si>
    <t>Gerinti viešųjų sveikatos apsaugos, švietimo ir socialinių paslaugų teikimo kokybę, didinti jų prieinamumą gyventojams.</t>
  </si>
  <si>
    <t>(3;4) gerai</t>
  </si>
  <si>
    <t>[2;3) patenkinamai</t>
  </si>
  <si>
    <t>(0] blogai</t>
  </si>
  <si>
    <t>2.1-ef-2</t>
  </si>
  <si>
    <t>Gyventojų, kuriems padidinta švietimo, sveikatos ir socialinės priežiūros paslaugų aprėptis ir prieinamumas, apimties padidėjimas, proc.</t>
  </si>
  <si>
    <t>(18;28)</t>
  </si>
  <si>
    <t>[28;+∞) labai gerai</t>
  </si>
  <si>
    <t>(18; 28) gerai</t>
  </si>
  <si>
    <t>[9; 18) patenkinamai</t>
  </si>
  <si>
    <t>(-∞; 9] blogai</t>
  </si>
  <si>
    <t>2.2-ef-1</t>
  </si>
  <si>
    <t>Savivaldybių, pagerinusių viešąjį valdymą ir jo  paslaugų kokybę, skaičius, vnt.</t>
  </si>
  <si>
    <t>Tobulinti viešąjį valdymą savivaldybėse, didinant jo atitikimą visuomenės poreikiams.</t>
  </si>
  <si>
    <t>Žmogui  patogi gyventi ir saugi aplinka.</t>
  </si>
  <si>
    <t>3.1-ef-1</t>
  </si>
  <si>
    <t xml:space="preserve">Gyventojų, aprūpintų aukštos kokybės vandentvarkos paslauga, aprėpties padidėjimas, proc. </t>
  </si>
  <si>
    <t>(11;15)</t>
  </si>
  <si>
    <t>[15;+∞) labai gerai</t>
  </si>
  <si>
    <t>Diegti sveiką gyvenamąją aplinką kuriančias vandentvarkos ir atliekų tvarkymo sistemas, didinti paslaugų kokybę ir prieinamumą.</t>
  </si>
  <si>
    <t>(15; 13) gerai</t>
  </si>
  <si>
    <t>[13; 11) patenkinamai</t>
  </si>
  <si>
    <t>(-∞; 11] blogai</t>
  </si>
  <si>
    <t>3.1-ef-2</t>
  </si>
  <si>
    <t>Gyventojų, aprūpintų aukštos kokybės atliekų tvarkymo paslauga, aprėpties padidėjimas, proc.</t>
  </si>
  <si>
    <t>(37;46)</t>
  </si>
  <si>
    <t>[46;+∞) labai gerai</t>
  </si>
  <si>
    <t>(46; 41) gerai</t>
  </si>
  <si>
    <t>[41; 37) patenkinamai</t>
  </si>
  <si>
    <t>(-∞; 37] blogai</t>
  </si>
  <si>
    <t>3.2-ef-1</t>
  </si>
  <si>
    <t>Savivaldybių, kuriose įdiegtos kraštovaizdį ir ekologinę būklę gerinančios priemonės, skaičius.</t>
  </si>
  <si>
    <t>Saugoti ir tausojančiai naudoti regiono kraštovaizdį, užtikrinant tinkamą jo planavimą, naudojimą ir tvarkymą.</t>
  </si>
  <si>
    <t>2 lentelė. Rezultato vertinimo kriterijai.</t>
  </si>
  <si>
    <t>Tikslai ir uždaviniai</t>
  </si>
  <si>
    <t>Siekiama reikšmė (2023 m.)</t>
  </si>
  <si>
    <t>Nuokrypio intervalų ribos ir įvertinimas</t>
  </si>
  <si>
    <t>1.1.</t>
  </si>
  <si>
    <r>
      <t>Tikslas:</t>
    </r>
    <r>
      <rPr>
        <b/>
        <sz val="11"/>
        <rFont val="Times New Roman"/>
        <family val="1"/>
        <charset val="186"/>
      </rPr>
      <t xml:space="preserve"> </t>
    </r>
  </si>
  <si>
    <t>1.1.1-r-1</t>
  </si>
  <si>
    <t xml:space="preserve">Uždavinys: </t>
  </si>
  <si>
    <t>Įgyvendintų projektų skaičius.(ITI), vnt.</t>
  </si>
  <si>
    <t>[12;+ ∞) labai gerai</t>
  </si>
  <si>
    <t>Vystyti tikslines teritorijas, padidinti ūkinės veiklos įvairovę, pagerinti sukurtų darbo vietų pasiekiamumą.</t>
  </si>
  <si>
    <t>(12;9) gerai</t>
  </si>
  <si>
    <t>[9;6) patenkinamai</t>
  </si>
  <si>
    <t>(0;6] blogai</t>
  </si>
  <si>
    <t>1.1.1-r-2</t>
  </si>
  <si>
    <t>Kompleksiškai sutvarkytų tikslinių teritorijų skaičius (ITI), vnt.</t>
  </si>
  <si>
    <t>[3; +∞) labai gerai</t>
  </si>
  <si>
    <t>(3; 2) gerai</t>
  </si>
  <si>
    <t>[2; 1) patenkinamai</t>
  </si>
  <si>
    <t>(0; 1] blogai</t>
  </si>
  <si>
    <t>1.1.1-r-3</t>
  </si>
  <si>
    <t>Kompleksiškai sutvarkyti miestai, vnt.</t>
  </si>
  <si>
    <t>[1; +∞) labai gerai</t>
  </si>
  <si>
    <t>(1;) gerai</t>
  </si>
  <si>
    <t>[0;) patenkinamai</t>
  </si>
  <si>
    <t>1.1.1-r-4</t>
  </si>
  <si>
    <t>Sutvarkytos pereinamojo laikotarpio tikslinės teritorijos, vnt..</t>
  </si>
  <si>
    <t>[2;+ ∞) labai gerai</t>
  </si>
  <si>
    <t>(2;1) gerai</t>
  </si>
  <si>
    <t>[1;0) patenkinamai</t>
  </si>
  <si>
    <t>1.1.2-r-1</t>
  </si>
  <si>
    <t>Kompleksiškai atnaujintų kaimo vietovių skaičius (1-6 tūkst.) .</t>
  </si>
  <si>
    <t>Mažinti atskirtį tarp miesto ir kaimo, remti kompleksišką kaimo atnaujinimą ir plėtrą, kompleksiškai gerinti kaimo gyvenamąją aplinką, didinti gyventojų užimtumą ir saugumą.</t>
  </si>
  <si>
    <t>1.1.2-r-2</t>
  </si>
  <si>
    <t>Pagrindinių paslaugų ir kaimų atnaujinimo kaimo vietovėse įgyvendintų priemonių skaičius, vnt.</t>
  </si>
  <si>
    <t>ŽŪM KPP projektai bus atrenkami regiono mastu, kai ministerija patvirtins taisykles.</t>
  </si>
  <si>
    <t>[;+ ∞) labai gerai</t>
  </si>
  <si>
    <t>Mažinti atskirtį tarp miesto ir kaimo, remti kompleksišką kaimo atnaujinimą ir plėtrą, Pagrindinių paslaugų ir kaimų atnaujinimo kaimo vietovėse gerinti kaimo gyvenamąją aplinką, didinti gyventojų užimtumą ir saugumą.</t>
  </si>
  <si>
    <t>(;) gerai</t>
  </si>
  <si>
    <t>[;) patenkinamai</t>
  </si>
  <si>
    <t>(;] blogai</t>
  </si>
  <si>
    <t>1.2</t>
  </si>
  <si>
    <t xml:space="preserve">Pagerinti sąlygas investicijų pritraukimui, sudaryti palankią aplinką verslui vystytis, ekonominės veiklos efektyvumui didinti. </t>
  </si>
  <si>
    <t>1.2.1-r-1</t>
  </si>
  <si>
    <t>Įgyvendintų susisiekimo sistemos tobulinimo projektų skaičius, vnt.</t>
  </si>
  <si>
    <t>Tobulinti susisiekimo sistemas regione, vystyti ekologiškai darnią transporto infrastruktūrą, padidinti darbo jėgos judumą, gerinti eismo saugumą.</t>
  </si>
  <si>
    <t>[8;4) patenkinamai</t>
  </si>
  <si>
    <t>(0;4] blogai</t>
  </si>
  <si>
    <t>1.2.1-r-2</t>
  </si>
  <si>
    <t>Kelių eismo įvykių skaičiaus sumažinimas regione, proc.</t>
  </si>
  <si>
    <t>[15;+ ∞) labai gerai</t>
  </si>
  <si>
    <t>(15;11) gerai</t>
  </si>
  <si>
    <t>[11;8) patenkinamai</t>
  </si>
  <si>
    <t>(-∞;8] blogai</t>
  </si>
  <si>
    <t>1.2.2-r-1</t>
  </si>
  <si>
    <t>Sutvarkytų, modernizuotų ir atnaujintų kultūros paveldo objektų skaičius, vnt.</t>
  </si>
  <si>
    <t>[4; +∞) labai gerai</t>
  </si>
  <si>
    <t>Modernizuoti kultūros įstaigų fizinę ir informacinę infrastruktūrą, kultūros paslaugoms pritaikyti  kultūros paveldo objektus ir netradicines erdves,  didinti paslaugų prieinamumą.</t>
  </si>
  <si>
    <t>(0; 2] blogai</t>
  </si>
  <si>
    <t>1.2.2-r-2</t>
  </si>
  <si>
    <t>Sutvarkytų, modernizuotų ir atnaujintų kultūros infrastruktūros objektų skaičius, vnt.</t>
  </si>
  <si>
    <t>[2; +∞) labai gerai</t>
  </si>
  <si>
    <t>(2; 1) gerai</t>
  </si>
  <si>
    <t>[1; 0) patenkinamai</t>
  </si>
  <si>
    <t>1.2.3-r-1</t>
  </si>
  <si>
    <t>Uždavinys:</t>
  </si>
  <si>
    <t>Turistų skaičiaus padidėjimas, proc.</t>
  </si>
  <si>
    <t>[7 +¥) labai gerai</t>
  </si>
  <si>
    <t xml:space="preserve">Vykdyti informacines marketingo priemones, skatinančias viešąsias ir privačias investicijas  į rekreacijos ir turizmo sistemos plėtrą, gerinti turizmo įvaizdį ir didinti paslaugų prieinamumą.  </t>
  </si>
  <si>
    <t>(7; 5) gerai</t>
  </si>
  <si>
    <t>[5; 3) patenkinamai</t>
  </si>
  <si>
    <t xml:space="preserve">(-¥;3) blogai </t>
  </si>
  <si>
    <t>2.1.1-r-1</t>
  </si>
  <si>
    <t xml:space="preserve">Ikimokyklinio ir priešmokyklinio ugdymo, bendrojo lavinimo ir neformaliojo švietimo įstaigų modernizavimo projektų skaičius, vnt. </t>
  </si>
  <si>
    <t>[11; +∞) labai gerai</t>
  </si>
  <si>
    <t>Padidinti bendrojo ugdymo, priešmokyklinio ir ikimokyklinio bei neformaliojo švietimo įstaigų tinklo efektyvumą, plėtoti vaikų ir jaunimo ugdymo galimybes ir prieinamumą.</t>
  </si>
  <si>
    <t>(11;5) gerai</t>
  </si>
  <si>
    <t>(0; 3] blogai</t>
  </si>
  <si>
    <t>2.1.2-r-1</t>
  </si>
  <si>
    <t>Įgyvendintų sveikatos paslaugų gerinimo ir prieinamumo didinimo bei sveiko senėjimo proceso ugdymo projektų skaičius, vnt.</t>
  </si>
  <si>
    <t>[6; +∞) labai gerai</t>
  </si>
  <si>
    <t>Gerinti sveikatos priežiūros įstaigų infrastruktūrą, kelti paslaugų kokybę ir jų prieinamumą (ypač tikslinėms grupėms), diegti sveiko senėjimo procesą regione.</t>
  </si>
  <si>
    <t>(6; 5) gerai</t>
  </si>
  <si>
    <t>[5; 4) patenkinamai</t>
  </si>
  <si>
    <t>(0; 4] blogai</t>
  </si>
  <si>
    <t>2.1.3-r-1</t>
  </si>
  <si>
    <t>Įsigytų arba naujai įrengtų socialinių būstų skaičius, vnt.</t>
  </si>
  <si>
    <t>[86; +∞) labai gerai</t>
  </si>
  <si>
    <t>Padidinti regiono savivaldybių socialinio būsto fondą, pagerinti bendruomenėje teikiamų socialinių paslaugų kokybę ir išplėsti jų prieinamumą.</t>
  </si>
  <si>
    <t>(86; 60) gerai</t>
  </si>
  <si>
    <t>[60; 40) patenkinamai</t>
  </si>
  <si>
    <t>(0; 40] blogai</t>
  </si>
  <si>
    <t>2.2</t>
  </si>
  <si>
    <t>2.2.1-r-1</t>
  </si>
  <si>
    <t>Viešojo valdymo darbuotojų, dalyvavusių kompetencijos ir aptarnavimo kokybės gerinimo veiklose, skaičius, vnt.</t>
  </si>
  <si>
    <t>Stiprinti regiono viešojo valdymo darbuotojų kompetenciją, didinti jų veiklos efektyvumą ir gerinti teikiamų paslaugų kokybę.</t>
  </si>
  <si>
    <t>(0; 20] blogai</t>
  </si>
  <si>
    <t>3.1.1-r-1</t>
  </si>
  <si>
    <t>Įgyvendintų rekonstruojamų, modernizuojamų ir naujai nutiestų vandens tiekimo tinklų ir nuotekų tinklų įrengimo  projektų skaičius, vnt.</t>
  </si>
  <si>
    <t xml:space="preserve">Plėsti, renovuoti ir modernizuoti geriamojo vandens ir nuotekų, paviršinių nuotekų surinkimo infrastruktūrą, gerinti teikiamų paslaugų  kokybę.  </t>
  </si>
  <si>
    <t>[3; 1) patenkinamai</t>
  </si>
  <si>
    <t>3.1.2-r-1</t>
  </si>
  <si>
    <t>Į sąvartyną pašalinamų komunalinių atliekų dalis bendroje atliekų apimtyje, proc.</t>
  </si>
  <si>
    <t>[35; +∞) labai gerai</t>
  </si>
  <si>
    <t xml:space="preserve">Plėsti atliekų tvarkymo infrastruktūrą, mažinti sąvartyne šalinamų atliekų kiekį. </t>
  </si>
  <si>
    <t>(35; 55) gerai</t>
  </si>
  <si>
    <t>[55;70 ) patenkinamai</t>
  </si>
  <si>
    <t>(-∞; 70] blogai</t>
  </si>
  <si>
    <t>3.2.1-r-1</t>
  </si>
  <si>
    <t xml:space="preserve">Regione sutvarkytų apleistų ir užterštų teritorijų bei vandens telkinių skaičius, vnt. </t>
  </si>
  <si>
    <t>[10; +∞) labai gerai</t>
  </si>
  <si>
    <t>Padidinti kraštovaizdžio planavimo, tvarkymo ir racionalaus naudojimo bei apsaugos efektyvumą.</t>
  </si>
  <si>
    <t>(10; 8) gerai</t>
  </si>
  <si>
    <t>[8; 4) patenkinamai</t>
  </si>
  <si>
    <t>3 lentelė. Efekto ir rezultato vertinimo kriterijų pasiekimo grafikas.</t>
  </si>
  <si>
    <t>Metai:</t>
  </si>
  <si>
    <t> 1.1-ef-1</t>
  </si>
  <si>
    <t>Bendrasis vidaus produktas, mln. Eur.</t>
  </si>
  <si>
    <t>670,1-2014 770,4-2020</t>
  </si>
  <si>
    <t>a=770,4 b=721,2 c=670,1</t>
  </si>
  <si>
    <t> 1.1-ef-2</t>
  </si>
  <si>
    <t> 125,3-2014 115,0-2020</t>
  </si>
  <si>
    <t>a=115,0 b=120,5 c=125,3</t>
  </si>
  <si>
    <t>a=1 b=0 c=0</t>
  </si>
  <si>
    <t>a=8 b=5 c=1</t>
  </si>
  <si>
    <t>a=15 b=8 c=1</t>
  </si>
  <si>
    <t>0-2014 3-2020</t>
  </si>
  <si>
    <t>a=2 b=1 c=0</t>
  </si>
  <si>
    <t>a=3 b=2 c=1</t>
  </si>
  <si>
    <t>0-2014 1-2020</t>
  </si>
  <si>
    <t> 1.1.1-r-4</t>
  </si>
  <si>
    <t>Sutvarkytos pereinamojo laikotarpio tikslinės teritorijos, vnt.</t>
  </si>
  <si>
    <t>0-2014               2-2020 </t>
  </si>
  <si>
    <t>1.2.-ef-1</t>
  </si>
  <si>
    <t xml:space="preserve">0-2014              4- 2020 </t>
  </si>
  <si>
    <t>a=4 b=3 c=2</t>
  </si>
  <si>
    <t>80,7-2014 86,5-2020</t>
  </si>
  <si>
    <t>a=86,5 b=83,4 c=80,7</t>
  </si>
  <si>
    <t>Kompleksiškai atnaujintų kaimo vietovių skaičius (1-6 tūkst. gyv.).</t>
  </si>
  <si>
    <t>0-2014 2-2020</t>
  </si>
  <si>
    <t>0-2014 ŽŪM KPP projektai bus atrenkami regiono mastu, kai ministerija patvirtins taisykles-2020</t>
  </si>
  <si>
    <t>a=1b=0 c=0</t>
  </si>
  <si>
    <t>a=7 b=3 c=1</t>
  </si>
  <si>
    <t>a=11 b=7 c=5</t>
  </si>
  <si>
    <t>0-2014                      15-2020</t>
  </si>
  <si>
    <t>a=5 b=2 c=1</t>
  </si>
  <si>
    <t>a=8 b=5 c=2</t>
  </si>
  <si>
    <t>a=11 b=18 c=5</t>
  </si>
  <si>
    <t>a=15 b=11 c=8</t>
  </si>
  <si>
    <t>0-2014 4-2020</t>
  </si>
  <si>
    <t> 1.2.3-r-1</t>
  </si>
  <si>
    <t>0-2014 7-2020</t>
  </si>
  <si>
    <t>a=5 b=4 c=3</t>
  </si>
  <si>
    <t>a=6 b=5 c=4</t>
  </si>
  <si>
    <t>a=7 b=5 c=4</t>
  </si>
  <si>
    <t>0-2014                4-2020</t>
  </si>
  <si>
    <t>0-2014                28-2020</t>
  </si>
  <si>
    <t>a=9 b=5 c=1</t>
  </si>
  <si>
    <t>a=18 b=9 c=5</t>
  </si>
  <si>
    <t>a=23 b=18 c=9</t>
  </si>
  <si>
    <t>a=28 b=18 c=9</t>
  </si>
  <si>
    <t>Ikimokyklinio ir priešmokyklinio ugdymo, bendrojo lavinimo ir neformaliojo švietimo įstaigų modernizavimo projektų skaičius, vnt.</t>
  </si>
  <si>
    <t>0-2014               11-2020</t>
  </si>
  <si>
    <t>a=6 b=2 c=1</t>
  </si>
  <si>
    <t>a=11 b=5 c=3</t>
  </si>
  <si>
    <t>0-2014 6-2020</t>
  </si>
  <si>
    <t>a=5 b=4 c=2</t>
  </si>
  <si>
    <t>0-2014           86-2020</t>
  </si>
  <si>
    <t>a=44 b=22 c=6</t>
  </si>
  <si>
    <t>a=86 b=60 c=40</t>
  </si>
  <si>
    <t>Viešojo valdymo darbuotojų, dalyvavusių kompetencijos ir  aptarnavimo kokybės gerinimo veiklose, skaičius, vnt.</t>
  </si>
  <si>
    <t>Gyventojų, aprūpintų aukštos kokybės vandentvarkos paslauga, aprėpties padidėjimas, proc.</t>
  </si>
  <si>
    <t>0-2014               15-2020</t>
  </si>
  <si>
    <t>a=15 b=13 c=11</t>
  </si>
  <si>
    <t>0-2014                      46-2020</t>
  </si>
  <si>
    <t>a=46 b=41 c=37</t>
  </si>
  <si>
    <t>0-2014            4-2020</t>
  </si>
  <si>
    <t>a=4 b=3 c=1</t>
  </si>
  <si>
    <t>70,0-2014                  35,0-2020</t>
  </si>
  <si>
    <t>a=35 b=55 c=70</t>
  </si>
  <si>
    <t>0-2014             4-2020</t>
  </si>
  <si>
    <t>Regione sutvarkytų apleistų ir užterštų teritorijų bei vandens telkinių skaičius, vnt.</t>
  </si>
  <si>
    <t>0-2014         10-2021</t>
  </si>
  <si>
    <t>a=10 b=8 c=4</t>
  </si>
  <si>
    <t>PRODUKTO VERTINIMO KRITERIJŲ PASIEKIMO GRAFIKAS</t>
  </si>
  <si>
    <t>4 lentelė. Siektinos produkto vertinimo kriterijų reikšmės atitinkamais metais</t>
  </si>
  <si>
    <r>
      <t>Naujos atviros erdvės vietovėse nuo 1 iki 6 tūkst. gyv. (išskyrus savivaldybių centrus) (m</t>
    </r>
    <r>
      <rPr>
        <vertAlign val="superscript"/>
        <sz val="11"/>
        <rFont val="Times New Roman"/>
        <family val="1"/>
        <charset val="186"/>
      </rPr>
      <t>2</t>
    </r>
    <r>
      <rPr>
        <sz val="11"/>
        <rFont val="Times New Roman"/>
        <family val="1"/>
        <charset val="186"/>
      </rPr>
      <t>)</t>
    </r>
  </si>
  <si>
    <t>Pagal veiksmų programą ERPF lėšomis sukurtos naujos ikimokyklinio ir priešmokyklinio ugdymo vieto</t>
  </si>
  <si>
    <t>5 lentelė. Siektinos produkto vertinimo kriterijų reikšmės kaupiamuoju būdu (nuo plano įgyvendinimo pradžios).</t>
  </si>
  <si>
    <t>VERTINIMO KRITERIJŲ REIKŠMIŲ APSKAIČIAVIMO METODAI, DALYVAUJANČIOS INSTITUCIJOS IR DUOMENŲ ŠALTINIAI</t>
  </si>
  <si>
    <r>
      <t>6 lentelė.</t>
    </r>
    <r>
      <rPr>
        <sz val="11"/>
        <rFont val="Times New Roman"/>
        <family val="1"/>
        <charset val="186"/>
      </rPr>
      <t xml:space="preserve"> </t>
    </r>
    <r>
      <rPr>
        <b/>
        <sz val="11"/>
        <rFont val="Times New Roman"/>
        <family val="1"/>
        <charset val="186"/>
      </rPr>
      <t>Vertinimo kriterijų reikšmių apskaičiavimo metodai, dalyvaujančios institucijos ir duomenų šaltiniai.</t>
    </r>
  </si>
  <si>
    <t>Eil. Nr.</t>
  </si>
  <si>
    <t>Vertinimo kriterijaus apskaičiavimo formulė arba tyrimo pavadinimas*</t>
  </si>
  <si>
    <t>Vertinimo kriterijaus reikšmei apskaičiuoti arba tyrimui atlikti naudojami duomenys (kintamieji)</t>
  </si>
  <si>
    <t>Duomenis pateikiančios institucijos</t>
  </si>
  <si>
    <t>Duomenų gavimo šaltiniai **</t>
  </si>
  <si>
    <t>Vertinimo kriterijaus reikšmę apskaičiuojanti institucija</t>
  </si>
  <si>
    <t>Vertinimo kriterijaus reikšmės apskaičiavimo periodiškumas</t>
  </si>
  <si>
    <t>1 PRIORITETAS. Subalansuotas, darnia plėtra pagrįstas ekonominis augimas</t>
  </si>
  <si>
    <t>A</t>
  </si>
  <si>
    <t>A- apskrityje sukurtas bendrasis vidaus produktas, mln.Eur</t>
  </si>
  <si>
    <t xml:space="preserve">Lietuvos statistikos departamentas </t>
  </si>
  <si>
    <t xml:space="preserve">Oficialiosios statistikos portalas
http://www.osp.stat.gov.lt/home
</t>
  </si>
  <si>
    <t>RPD prie VRM Tauragės skyrius</t>
  </si>
  <si>
    <t>A/B*100</t>
  </si>
  <si>
    <t xml:space="preserve">A- apskrities bedarbių proc. nuo darbingo amžiaus žmonių; 
B- bedarbių proc. nuo darbingo amžiaus žmonių šalyje.
</t>
  </si>
  <si>
    <t>Lietuvos darbo birža</t>
  </si>
  <si>
    <t xml:space="preserve">Darbo rinka
www.ldb.lt 
</t>
  </si>
  <si>
    <t>(B-A)/A*100</t>
  </si>
  <si>
    <t>A - praėjusio laikotarpio tiesioginės užsienio investicijos tenkančios 1 gyventojui regione; B - ataskaitinio laikotarpio tiesioginės užsienio investcijos, tenkančios 1 gyventojui regione</t>
  </si>
  <si>
    <t xml:space="preserve">A- apskrities mėnesinis bruto darbo užmokestis;
B- šalies mėnesinis bruto darbo užmokestis.
</t>
  </si>
  <si>
    <t>2 PRIORITETAS. Darni, sveika, besimokanti bendruomenė.</t>
  </si>
  <si>
    <t>Lietuvos savivaldybių indekso tyrimas</t>
  </si>
  <si>
    <t>Lietuvos laisvosios rinkos institutas</t>
  </si>
  <si>
    <t>http://www.llri.lt/tyrimai/lietuvos-savivaldybiu-indeksas</t>
  </si>
  <si>
    <t>(A/B)*100</t>
  </si>
  <si>
    <t>A - apskrities gyventojų, kurie turėjo galimybę naudotis paslaugomis baziniais metais, skaičius; B - apskrities gyventojų, kurie turėjo galimybę naudotis paslaugomis ataskaitiniais metais, skaičius</t>
  </si>
  <si>
    <t>Tauragės regiono savivaldybės</t>
  </si>
  <si>
    <t>A - apskrities savivaldybių, pagerinusių viešąjį valdymą ir jo  paslaugų kokybę,  skaičius</t>
  </si>
  <si>
    <t>3 PRIORITETAS. Žmogui  patogi gyventi ir saugi aplinka.</t>
  </si>
  <si>
    <t>A - apskrities gyventojų, aprūpintų aukštos kokybės vandentvarkos paslauga baziniais metais, skaičius; B - apskrities gyventojų, aprūpintų aukštos kokybės vandentvarkos paslauga ataskaitiniais metais, skaičius</t>
  </si>
  <si>
    <t>A - apskrities gyventojų, aprūpintų aukštos kokybės atliekų tvarkymo paslauga baziniais metais, skaičius; B - apskrities gyventojų, aprūpintų aukštos kokybės atliekų tvarkymo paslauga ataskaitiniais metais, skaičius</t>
  </si>
  <si>
    <t>A - savivaldybių, kuriose įdiegtos kraštovaizdį ir ekologinę būklę gerinančios priemonės, skaičius.</t>
  </si>
  <si>
    <t>* Jei vertinimo kriterijui apskaičiuoti bus atliekamas papildomas tyrimas, plano priede pateikiamas trumpas laisvos formos tyrimo metodo (-ų) aprašymas.</t>
  </si>
  <si>
    <t>** Iš viešųjų šaltinių (leidiniai, viešosios duomenų bazės, teisės aktai, periodinės apžvalgos ir kt.); naudojant informacines sistemas; tiesiogiai kreipiantis į duomenis renkančią instituciją ar įstaigą; kita.</t>
  </si>
  <si>
    <t xml:space="preserve">
VISUOMENĖS INFORMAVIMO APIE PLANO ĮGYVENDINIMĄ PRIEMONĖS
</t>
  </si>
  <si>
    <t>7 lentelė. Visuomenės informavimo apie plano įgyvendinimą priemonės.</t>
  </si>
  <si>
    <t xml:space="preserve">Informacijos pobūdis </t>
  </si>
  <si>
    <t>Skelbimo periodiškumas*</t>
  </si>
  <si>
    <t>Paskelbimo šaltinis (pažymėti)</t>
  </si>
  <si>
    <t>Lėšų poreikis ir finansavimo šaltiniai</t>
  </si>
  <si>
    <t>Skelbimas internete **</t>
  </si>
  <si>
    <t>Pranešimas spaudai</t>
  </si>
  <si>
    <t>Užsakomasis straipsnis</t>
  </si>
  <si>
    <t>Televizijos laida</t>
  </si>
  <si>
    <t>Radijo pranešimas</t>
  </si>
  <si>
    <t>Seminaras, konferencija</t>
  </si>
  <si>
    <t>Kita (nurodyti)</t>
  </si>
  <si>
    <t>Plano įgyvendinimo ataskaita</t>
  </si>
  <si>
    <t>1 kartą per metus</t>
  </si>
  <si>
    <t>+</t>
  </si>
  <si>
    <t>RPT posėdžiai</t>
  </si>
  <si>
    <t>Periodinė apžvalga</t>
  </si>
  <si>
    <t>1 kartą per ketvirtį</t>
  </si>
  <si>
    <t>Teminė apžvalga</t>
  </si>
  <si>
    <t>Informacinis pranešimas</t>
  </si>
  <si>
    <t>* Vienkartinis, periodinis (nurodyti periodiškumą)</t>
  </si>
  <si>
    <t>** www.lietuvosregionai.lt</t>
  </si>
  <si>
    <t>Mokyklo tinklo efektyvumo didinimas Pagėgių Algimanto Mackaus gimnazijoje</t>
  </si>
  <si>
    <t>(12;8) gerai</t>
  </si>
  <si>
    <t>0-2014                17-2020</t>
  </si>
  <si>
    <t>a=17 b=15 c=10</t>
  </si>
  <si>
    <t>0-2014 12-2020</t>
  </si>
  <si>
    <t>a=12 b=11 c=7</t>
  </si>
  <si>
    <t>Pakeistas 2017-06-09 sprendimu Nr. 51/9S-21</t>
  </si>
  <si>
    <t>Pakeista 2017-06-09 sprendimu Nr. 51/9S-21</t>
  </si>
  <si>
    <t>Darnaus judumo priemonės miestuose (pėsčiųjų ir dviračių takų infrastruktūra, Park and Ride, Bike and Ride aikštelės, elektromobilių įkrovimo stotelių įrengimas ir kita)</t>
  </si>
  <si>
    <t>Pakeistas 2017-06-26 sprendimu Nr. 51/9S-26</t>
  </si>
  <si>
    <t>Pakeista 2017-06-26 sprendimu Nr. 51/9S-26</t>
  </si>
  <si>
    <t>Paslaugų teikimo ir asmenų aptarnavimo kokybės gerinimas Tauragės regiono savivaldybėse. I etapas</t>
  </si>
  <si>
    <t>2.2.1.1.2</t>
  </si>
  <si>
    <t>P.N.910</t>
  </si>
  <si>
    <t>Parengtos piliečių chartijos</t>
  </si>
  <si>
    <t>a=21 b=15 c=10</t>
  </si>
  <si>
    <t>a=69 b=40 c=20</t>
  </si>
  <si>
    <t>Paslaugų teikimo ir asmenų aptarnavimo kokybės gerinimas Tauragės regiono savivaldybėse. II etapas</t>
  </si>
  <si>
    <t>Pakeistas 2017-07-21 sprendimu Nr. 51/9S-30</t>
  </si>
  <si>
    <t>Pakeista 2017-07-21 sprendimu Nr. 51/9S-30</t>
  </si>
  <si>
    <t>[69; +∞) labai gerai</t>
  </si>
  <si>
    <t>(69; 40) gerai</t>
  </si>
  <si>
    <t>[40; 20) patenkinamai</t>
  </si>
  <si>
    <t>0-2014          4-2021</t>
  </si>
  <si>
    <t>0-2014        69-2021</t>
  </si>
  <si>
    <t>P.N.743</t>
  </si>
  <si>
    <t>Pagal veiksmų programą ERPF lėšomis atnaujintos ikimokyklinio ir/ar priešmokyklinio ugdymo grupės</t>
  </si>
  <si>
    <t>Ikimokyklinio ir priešmokyklinio ugdymo prieinamumo didinimas, modernizuojant Tauragės vaikų reabilitacijos centro-mokyklos "Pušelė“ ugdymo aplinką</t>
  </si>
  <si>
    <t xml:space="preserve">08.4.2-ESFA-R-630 </t>
  </si>
  <si>
    <t>P.S.372</t>
  </si>
  <si>
    <t>Tikslinių grupių asmenys, kurie dalyvavo informavimo, švietimo ir mokymo renginiuose bei sveikatos raštingumą didinačiose veiklose (skaičius)</t>
  </si>
  <si>
    <t>Sveikam gyvenimui sakome - TAIP!</t>
  </si>
  <si>
    <t xml:space="preserve">Tauragės raj.  </t>
  </si>
  <si>
    <t>08.4.2-ESFA-R-630</t>
  </si>
  <si>
    <t>Tikslinių grupių asmenys, kurie dalyvavo informavimo, švietimo ir mokymo renginiuose bei sveikatos raštingumą didinančiose veiklose</t>
  </si>
  <si>
    <t>2022 m.</t>
  </si>
  <si>
    <t xml:space="preserve">Jurbarko rajono gyventojų sveikos gyvensenos skatinimas  </t>
  </si>
  <si>
    <t>Tikslinių grupių asmenys, kurie dalyvauja informavimo, švietimo ir mokymo renginiuose bei sveikatos raštingumą didinančiose veiklose</t>
  </si>
  <si>
    <t>Modernizuoti savivaldybių visuomenės sveikatos biurai</t>
  </si>
  <si>
    <t>Sveikos gyvensenos skatinimas regioniniu lygiu</t>
  </si>
  <si>
    <t>Pagėgių savivalybė</t>
  </si>
  <si>
    <t>Ikimokyklinio ugdymo prieinamumo didinimas Šilalės mieste</t>
  </si>
  <si>
    <t>JRS VSB - Jurbarko rajono savivaldybės Visuomenės sveikatos biuras</t>
  </si>
  <si>
    <t>JRS VSB</t>
  </si>
  <si>
    <t>TRS VSB</t>
  </si>
  <si>
    <t>TRS VSB -  Tauragės rajono savivaldybės Visuomenės sveikatos biuras</t>
  </si>
  <si>
    <t>P.N.671</t>
  </si>
  <si>
    <t>Pakeistas 2017-10-16 sprendimu Nr. 51/9S-46</t>
  </si>
  <si>
    <t>Pakeistas 2017-09-08 sprendimu Nr. 51/9S-40</t>
  </si>
  <si>
    <t>Sveikos gyvensenos skatinimas Pagėgių savivaldybėje</t>
  </si>
  <si>
    <t>Pakeista 2017-09-08 sprendimu Nr. 51/9S-40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</si>
</sst>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€_-;\-* #,##0.00\ _€_-;_-* &quot;-&quot;??\ _€_-;_-@_-"/>
    <numFmt numFmtId="164" formatCode="_-* #,##0.00\ _L_t_-;\-* #,##0.00\ _L_t_-;_-* &quot;-&quot;??\ _L_t_-;_-@_-"/>
    <numFmt numFmtId="165" formatCode="yyyy\/mm"/>
    <numFmt numFmtId="166" formatCode="#,##0.00;[Red]#,##0.00"/>
    <numFmt numFmtId="167" formatCode="#,##0.00\ _L_t"/>
    <numFmt numFmtId="168" formatCode="#,##0.00_ ;\-#,##0.00\ "/>
    <numFmt numFmtId="169" formatCode="0.00000"/>
    <numFmt numFmtId="170" formatCode="#,##0.0000"/>
    <numFmt numFmtId="171" formatCode="0.0"/>
    <numFmt numFmtId="172" formatCode="mm"/>
    <numFmt numFmtId="173" formatCode="#,##0.000"/>
  </numFmts>
  <fonts count="61" x14ac:knownFonts="1">
    <font>
      <sz val="11"/>
      <color indexed="8"/>
      <name val="Calibri"/>
      <family val="2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indexed="8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indexed="8"/>
      <name val="Calibri"/>
      <family val="2"/>
    </font>
    <font>
      <sz val="10"/>
      <name val="Arial"/>
      <family val="2"/>
      <charset val="186"/>
    </font>
    <font>
      <sz val="11"/>
      <color indexed="8"/>
      <name val="Times New Roman"/>
      <family val="1"/>
      <charset val="186"/>
    </font>
    <font>
      <sz val="10"/>
      <name val="Arial Narrow"/>
      <family val="2"/>
      <charset val="186"/>
    </font>
    <font>
      <b/>
      <sz val="10"/>
      <name val="Arial Narrow"/>
      <family val="2"/>
      <charset val="186"/>
    </font>
    <font>
      <sz val="10"/>
      <color rgb="FFFF0000"/>
      <name val="Arial Narrow"/>
      <family val="2"/>
      <charset val="186"/>
    </font>
    <font>
      <sz val="10"/>
      <color rgb="FF000000"/>
      <name val="Arial Narrow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8"/>
      <color theme="1"/>
      <name val="Arial Narrow"/>
      <family val="2"/>
      <charset val="186"/>
    </font>
    <font>
      <sz val="9"/>
      <color theme="1"/>
      <name val="Arial Narrow"/>
      <family val="2"/>
      <charset val="186"/>
    </font>
    <font>
      <b/>
      <sz val="8"/>
      <color theme="1"/>
      <name val="Arial Narrow"/>
      <family val="2"/>
      <charset val="186"/>
    </font>
    <font>
      <b/>
      <sz val="9"/>
      <color theme="1"/>
      <name val="Arial Narrow"/>
      <family val="2"/>
      <charset val="186"/>
    </font>
    <font>
      <sz val="9"/>
      <color theme="0" tint="-0.34998626667073579"/>
      <name val="Arial Narrow"/>
      <family val="2"/>
      <charset val="186"/>
    </font>
    <font>
      <b/>
      <sz val="9"/>
      <color theme="1"/>
      <name val="Calibri"/>
      <family val="2"/>
      <charset val="186"/>
      <scheme val="minor"/>
    </font>
    <font>
      <sz val="10"/>
      <color theme="1"/>
      <name val="Arial Narrow"/>
      <family val="2"/>
      <charset val="186"/>
    </font>
    <font>
      <sz val="8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rgb="FFFF0000"/>
      <name val="Arial Narrow"/>
      <family val="2"/>
      <charset val="186"/>
    </font>
    <font>
      <b/>
      <sz val="10"/>
      <color theme="0" tint="-0.249977111117893"/>
      <name val="Arial Narrow"/>
      <family val="2"/>
      <charset val="186"/>
    </font>
    <font>
      <b/>
      <sz val="10"/>
      <color theme="1"/>
      <name val="Arial Narrow"/>
      <family val="2"/>
      <charset val="186"/>
    </font>
    <font>
      <sz val="6"/>
      <color theme="1"/>
      <name val="Arial Narrow"/>
      <family val="2"/>
      <charset val="186"/>
    </font>
    <font>
      <b/>
      <sz val="6"/>
      <color theme="1"/>
      <name val="Arial Narrow"/>
      <family val="2"/>
      <charset val="186"/>
    </font>
    <font>
      <sz val="10"/>
      <color theme="0" tint="-0.249977111117893"/>
      <name val="Arial Narrow"/>
      <family val="2"/>
      <charset val="186"/>
    </font>
    <font>
      <sz val="6"/>
      <color theme="0" tint="-0.249977111117893"/>
      <name val="Arial Narrow"/>
      <family val="2"/>
      <charset val="186"/>
    </font>
    <font>
      <sz val="10"/>
      <color theme="0" tint="-0.34998626667073579"/>
      <name val="Arial Narrow"/>
      <family val="2"/>
      <charset val="186"/>
    </font>
    <font>
      <b/>
      <sz val="10"/>
      <color theme="0" tint="-0.34998626667073579"/>
      <name val="Arial Narrow"/>
      <family val="2"/>
      <charset val="186"/>
    </font>
    <font>
      <sz val="10"/>
      <color theme="0" tint="-0.499984740745262"/>
      <name val="Arial Narrow"/>
      <family val="2"/>
      <charset val="186"/>
    </font>
    <font>
      <sz val="9"/>
      <color theme="1"/>
      <name val="Arial"/>
      <family val="2"/>
      <charset val="186"/>
    </font>
    <font>
      <b/>
      <sz val="12"/>
      <name val="Times New Roman"/>
      <family val="1"/>
      <charset val="186"/>
    </font>
    <font>
      <b/>
      <sz val="10"/>
      <color theme="1" tint="0.499984740745262"/>
      <name val="Arial Narrow"/>
      <family val="2"/>
      <charset val="186"/>
    </font>
    <font>
      <sz val="12"/>
      <name val="Times New Roman"/>
      <family val="1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1"/>
      <name val="Calibri"/>
      <family val="2"/>
    </font>
    <font>
      <b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4"/>
      <color indexed="8"/>
      <name val="Times New Roman"/>
      <family val="1"/>
      <charset val="186"/>
    </font>
    <font>
      <b/>
      <i/>
      <sz val="11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2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sz val="11"/>
      <color rgb="FFFF0000"/>
      <name val="Calibri"/>
      <family val="2"/>
    </font>
    <font>
      <b/>
      <sz val="11"/>
      <color indexed="8"/>
      <name val="Calibri"/>
      <family val="2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Calibri"/>
      <family val="2"/>
      <charset val="186"/>
    </font>
    <font>
      <vertAlign val="superscript"/>
      <sz val="11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  <font>
      <u/>
      <sz val="11"/>
      <name val="Times New Roman"/>
      <family val="1"/>
      <charset val="186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6" fillId="0" borderId="0" applyFont="0" applyFill="0" applyBorder="0" applyAlignment="0" applyProtection="0"/>
    <xf numFmtId="0" fontId="7" fillId="0" borderId="0"/>
    <xf numFmtId="9" fontId="6" fillId="0" borderId="0" applyFont="0" applyFill="0" applyBorder="0" applyAlignment="0" applyProtection="0"/>
    <xf numFmtId="0" fontId="1" fillId="0" borderId="0"/>
    <xf numFmtId="0" fontId="59" fillId="0" borderId="0" applyNumberFormat="0" applyFill="0" applyBorder="0" applyAlignment="0" applyProtection="0"/>
  </cellStyleXfs>
  <cellXfs count="628">
    <xf numFmtId="0" fontId="0" fillId="0" borderId="0" xfId="0"/>
    <xf numFmtId="0" fontId="4" fillId="2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top" wrapText="1"/>
    </xf>
    <xf numFmtId="16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vertical="top" wrapText="1"/>
    </xf>
    <xf numFmtId="4" fontId="4" fillId="2" borderId="1" xfId="1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wrapText="1"/>
    </xf>
    <xf numFmtId="0" fontId="4" fillId="0" borderId="1" xfId="0" applyFont="1" applyBorder="1" applyAlignment="1">
      <alignment vertical="top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0" xfId="1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4" fontId="23" fillId="4" borderId="3" xfId="0" applyNumberFormat="1" applyFont="1" applyFill="1" applyBorder="1" applyAlignment="1">
      <alignment horizontal="right" vertical="center"/>
    </xf>
    <xf numFmtId="4" fontId="10" fillId="4" borderId="1" xfId="0" applyNumberFormat="1" applyFont="1" applyFill="1" applyBorder="1" applyAlignment="1">
      <alignment vertical="center"/>
    </xf>
    <xf numFmtId="4" fontId="24" fillId="4" borderId="1" xfId="0" applyNumberFormat="1" applyFont="1" applyFill="1" applyBorder="1" applyAlignment="1">
      <alignment vertical="center"/>
    </xf>
    <xf numFmtId="4" fontId="25" fillId="4" borderId="1" xfId="0" applyNumberFormat="1" applyFont="1" applyFill="1" applyBorder="1" applyAlignment="1">
      <alignment vertical="center"/>
    </xf>
    <xf numFmtId="49" fontId="25" fillId="4" borderId="21" xfId="0" applyNumberFormat="1" applyFont="1" applyFill="1" applyBorder="1" applyAlignment="1">
      <alignment vertical="center"/>
    </xf>
    <xf numFmtId="4" fontId="25" fillId="4" borderId="1" xfId="0" applyNumberFormat="1" applyFont="1" applyFill="1" applyBorder="1"/>
    <xf numFmtId="0" fontId="20" fillId="0" borderId="0" xfId="0" applyFont="1"/>
    <xf numFmtId="4" fontId="0" fillId="0" borderId="0" xfId="0" applyNumberFormat="1"/>
    <xf numFmtId="0" fontId="16" fillId="9" borderId="15" xfId="0" applyFont="1" applyFill="1" applyBorder="1" applyAlignment="1">
      <alignment horizontal="center" vertical="center"/>
    </xf>
    <xf numFmtId="4" fontId="23" fillId="9" borderId="17" xfId="0" applyNumberFormat="1" applyFont="1" applyFill="1" applyBorder="1" applyAlignment="1">
      <alignment horizontal="right" vertical="center"/>
    </xf>
    <xf numFmtId="4" fontId="10" fillId="9" borderId="1" xfId="0" applyNumberFormat="1" applyFont="1" applyFill="1" applyBorder="1" applyAlignment="1">
      <alignment vertical="center"/>
    </xf>
    <xf numFmtId="4" fontId="25" fillId="9" borderId="1" xfId="0" applyNumberFormat="1" applyFont="1" applyFill="1" applyBorder="1" applyAlignment="1">
      <alignment vertical="center"/>
    </xf>
    <xf numFmtId="49" fontId="25" fillId="9" borderId="1" xfId="0" applyNumberFormat="1" applyFont="1" applyFill="1" applyBorder="1" applyAlignment="1">
      <alignment vertical="center"/>
    </xf>
    <xf numFmtId="0" fontId="0" fillId="0" borderId="1" xfId="0" applyBorder="1"/>
    <xf numFmtId="0" fontId="14" fillId="9" borderId="15" xfId="0" applyFont="1" applyFill="1" applyBorder="1" applyAlignment="1">
      <alignment horizontal="center" vertical="center"/>
    </xf>
    <xf numFmtId="4" fontId="9" fillId="0" borderId="3" xfId="0" applyNumberFormat="1" applyFont="1" applyBorder="1" applyAlignment="1">
      <alignment horizontal="right" vertical="center"/>
    </xf>
    <xf numFmtId="4" fontId="10" fillId="0" borderId="1" xfId="0" applyNumberFormat="1" applyFont="1" applyFill="1" applyBorder="1" applyAlignment="1">
      <alignment vertical="center"/>
    </xf>
    <xf numFmtId="4" fontId="10" fillId="10" borderId="1" xfId="0" applyNumberFormat="1" applyFont="1" applyFill="1" applyBorder="1" applyAlignment="1">
      <alignment vertical="center"/>
    </xf>
    <xf numFmtId="4" fontId="20" fillId="0" borderId="3" xfId="0" applyNumberFormat="1" applyFont="1" applyBorder="1" applyAlignment="1">
      <alignment vertical="center"/>
    </xf>
    <xf numFmtId="4" fontId="20" fillId="7" borderId="1" xfId="0" applyNumberFormat="1" applyFont="1" applyFill="1" applyBorder="1" applyAlignment="1">
      <alignment vertical="center" wrapText="1"/>
    </xf>
    <xf numFmtId="4" fontId="9" fillId="7" borderId="1" xfId="0" applyNumberFormat="1" applyFont="1" applyFill="1" applyBorder="1" applyAlignment="1">
      <alignment vertical="center" wrapText="1"/>
    </xf>
    <xf numFmtId="4" fontId="20" fillId="6" borderId="1" xfId="0" applyNumberFormat="1" applyFont="1" applyFill="1" applyBorder="1" applyAlignment="1">
      <alignment vertical="center" wrapText="1"/>
    </xf>
    <xf numFmtId="49" fontId="26" fillId="0" borderId="2" xfId="0" applyNumberFormat="1" applyFont="1" applyFill="1" applyBorder="1" applyAlignment="1">
      <alignment vertical="center"/>
    </xf>
    <xf numFmtId="4" fontId="25" fillId="0" borderId="1" xfId="0" applyNumberFormat="1" applyFont="1" applyFill="1" applyBorder="1"/>
    <xf numFmtId="4" fontId="25" fillId="10" borderId="1" xfId="0" applyNumberFormat="1" applyFont="1" applyFill="1" applyBorder="1"/>
    <xf numFmtId="0" fontId="20" fillId="10" borderId="0" xfId="0" applyFont="1" applyFill="1"/>
    <xf numFmtId="0" fontId="14" fillId="9" borderId="17" xfId="0" applyFont="1" applyFill="1" applyBorder="1" applyAlignment="1">
      <alignment horizontal="center" vertical="center"/>
    </xf>
    <xf numFmtId="4" fontId="11" fillId="0" borderId="3" xfId="0" applyNumberFormat="1" applyFont="1" applyBorder="1" applyAlignment="1">
      <alignment horizontal="right" vertical="center"/>
    </xf>
    <xf numFmtId="4" fontId="20" fillId="0" borderId="1" xfId="0" applyNumberFormat="1" applyFont="1" applyBorder="1" applyAlignment="1">
      <alignment vertical="center"/>
    </xf>
    <xf numFmtId="49" fontId="26" fillId="0" borderId="1" xfId="0" applyNumberFormat="1" applyFont="1" applyFill="1" applyBorder="1" applyAlignment="1">
      <alignment vertical="center"/>
    </xf>
    <xf numFmtId="0" fontId="16" fillId="4" borderId="13" xfId="0" applyFont="1" applyFill="1" applyBorder="1" applyAlignment="1">
      <alignment horizontal="center" vertical="center"/>
    </xf>
    <xf numFmtId="49" fontId="27" fillId="4" borderId="1" xfId="0" applyNumberFormat="1" applyFont="1" applyFill="1" applyBorder="1" applyAlignment="1">
      <alignment vertical="center"/>
    </xf>
    <xf numFmtId="0" fontId="16" fillId="4" borderId="15" xfId="0" applyFont="1" applyFill="1" applyBorder="1" applyAlignment="1">
      <alignment horizontal="center" vertical="center"/>
    </xf>
    <xf numFmtId="4" fontId="20" fillId="6" borderId="1" xfId="0" applyNumberFormat="1" applyFont="1" applyFill="1" applyBorder="1" applyAlignment="1">
      <alignment vertical="center"/>
    </xf>
    <xf numFmtId="4" fontId="20" fillId="7" borderId="1" xfId="0" applyNumberFormat="1" applyFont="1" applyFill="1" applyBorder="1" applyAlignment="1">
      <alignment vertical="center"/>
    </xf>
    <xf numFmtId="0" fontId="16" fillId="4" borderId="17" xfId="0" applyFont="1" applyFill="1" applyBorder="1" applyAlignment="1">
      <alignment horizontal="center" vertical="center"/>
    </xf>
    <xf numFmtId="49" fontId="26" fillId="0" borderId="21" xfId="0" applyNumberFormat="1" applyFont="1" applyFill="1" applyBorder="1" applyAlignment="1">
      <alignment horizontal="center" vertical="center"/>
    </xf>
    <xf numFmtId="0" fontId="0" fillId="0" borderId="0" xfId="0" applyAlignment="1"/>
    <xf numFmtId="0" fontId="16" fillId="9" borderId="13" xfId="0" applyFont="1" applyFill="1" applyBorder="1" applyAlignment="1">
      <alignment horizontal="center" vertical="center"/>
    </xf>
    <xf numFmtId="0" fontId="17" fillId="9" borderId="13" xfId="0" applyFont="1" applyFill="1" applyBorder="1" applyAlignment="1">
      <alignment wrapText="1"/>
    </xf>
    <xf numFmtId="0" fontId="17" fillId="9" borderId="12" xfId="0" applyFont="1" applyFill="1" applyBorder="1" applyAlignment="1">
      <alignment wrapText="1"/>
    </xf>
    <xf numFmtId="0" fontId="17" fillId="9" borderId="14" xfId="0" applyFont="1" applyFill="1" applyBorder="1" applyAlignment="1">
      <alignment wrapText="1"/>
    </xf>
    <xf numFmtId="4" fontId="25" fillId="9" borderId="3" xfId="0" applyNumberFormat="1" applyFont="1" applyFill="1" applyBorder="1" applyAlignment="1">
      <alignment horizontal="right" vertical="center"/>
    </xf>
    <xf numFmtId="4" fontId="25" fillId="9" borderId="1" xfId="0" applyNumberFormat="1" applyFont="1" applyFill="1" applyBorder="1" applyAlignment="1">
      <alignment horizontal="right" vertical="center"/>
    </xf>
    <xf numFmtId="49" fontId="27" fillId="9" borderId="1" xfId="0" applyNumberFormat="1" applyFont="1" applyFill="1" applyBorder="1" applyAlignment="1">
      <alignment horizontal="right" vertic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4" fillId="9" borderId="0" xfId="0" applyFont="1" applyFill="1" applyAlignment="1">
      <alignment horizontal="center"/>
    </xf>
    <xf numFmtId="4" fontId="20" fillId="0" borderId="3" xfId="0" applyNumberFormat="1" applyFont="1" applyBorder="1" applyAlignment="1">
      <alignment horizontal="right" vertical="center"/>
    </xf>
    <xf numFmtId="4" fontId="20" fillId="0" borderId="1" xfId="0" applyNumberFormat="1" applyFont="1" applyBorder="1" applyAlignment="1">
      <alignment horizontal="right" vertical="center"/>
    </xf>
    <xf numFmtId="49" fontId="26" fillId="0" borderId="2" xfId="0" applyNumberFormat="1" applyFont="1" applyFill="1" applyBorder="1" applyAlignment="1">
      <alignment horizontal="right" vertical="center"/>
    </xf>
    <xf numFmtId="4" fontId="12" fillId="0" borderId="0" xfId="0" applyNumberFormat="1" applyFont="1" applyFill="1" applyBorder="1" applyAlignment="1">
      <alignment horizontal="left" vertical="center" wrapText="1" readingOrder="1"/>
    </xf>
    <xf numFmtId="4" fontId="28" fillId="0" borderId="1" xfId="0" applyNumberFormat="1" applyFont="1" applyBorder="1" applyAlignment="1">
      <alignment vertical="center"/>
    </xf>
    <xf numFmtId="49" fontId="29" fillId="0" borderId="1" xfId="0" applyNumberFormat="1" applyFont="1" applyFill="1" applyBorder="1" applyAlignment="1">
      <alignment vertical="center"/>
    </xf>
    <xf numFmtId="4" fontId="9" fillId="7" borderId="1" xfId="0" applyNumberFormat="1" applyFont="1" applyFill="1" applyBorder="1" applyAlignment="1">
      <alignment vertical="center"/>
    </xf>
    <xf numFmtId="4" fontId="9" fillId="6" borderId="1" xfId="0" applyNumberFormat="1" applyFont="1" applyFill="1" applyBorder="1" applyAlignment="1">
      <alignment vertical="center"/>
    </xf>
    <xf numFmtId="4" fontId="12" fillId="0" borderId="0" xfId="0" applyNumberFormat="1" applyFont="1" applyFill="1" applyBorder="1" applyAlignment="1">
      <alignment vertical="center" readingOrder="1"/>
    </xf>
    <xf numFmtId="4" fontId="0" fillId="0" borderId="0" xfId="0" applyNumberFormat="1" applyBorder="1" applyAlignment="1"/>
    <xf numFmtId="0" fontId="0" fillId="0" borderId="0" xfId="0" applyBorder="1"/>
    <xf numFmtId="4" fontId="0" fillId="0" borderId="0" xfId="0" applyNumberFormat="1" applyBorder="1"/>
    <xf numFmtId="4" fontId="20" fillId="4" borderId="1" xfId="0" applyNumberFormat="1" applyFont="1" applyFill="1" applyBorder="1" applyAlignment="1">
      <alignment vertical="center"/>
    </xf>
    <xf numFmtId="49" fontId="26" fillId="4" borderId="1" xfId="0" applyNumberFormat="1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49" fontId="26" fillId="0" borderId="21" xfId="0" applyNumberFormat="1" applyFont="1" applyFill="1" applyBorder="1" applyAlignment="1">
      <alignment vertical="center"/>
    </xf>
    <xf numFmtId="4" fontId="25" fillId="0" borderId="1" xfId="0" applyNumberFormat="1" applyFont="1" applyBorder="1" applyAlignment="1">
      <alignment vertical="center"/>
    </xf>
    <xf numFmtId="4" fontId="25" fillId="0" borderId="3" xfId="0" applyNumberFormat="1" applyFont="1" applyBorder="1" applyAlignment="1">
      <alignment vertical="center"/>
    </xf>
    <xf numFmtId="4" fontId="20" fillId="0" borderId="0" xfId="0" applyNumberFormat="1" applyFont="1" applyBorder="1" applyAlignment="1"/>
    <xf numFmtId="4" fontId="20" fillId="0" borderId="0" xfId="0" applyNumberFormat="1" applyFont="1" applyBorder="1" applyAlignment="1">
      <alignment vertical="center"/>
    </xf>
    <xf numFmtId="0" fontId="13" fillId="9" borderId="1" xfId="0" applyFont="1" applyFill="1" applyBorder="1" applyAlignment="1">
      <alignment horizontal="center" vertical="center"/>
    </xf>
    <xf numFmtId="0" fontId="16" fillId="9" borderId="3" xfId="0" applyFont="1" applyFill="1" applyBorder="1" applyAlignment="1">
      <alignment horizontal="center" vertical="center"/>
    </xf>
    <xf numFmtId="4" fontId="23" fillId="9" borderId="3" xfId="0" applyNumberFormat="1" applyFont="1" applyFill="1" applyBorder="1" applyAlignment="1">
      <alignment horizontal="right" vertical="center"/>
    </xf>
    <xf numFmtId="4" fontId="20" fillId="9" borderId="1" xfId="0" applyNumberFormat="1" applyFont="1" applyFill="1" applyBorder="1" applyAlignment="1">
      <alignment vertical="center"/>
    </xf>
    <xf numFmtId="49" fontId="26" fillId="9" borderId="1" xfId="0" applyNumberFormat="1" applyFont="1" applyFill="1" applyBorder="1" applyAlignment="1">
      <alignment vertical="center"/>
    </xf>
    <xf numFmtId="4" fontId="23" fillId="0" borderId="3" xfId="0" applyNumberFormat="1" applyFont="1" applyFill="1" applyBorder="1" applyAlignment="1">
      <alignment horizontal="right" vertical="center"/>
    </xf>
    <xf numFmtId="4" fontId="20" fillId="0" borderId="1" xfId="0" applyNumberFormat="1" applyFont="1" applyFill="1" applyBorder="1" applyAlignment="1">
      <alignment vertical="center"/>
    </xf>
    <xf numFmtId="4" fontId="10" fillId="0" borderId="3" xfId="0" applyNumberFormat="1" applyFont="1" applyFill="1" applyBorder="1" applyAlignment="1">
      <alignment horizontal="right" vertical="center"/>
    </xf>
    <xf numFmtId="0" fontId="14" fillId="4" borderId="15" xfId="0" applyFont="1" applyFill="1" applyBorder="1" applyAlignment="1">
      <alignment horizontal="center" vertical="center"/>
    </xf>
    <xf numFmtId="4" fontId="30" fillId="0" borderId="3" xfId="0" applyNumberFormat="1" applyFont="1" applyFill="1" applyBorder="1" applyAlignment="1">
      <alignment horizontal="right" vertical="center"/>
    </xf>
    <xf numFmtId="4" fontId="31" fillId="0" borderId="1" xfId="0" applyNumberFormat="1" applyFont="1" applyFill="1" applyBorder="1" applyAlignment="1">
      <alignment vertical="center"/>
    </xf>
    <xf numFmtId="4" fontId="31" fillId="0" borderId="1" xfId="0" applyNumberFormat="1" applyFont="1" applyFill="1" applyBorder="1"/>
    <xf numFmtId="4" fontId="30" fillId="0" borderId="3" xfId="0" applyNumberFormat="1" applyFont="1" applyBorder="1" applyAlignment="1">
      <alignment horizontal="right" vertical="center"/>
    </xf>
    <xf numFmtId="4" fontId="11" fillId="0" borderId="3" xfId="0" applyNumberFormat="1" applyFont="1" applyFill="1" applyBorder="1" applyAlignment="1">
      <alignment horizontal="right" vertical="center"/>
    </xf>
    <xf numFmtId="4" fontId="23" fillId="10" borderId="1" xfId="0" applyNumberFormat="1" applyFont="1" applyFill="1" applyBorder="1" applyAlignment="1">
      <alignment vertical="center"/>
    </xf>
    <xf numFmtId="4" fontId="23" fillId="0" borderId="1" xfId="0" applyNumberFormat="1" applyFont="1" applyFill="1" applyBorder="1" applyAlignment="1">
      <alignment vertical="center"/>
    </xf>
    <xf numFmtId="0" fontId="14" fillId="9" borderId="3" xfId="0" applyFont="1" applyFill="1" applyBorder="1" applyAlignment="1">
      <alignment horizontal="center" vertical="center"/>
    </xf>
    <xf numFmtId="4" fontId="32" fillId="9" borderId="1" xfId="0" applyNumberFormat="1" applyFont="1" applyFill="1" applyBorder="1" applyAlignment="1">
      <alignment vertical="center"/>
    </xf>
    <xf numFmtId="49" fontId="20" fillId="9" borderId="1" xfId="0" applyNumberFormat="1" applyFont="1" applyFill="1" applyBorder="1" applyAlignment="1">
      <alignment vertical="center"/>
    </xf>
    <xf numFmtId="4" fontId="25" fillId="9" borderId="1" xfId="0" applyNumberFormat="1" applyFont="1" applyFill="1" applyBorder="1"/>
    <xf numFmtId="4" fontId="23" fillId="4" borderId="3" xfId="0" applyNumberFormat="1" applyFont="1" applyFill="1" applyBorder="1"/>
    <xf numFmtId="49" fontId="20" fillId="4" borderId="2" xfId="0" applyNumberFormat="1" applyFont="1" applyFill="1" applyBorder="1" applyAlignment="1">
      <alignment vertical="center"/>
    </xf>
    <xf numFmtId="4" fontId="25" fillId="11" borderId="3" xfId="0" applyNumberFormat="1" applyFont="1" applyFill="1" applyBorder="1" applyAlignment="1"/>
    <xf numFmtId="49" fontId="25" fillId="0" borderId="1" xfId="0" applyNumberFormat="1" applyFont="1" applyFill="1" applyBorder="1" applyAlignment="1"/>
    <xf numFmtId="0" fontId="22" fillId="0" borderId="0" xfId="0" applyFont="1" applyBorder="1"/>
    <xf numFmtId="169" fontId="0" fillId="0" borderId="0" xfId="0" applyNumberFormat="1"/>
    <xf numFmtId="0" fontId="22" fillId="0" borderId="1" xfId="0" applyFont="1" applyBorder="1" applyAlignment="1">
      <alignment horizontal="center"/>
    </xf>
    <xf numFmtId="0" fontId="14" fillId="0" borderId="1" xfId="0" applyFont="1" applyBorder="1"/>
    <xf numFmtId="4" fontId="20" fillId="0" borderId="1" xfId="0" applyNumberFormat="1" applyFont="1" applyBorder="1"/>
    <xf numFmtId="0" fontId="0" fillId="0" borderId="0" xfId="0" applyFill="1" applyBorder="1"/>
    <xf numFmtId="9" fontId="2" fillId="0" borderId="0" xfId="3" applyFont="1"/>
    <xf numFmtId="0" fontId="21" fillId="0" borderId="1" xfId="0" applyFont="1" applyBorder="1"/>
    <xf numFmtId="4" fontId="11" fillId="0" borderId="1" xfId="0" applyNumberFormat="1" applyFont="1" applyBorder="1"/>
    <xf numFmtId="4" fontId="33" fillId="0" borderId="1" xfId="0" applyNumberFormat="1" applyFont="1" applyBorder="1"/>
    <xf numFmtId="4" fontId="25" fillId="0" borderId="0" xfId="0" applyNumberFormat="1" applyFont="1" applyFill="1" applyBorder="1" applyAlignment="1"/>
    <xf numFmtId="0" fontId="5" fillId="0" borderId="11" xfId="0" applyFont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/>
    </xf>
    <xf numFmtId="0" fontId="5" fillId="6" borderId="12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/>
    <xf numFmtId="0" fontId="5" fillId="6" borderId="12" xfId="0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3" borderId="1" xfId="0" applyFont="1" applyFill="1" applyBorder="1" applyAlignment="1">
      <alignment vertical="top"/>
    </xf>
    <xf numFmtId="0" fontId="5" fillId="3" borderId="2" xfId="0" applyFont="1" applyFill="1" applyBorder="1" applyAlignment="1">
      <alignment vertical="top"/>
    </xf>
    <xf numFmtId="49" fontId="5" fillId="3" borderId="1" xfId="0" applyNumberFormat="1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vertical="center" textRotation="90" wrapText="1"/>
    </xf>
    <xf numFmtId="0" fontId="4" fillId="2" borderId="0" xfId="0" applyFont="1" applyFill="1"/>
    <xf numFmtId="0" fontId="5" fillId="9" borderId="10" xfId="0" applyFont="1" applyFill="1" applyBorder="1" applyAlignment="1">
      <alignment vertical="center"/>
    </xf>
    <xf numFmtId="0" fontId="5" fillId="9" borderId="11" xfId="0" applyFont="1" applyFill="1" applyBorder="1" applyAlignment="1">
      <alignment vertical="center"/>
    </xf>
    <xf numFmtId="0" fontId="5" fillId="9" borderId="0" xfId="0" applyFont="1" applyFill="1" applyBorder="1" applyAlignment="1">
      <alignment vertical="center" textRotation="90" wrapText="1"/>
    </xf>
    <xf numFmtId="0" fontId="4" fillId="9" borderId="0" xfId="0" applyFont="1" applyFill="1"/>
    <xf numFmtId="2" fontId="5" fillId="0" borderId="0" xfId="0" applyNumberFormat="1" applyFont="1" applyFill="1" applyBorder="1" applyAlignment="1">
      <alignment horizontal="right" vertical="top" wrapText="1"/>
    </xf>
    <xf numFmtId="0" fontId="5" fillId="0" borderId="0" xfId="0" applyFont="1" applyBorder="1" applyAlignment="1">
      <alignment horizontal="center" vertical="center" textRotation="90" wrapText="1"/>
    </xf>
    <xf numFmtId="0" fontId="5" fillId="9" borderId="0" xfId="0" applyFont="1" applyFill="1" applyBorder="1" applyAlignment="1">
      <alignment horizontal="center" vertical="center" textRotation="90" wrapText="1"/>
    </xf>
    <xf numFmtId="4" fontId="4" fillId="0" borderId="0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Border="1" applyAlignment="1">
      <alignment horizontal="center" vertical="center" textRotation="90" wrapText="1"/>
    </xf>
    <xf numFmtId="165" fontId="5" fillId="9" borderId="0" xfId="0" applyNumberFormat="1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4" fontId="35" fillId="10" borderId="1" xfId="0" applyNumberFormat="1" applyFont="1" applyFill="1" applyBorder="1" applyAlignment="1">
      <alignment vertical="center"/>
    </xf>
    <xf numFmtId="4" fontId="35" fillId="10" borderId="1" xfId="0" applyNumberFormat="1" applyFont="1" applyFill="1" applyBorder="1"/>
    <xf numFmtId="0" fontId="4" fillId="2" borderId="9" xfId="0" applyFont="1" applyFill="1" applyBorder="1" applyAlignment="1">
      <alignment horizontal="center" vertical="center"/>
    </xf>
    <xf numFmtId="0" fontId="4" fillId="0" borderId="1" xfId="0" applyFont="1" applyBorder="1"/>
    <xf numFmtId="0" fontId="4" fillId="9" borderId="1" xfId="0" applyFont="1" applyFill="1" applyBorder="1"/>
    <xf numFmtId="0" fontId="4" fillId="2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top"/>
    </xf>
    <xf numFmtId="0" fontId="4" fillId="0" borderId="0" xfId="0" applyFont="1" applyFill="1"/>
    <xf numFmtId="0" fontId="5" fillId="0" borderId="1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vertical="center" textRotation="90" wrapText="1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5" fillId="0" borderId="7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vertical="center" textRotation="90" wrapText="1"/>
    </xf>
    <xf numFmtId="0" fontId="5" fillId="3" borderId="8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165" fontId="5" fillId="3" borderId="3" xfId="0" applyNumberFormat="1" applyFont="1" applyFill="1" applyBorder="1" applyAlignment="1">
      <alignment horizontal="center" vertical="center" wrapText="1"/>
    </xf>
    <xf numFmtId="165" fontId="5" fillId="3" borderId="8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/>
    <xf numFmtId="0" fontId="4" fillId="3" borderId="9" xfId="0" applyFont="1" applyFill="1" applyBorder="1" applyAlignment="1">
      <alignment horizontal="center" vertical="center"/>
    </xf>
    <xf numFmtId="0" fontId="4" fillId="3" borderId="0" xfId="0" applyFont="1" applyFill="1"/>
    <xf numFmtId="0" fontId="4" fillId="2" borderId="1" xfId="0" applyFont="1" applyFill="1" applyBorder="1"/>
    <xf numFmtId="0" fontId="4" fillId="0" borderId="1" xfId="0" applyFont="1" applyFill="1" applyBorder="1"/>
    <xf numFmtId="0" fontId="5" fillId="3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3" fontId="5" fillId="3" borderId="8" xfId="0" applyNumberFormat="1" applyFont="1" applyFill="1" applyBorder="1" applyAlignment="1">
      <alignment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0" fontId="5" fillId="3" borderId="2" xfId="0" applyFont="1" applyFill="1" applyBorder="1" applyAlignment="1">
      <alignment vertical="center" wrapText="1"/>
    </xf>
    <xf numFmtId="165" fontId="5" fillId="3" borderId="2" xfId="0" applyNumberFormat="1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/>
    <xf numFmtId="0" fontId="4" fillId="3" borderId="17" xfId="0" applyFont="1" applyFill="1" applyBorder="1"/>
    <xf numFmtId="0" fontId="4" fillId="3" borderId="18" xfId="0" applyFont="1" applyFill="1" applyBorder="1"/>
    <xf numFmtId="0" fontId="4" fillId="2" borderId="1" xfId="0" applyFont="1" applyFill="1" applyBorder="1" applyAlignment="1">
      <alignment horizontal="center" wrapText="1"/>
    </xf>
    <xf numFmtId="170" fontId="4" fillId="0" borderId="1" xfId="1" applyNumberFormat="1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 textRotation="90" wrapText="1"/>
    </xf>
    <xf numFmtId="4" fontId="5" fillId="6" borderId="0" xfId="0" applyNumberFormat="1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center" textRotation="90" wrapText="1"/>
    </xf>
    <xf numFmtId="0" fontId="4" fillId="0" borderId="0" xfId="0" applyFont="1"/>
    <xf numFmtId="0" fontId="4" fillId="2" borderId="0" xfId="0" applyFont="1" applyFill="1" applyAlignment="1"/>
    <xf numFmtId="164" fontId="4" fillId="0" borderId="0" xfId="1" applyFont="1" applyFill="1" applyBorder="1" applyAlignment="1">
      <alignment vertical="top" wrapText="1"/>
    </xf>
    <xf numFmtId="164" fontId="5" fillId="0" borderId="0" xfId="1" applyFont="1" applyFill="1" applyBorder="1" applyAlignment="1">
      <alignment vertical="top" wrapText="1"/>
    </xf>
    <xf numFmtId="0" fontId="4" fillId="0" borderId="0" xfId="0" applyFont="1" applyFill="1" applyBorder="1" applyAlignment="1"/>
    <xf numFmtId="0" fontId="4" fillId="0" borderId="0" xfId="0" applyFont="1" applyFill="1" applyBorder="1"/>
    <xf numFmtId="4" fontId="5" fillId="0" borderId="0" xfId="0" applyNumberFormat="1" applyFont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textRotation="90" wrapText="1"/>
    </xf>
    <xf numFmtId="0" fontId="5" fillId="0" borderId="24" xfId="0" applyFont="1" applyFill="1" applyBorder="1" applyAlignment="1">
      <alignment horizontal="center" vertical="center" textRotation="90" wrapText="1"/>
    </xf>
    <xf numFmtId="0" fontId="39" fillId="0" borderId="0" xfId="0" applyFont="1" applyFill="1"/>
    <xf numFmtId="0" fontId="5" fillId="0" borderId="0" xfId="0" applyFont="1" applyFill="1"/>
    <xf numFmtId="10" fontId="5" fillId="0" borderId="0" xfId="3" applyNumberFormat="1" applyFont="1" applyFill="1"/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textRotation="90" wrapText="1"/>
    </xf>
    <xf numFmtId="2" fontId="4" fillId="0" borderId="0" xfId="0" applyNumberFormat="1" applyFont="1" applyFill="1" applyBorder="1" applyAlignment="1">
      <alignment horizontal="right" vertical="top" wrapText="1"/>
    </xf>
    <xf numFmtId="4" fontId="4" fillId="0" borderId="0" xfId="1" applyNumberFormat="1" applyFont="1" applyFill="1" applyBorder="1" applyAlignment="1">
      <alignment vertical="top" wrapText="1"/>
    </xf>
    <xf numFmtId="4" fontId="4" fillId="0" borderId="0" xfId="0" applyNumberFormat="1" applyFont="1" applyFill="1" applyBorder="1"/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vertical="center" wrapText="1"/>
    </xf>
    <xf numFmtId="165" fontId="5" fillId="0" borderId="2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horizontal="center" vertical="center" textRotation="1" wrapText="1"/>
    </xf>
    <xf numFmtId="0" fontId="36" fillId="0" borderId="0" xfId="0" applyFont="1" applyFill="1" applyAlignment="1"/>
    <xf numFmtId="0" fontId="36" fillId="0" borderId="0" xfId="0" applyFont="1" applyFill="1" applyBorder="1" applyAlignment="1"/>
    <xf numFmtId="0" fontId="36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4" fontId="36" fillId="0" borderId="1" xfId="0" applyNumberFormat="1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/>
    </xf>
    <xf numFmtId="168" fontId="34" fillId="0" borderId="1" xfId="1" applyNumberFormat="1" applyFont="1" applyFill="1" applyBorder="1" applyAlignment="1">
      <alignment horizontal="center" vertical="center"/>
    </xf>
    <xf numFmtId="4" fontId="36" fillId="0" borderId="0" xfId="0" applyNumberFormat="1" applyFont="1" applyFill="1" applyAlignment="1"/>
    <xf numFmtId="0" fontId="36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left" vertical="center" wrapText="1"/>
    </xf>
    <xf numFmtId="4" fontId="36" fillId="0" borderId="0" xfId="0" applyNumberFormat="1" applyFont="1" applyFill="1" applyBorder="1" applyAlignment="1"/>
    <xf numFmtId="0" fontId="36" fillId="0" borderId="0" xfId="0" applyFont="1" applyFill="1" applyBorder="1" applyAlignment="1">
      <alignment vertical="center"/>
    </xf>
    <xf numFmtId="0" fontId="36" fillId="0" borderId="0" xfId="0" applyFont="1" applyFill="1" applyBorder="1" applyAlignment="1">
      <alignment vertical="center" wrapText="1"/>
    </xf>
    <xf numFmtId="4" fontId="36" fillId="0" borderId="0" xfId="0" applyNumberFormat="1" applyFont="1" applyFill="1" applyBorder="1" applyAlignment="1">
      <alignment horizontal="center" vertical="center" wrapText="1"/>
    </xf>
    <xf numFmtId="0" fontId="36" fillId="0" borderId="0" xfId="0" applyFont="1" applyFill="1" applyAlignment="1">
      <alignment vertical="top"/>
    </xf>
    <xf numFmtId="4" fontId="36" fillId="0" borderId="0" xfId="0" applyNumberFormat="1" applyFont="1" applyFill="1" applyBorder="1" applyAlignment="1">
      <alignment horizontal="center"/>
    </xf>
    <xf numFmtId="0" fontId="40" fillId="0" borderId="0" xfId="0" applyFont="1"/>
    <xf numFmtId="0" fontId="8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6" fillId="0" borderId="1" xfId="0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4" fontId="4" fillId="0" borderId="2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2" xfId="0" applyFont="1" applyFill="1" applyBorder="1"/>
    <xf numFmtId="0" fontId="4" fillId="2" borderId="1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distributed" vertical="top" readingOrder="1"/>
    </xf>
    <xf numFmtId="0" fontId="4" fillId="2" borderId="3" xfId="0" applyFont="1" applyFill="1" applyBorder="1" applyAlignment="1">
      <alignment horizontal="distributed" vertical="top" readingOrder="1"/>
    </xf>
    <xf numFmtId="0" fontId="4" fillId="2" borderId="9" xfId="0" applyFont="1" applyFill="1" applyBorder="1" applyAlignment="1">
      <alignment horizontal="distributed" vertical="top" readingOrder="1"/>
    </xf>
    <xf numFmtId="0" fontId="4" fillId="2" borderId="1" xfId="0" applyFont="1" applyFill="1" applyBorder="1" applyAlignment="1">
      <alignment horizontal="center" vertical="distributed"/>
    </xf>
    <xf numFmtId="0" fontId="4" fillId="2" borderId="1" xfId="0" applyFont="1" applyFill="1" applyBorder="1" applyAlignment="1">
      <alignment horizontal="distributed" vertical="distributed" readingOrder="1"/>
    </xf>
    <xf numFmtId="0" fontId="4" fillId="2" borderId="1" xfId="0" applyFont="1" applyFill="1" applyBorder="1" applyAlignment="1">
      <alignment horizontal="distributed" vertical="top" wrapText="1" readingOrder="1"/>
    </xf>
    <xf numFmtId="4" fontId="5" fillId="3" borderId="9" xfId="0" applyNumberFormat="1" applyFont="1" applyFill="1" applyBorder="1" applyAlignment="1">
      <alignment vertical="center" wrapText="1"/>
    </xf>
    <xf numFmtId="0" fontId="4" fillId="0" borderId="0" xfId="0" applyFont="1" applyBorder="1"/>
    <xf numFmtId="0" fontId="4" fillId="2" borderId="0" xfId="0" applyFont="1" applyFill="1" applyBorder="1" applyAlignment="1"/>
    <xf numFmtId="4" fontId="4" fillId="0" borderId="0" xfId="0" applyNumberFormat="1" applyFont="1" applyBorder="1"/>
    <xf numFmtId="0" fontId="4" fillId="2" borderId="0" xfId="0" applyFont="1" applyFill="1" applyBorder="1"/>
    <xf numFmtId="0" fontId="4" fillId="0" borderId="0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 wrapText="1"/>
    </xf>
    <xf numFmtId="4" fontId="5" fillId="3" borderId="8" xfId="0" applyNumberFormat="1" applyFont="1" applyFill="1" applyBorder="1" applyAlignment="1">
      <alignment vertical="center" wrapText="1"/>
    </xf>
    <xf numFmtId="4" fontId="4" fillId="2" borderId="3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0" fontId="45" fillId="2" borderId="1" xfId="0" applyFont="1" applyFill="1" applyBorder="1" applyAlignment="1">
      <alignment horizontal="center" vertical="center" wrapText="1"/>
    </xf>
    <xf numFmtId="4" fontId="39" fillId="0" borderId="0" xfId="0" applyNumberFormat="1" applyFont="1" applyFill="1"/>
    <xf numFmtId="167" fontId="4" fillId="0" borderId="1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41" fillId="0" borderId="0" xfId="0" applyFont="1" applyBorder="1"/>
    <xf numFmtId="0" fontId="48" fillId="0" borderId="0" xfId="0" applyFont="1"/>
    <xf numFmtId="0" fontId="42" fillId="0" borderId="0" xfId="0" applyFont="1" applyAlignment="1">
      <alignment vertical="center"/>
    </xf>
    <xf numFmtId="0" fontId="4" fillId="0" borderId="1" xfId="0" applyFont="1" applyFill="1" applyBorder="1" applyAlignment="1">
      <alignment vertical="top"/>
    </xf>
    <xf numFmtId="166" fontId="4" fillId="0" borderId="1" xfId="0" applyNumberFormat="1" applyFont="1" applyFill="1" applyBorder="1" applyAlignment="1">
      <alignment horizontal="center" vertical="center" wrapText="1"/>
    </xf>
    <xf numFmtId="171" fontId="4" fillId="0" borderId="1" xfId="0" applyNumberFormat="1" applyFont="1" applyFill="1" applyBorder="1" applyAlignment="1">
      <alignment horizontal="center" vertical="center" wrapText="1"/>
    </xf>
    <xf numFmtId="0" fontId="49" fillId="0" borderId="0" xfId="0" applyFont="1" applyAlignment="1">
      <alignment vertical="center"/>
    </xf>
    <xf numFmtId="0" fontId="36" fillId="0" borderId="0" xfId="0" applyFont="1" applyFill="1"/>
    <xf numFmtId="0" fontId="34" fillId="0" borderId="1" xfId="0" applyFont="1" applyFill="1" applyBorder="1" applyAlignment="1">
      <alignment vertical="center" wrapText="1"/>
    </xf>
    <xf numFmtId="0" fontId="36" fillId="0" borderId="1" xfId="0" applyFont="1" applyFill="1" applyBorder="1" applyAlignment="1">
      <alignment vertical="center" wrapText="1"/>
    </xf>
    <xf numFmtId="0" fontId="34" fillId="0" borderId="1" xfId="0" applyFont="1" applyBorder="1" applyAlignment="1">
      <alignment horizontal="center" vertical="center" wrapText="1"/>
    </xf>
    <xf numFmtId="4" fontId="36" fillId="0" borderId="9" xfId="0" applyNumberFormat="1" applyFont="1" applyFill="1" applyBorder="1" applyAlignment="1">
      <alignment horizontal="center" vertical="center"/>
    </xf>
    <xf numFmtId="4" fontId="34" fillId="0" borderId="0" xfId="1" applyNumberFormat="1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36" fillId="0" borderId="1" xfId="0" applyFont="1" applyBorder="1" applyAlignment="1"/>
    <xf numFmtId="0" fontId="34" fillId="0" borderId="0" xfId="0" applyFont="1" applyFill="1" applyBorder="1" applyAlignment="1">
      <alignment horizontal="center" vertical="center"/>
    </xf>
    <xf numFmtId="4" fontId="34" fillId="0" borderId="0" xfId="0" applyNumberFormat="1" applyFont="1" applyFill="1" applyBorder="1" applyAlignment="1">
      <alignment vertical="center"/>
    </xf>
    <xf numFmtId="0" fontId="34" fillId="0" borderId="0" xfId="0" applyFont="1" applyFill="1" applyBorder="1" applyAlignment="1">
      <alignment vertical="center"/>
    </xf>
    <xf numFmtId="0" fontId="34" fillId="0" borderId="0" xfId="0" applyFont="1" applyFill="1" applyAlignment="1">
      <alignment horizontal="left" vertical="center"/>
    </xf>
    <xf numFmtId="0" fontId="34" fillId="0" borderId="0" xfId="0" applyFont="1"/>
    <xf numFmtId="0" fontId="36" fillId="0" borderId="0" xfId="0" applyFont="1"/>
    <xf numFmtId="0" fontId="36" fillId="0" borderId="1" xfId="0" applyFont="1" applyBorder="1" applyAlignment="1">
      <alignment vertical="center" wrapText="1"/>
    </xf>
    <xf numFmtId="0" fontId="36" fillId="0" borderId="1" xfId="0" applyFont="1" applyBorder="1"/>
    <xf numFmtId="4" fontId="36" fillId="0" borderId="1" xfId="0" applyNumberFormat="1" applyFont="1" applyBorder="1"/>
    <xf numFmtId="0" fontId="36" fillId="0" borderId="1" xfId="0" applyFont="1" applyBorder="1" applyAlignment="1">
      <alignment vertical="center"/>
    </xf>
    <xf numFmtId="0" fontId="0" fillId="0" borderId="0" xfId="0" applyAlignment="1">
      <alignment wrapText="1"/>
    </xf>
    <xf numFmtId="9" fontId="0" fillId="0" borderId="0" xfId="3" applyFont="1" applyBorder="1" applyAlignment="1">
      <alignment horizontal="center" vertical="center"/>
    </xf>
    <xf numFmtId="4" fontId="0" fillId="0" borderId="1" xfId="0" applyNumberFormat="1" applyBorder="1"/>
    <xf numFmtId="4" fontId="52" fillId="0" borderId="1" xfId="0" applyNumberFormat="1" applyFont="1" applyBorder="1"/>
    <xf numFmtId="4" fontId="53" fillId="0" borderId="1" xfId="0" applyNumberFormat="1" applyFont="1" applyBorder="1"/>
    <xf numFmtId="0" fontId="53" fillId="0" borderId="1" xfId="0" applyFont="1" applyBorder="1"/>
    <xf numFmtId="0" fontId="0" fillId="0" borderId="1" xfId="0" applyBorder="1" applyAlignment="1">
      <alignment horizontal="center" vertical="center" wrapText="1"/>
    </xf>
    <xf numFmtId="0" fontId="53" fillId="0" borderId="0" xfId="0" applyFont="1"/>
    <xf numFmtId="0" fontId="22" fillId="0" borderId="17" xfId="0" applyFont="1" applyBorder="1" applyAlignment="1"/>
    <xf numFmtId="0" fontId="22" fillId="0" borderId="19" xfId="0" applyFont="1" applyBorder="1" applyAlignment="1"/>
    <xf numFmtId="0" fontId="22" fillId="0" borderId="18" xfId="0" applyFont="1" applyBorder="1" applyAlignment="1"/>
    <xf numFmtId="10" fontId="4" fillId="0" borderId="1" xfId="3" applyNumberFormat="1" applyFont="1" applyBorder="1" applyAlignment="1">
      <alignment horizontal="center" vertical="center" wrapText="1"/>
    </xf>
    <xf numFmtId="0" fontId="5" fillId="0" borderId="0" xfId="0" applyFont="1" applyFill="1" applyAlignment="1"/>
    <xf numFmtId="0" fontId="4" fillId="0" borderId="0" xfId="0" applyFont="1" applyFill="1" applyAlignment="1"/>
    <xf numFmtId="2" fontId="4" fillId="0" borderId="1" xfId="3" applyNumberFormat="1" applyFont="1" applyBorder="1" applyAlignment="1">
      <alignment horizontal="center" vertical="center" wrapText="1"/>
    </xf>
    <xf numFmtId="4" fontId="4" fillId="1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vertical="center"/>
    </xf>
    <xf numFmtId="0" fontId="4" fillId="13" borderId="2" xfId="0" applyFont="1" applyFill="1" applyBorder="1" applyAlignment="1">
      <alignment vertical="center"/>
    </xf>
    <xf numFmtId="0" fontId="4" fillId="13" borderId="2" xfId="0" applyFont="1" applyFill="1" applyBorder="1" applyAlignment="1">
      <alignment vertical="center" wrapText="1"/>
    </xf>
    <xf numFmtId="4" fontId="4" fillId="13" borderId="2" xfId="0" applyNumberFormat="1" applyFont="1" applyFill="1" applyBorder="1" applyAlignment="1">
      <alignment vertical="center"/>
    </xf>
    <xf numFmtId="165" fontId="4" fillId="13" borderId="2" xfId="0" applyNumberFormat="1" applyFont="1" applyFill="1" applyBorder="1" applyAlignment="1">
      <alignment vertical="center"/>
    </xf>
    <xf numFmtId="0" fontId="4" fillId="9" borderId="2" xfId="0" applyFont="1" applyFill="1" applyBorder="1" applyAlignment="1">
      <alignment vertical="center"/>
    </xf>
    <xf numFmtId="0" fontId="4" fillId="9" borderId="2" xfId="0" applyFont="1" applyFill="1" applyBorder="1" applyAlignment="1">
      <alignment vertical="center" wrapText="1"/>
    </xf>
    <xf numFmtId="4" fontId="4" fillId="9" borderId="2" xfId="0" applyNumberFormat="1" applyFont="1" applyFill="1" applyBorder="1" applyAlignment="1">
      <alignment vertical="center"/>
    </xf>
    <xf numFmtId="165" fontId="4" fillId="9" borderId="2" xfId="0" applyNumberFormat="1" applyFont="1" applyFill="1" applyBorder="1" applyAlignment="1">
      <alignment vertical="center"/>
    </xf>
    <xf numFmtId="0" fontId="4" fillId="9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54" fillId="0" borderId="0" xfId="0" applyFont="1" applyFill="1" applyAlignment="1">
      <alignment vertical="top"/>
    </xf>
    <xf numFmtId="0" fontId="5" fillId="9" borderId="1" xfId="0" applyFont="1" applyFill="1" applyBorder="1" applyAlignment="1">
      <alignment vertical="center" wrapText="1"/>
    </xf>
    <xf numFmtId="0" fontId="5" fillId="13" borderId="1" xfId="0" applyFont="1" applyFill="1" applyBorder="1" applyAlignment="1">
      <alignment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/>
    </xf>
    <xf numFmtId="165" fontId="4" fillId="0" borderId="3" xfId="0" applyNumberFormat="1" applyFont="1" applyFill="1" applyBorder="1" applyAlignment="1">
      <alignment horizontal="center" vertical="center"/>
    </xf>
    <xf numFmtId="165" fontId="4" fillId="2" borderId="3" xfId="0" applyNumberFormat="1" applyFont="1" applyFill="1" applyBorder="1" applyAlignment="1">
      <alignment horizontal="center" vertical="center" wrapText="1"/>
    </xf>
    <xf numFmtId="165" fontId="5" fillId="3" borderId="17" xfId="0" applyNumberFormat="1" applyFont="1" applyFill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9" xfId="0" quotePrefix="1" applyFont="1" applyBorder="1" applyAlignment="1">
      <alignment horizontal="center" vertical="center" wrapText="1"/>
    </xf>
    <xf numFmtId="0" fontId="5" fillId="3" borderId="18" xfId="0" applyFont="1" applyFill="1" applyBorder="1" applyAlignment="1">
      <alignment vertical="center" wrapText="1"/>
    </xf>
    <xf numFmtId="0" fontId="4" fillId="2" borderId="9" xfId="0" quotePrefix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textRotation="90" wrapText="1"/>
    </xf>
    <xf numFmtId="172" fontId="5" fillId="0" borderId="9" xfId="0" applyNumberFormat="1" applyFont="1" applyBorder="1" applyAlignment="1">
      <alignment horizontal="center" vertical="center" textRotation="90" wrapText="1"/>
    </xf>
    <xf numFmtId="0" fontId="5" fillId="3" borderId="3" xfId="0" applyFont="1" applyFill="1" applyBorder="1" applyAlignment="1">
      <alignment horizontal="center" vertical="center" wrapText="1"/>
    </xf>
    <xf numFmtId="172" fontId="5" fillId="3" borderId="9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2" fontId="4" fillId="0" borderId="9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2" fontId="4" fillId="0" borderId="9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2" fontId="4" fillId="2" borderId="9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 wrapText="1"/>
    </xf>
    <xf numFmtId="172" fontId="5" fillId="3" borderId="9" xfId="0" applyNumberFormat="1" applyFont="1" applyFill="1" applyBorder="1" applyAlignment="1">
      <alignment vertical="center" wrapText="1"/>
    </xf>
    <xf numFmtId="0" fontId="5" fillId="9" borderId="3" xfId="0" applyFont="1" applyFill="1" applyBorder="1" applyAlignment="1">
      <alignment horizontal="center" vertical="center" textRotation="90" wrapText="1"/>
    </xf>
    <xf numFmtId="172" fontId="5" fillId="9" borderId="9" xfId="0" applyNumberFormat="1" applyFont="1" applyFill="1" applyBorder="1" applyAlignment="1">
      <alignment horizontal="center" vertical="center" textRotation="90" wrapText="1"/>
    </xf>
    <xf numFmtId="0" fontId="4" fillId="3" borderId="3" xfId="0" applyFont="1" applyFill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vertical="center"/>
    </xf>
    <xf numFmtId="4" fontId="36" fillId="0" borderId="0" xfId="0" applyNumberFormat="1" applyFont="1"/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165" fontId="4" fillId="0" borderId="0" xfId="0" applyNumberFormat="1" applyFont="1" applyFill="1"/>
    <xf numFmtId="10" fontId="4" fillId="0" borderId="0" xfId="3" applyNumberFormat="1" applyFont="1" applyFill="1"/>
    <xf numFmtId="0" fontId="55" fillId="0" borderId="0" xfId="4" applyFont="1"/>
    <xf numFmtId="0" fontId="56" fillId="0" borderId="0" xfId="4" applyFont="1"/>
    <xf numFmtId="0" fontId="34" fillId="0" borderId="1" xfId="4" applyFont="1" applyBorder="1" applyAlignment="1">
      <alignment horizontal="center" vertical="center" wrapText="1"/>
    </xf>
    <xf numFmtId="0" fontId="56" fillId="0" borderId="0" xfId="4" applyFont="1" applyAlignment="1">
      <alignment horizontal="left"/>
    </xf>
    <xf numFmtId="0" fontId="36" fillId="0" borderId="1" xfId="4" applyFont="1" applyBorder="1" applyAlignment="1">
      <alignment horizontal="left" vertical="center" wrapText="1"/>
    </xf>
    <xf numFmtId="0" fontId="55" fillId="0" borderId="0" xfId="4" applyFont="1" applyBorder="1"/>
    <xf numFmtId="0" fontId="56" fillId="0" borderId="0" xfId="4" applyFont="1" applyBorder="1"/>
    <xf numFmtId="0" fontId="56" fillId="0" borderId="0" xfId="4" applyFont="1" applyBorder="1" applyAlignment="1">
      <alignment horizontal="left"/>
    </xf>
    <xf numFmtId="0" fontId="56" fillId="0" borderId="1" xfId="4" applyFont="1" applyBorder="1" applyAlignment="1">
      <alignment vertical="center" wrapText="1"/>
    </xf>
    <xf numFmtId="0" fontId="56" fillId="0" borderId="0" xfId="4" applyFont="1" applyBorder="1" applyAlignment="1">
      <alignment vertical="center" wrapText="1"/>
    </xf>
    <xf numFmtId="0" fontId="56" fillId="0" borderId="3" xfId="4" applyFont="1" applyBorder="1" applyAlignment="1">
      <alignment vertical="center" wrapText="1"/>
    </xf>
    <xf numFmtId="0" fontId="56" fillId="0" borderId="0" xfId="4" applyFont="1" applyFill="1"/>
    <xf numFmtId="0" fontId="34" fillId="14" borderId="1" xfId="4" applyFont="1" applyFill="1" applyBorder="1" applyAlignment="1">
      <alignment horizontal="center" vertical="center" wrapText="1"/>
    </xf>
    <xf numFmtId="0" fontId="34" fillId="0" borderId="1" xfId="4" applyFont="1" applyFill="1" applyBorder="1" applyAlignment="1">
      <alignment horizontal="center" vertical="center" wrapText="1"/>
    </xf>
    <xf numFmtId="0" fontId="36" fillId="14" borderId="1" xfId="4" applyFont="1" applyFill="1" applyBorder="1" applyAlignment="1">
      <alignment vertical="center" wrapText="1"/>
    </xf>
    <xf numFmtId="0" fontId="36" fillId="14" borderId="1" xfId="4" applyFont="1" applyFill="1" applyBorder="1" applyAlignment="1">
      <alignment horizontal="center" vertical="center" wrapText="1"/>
    </xf>
    <xf numFmtId="171" fontId="36" fillId="14" borderId="1" xfId="4" applyNumberFormat="1" applyFont="1" applyFill="1" applyBorder="1" applyAlignment="1">
      <alignment horizontal="center" vertical="center" wrapText="1"/>
    </xf>
    <xf numFmtId="171" fontId="36" fillId="0" borderId="1" xfId="4" applyNumberFormat="1" applyFont="1" applyFill="1" applyBorder="1" applyAlignment="1">
      <alignment horizontal="center" vertical="center" wrapText="1"/>
    </xf>
    <xf numFmtId="0" fontId="36" fillId="14" borderId="21" xfId="4" applyFont="1" applyFill="1" applyBorder="1" applyAlignment="1">
      <alignment vertical="center" wrapText="1"/>
    </xf>
    <xf numFmtId="0" fontId="36" fillId="0" borderId="1" xfId="4" applyFont="1" applyFill="1" applyBorder="1" applyAlignment="1">
      <alignment vertical="center" wrapText="1"/>
    </xf>
    <xf numFmtId="0" fontId="36" fillId="0" borderId="1" xfId="4" applyFont="1" applyFill="1" applyBorder="1" applyAlignment="1">
      <alignment horizontal="center" vertical="center" wrapText="1"/>
    </xf>
    <xf numFmtId="171" fontId="36" fillId="14" borderId="1" xfId="4" applyNumberFormat="1" applyFont="1" applyFill="1" applyBorder="1" applyAlignment="1">
      <alignment vertical="center" wrapText="1"/>
    </xf>
    <xf numFmtId="171" fontId="36" fillId="0" borderId="1" xfId="4" applyNumberFormat="1" applyFont="1" applyFill="1" applyBorder="1" applyAlignment="1">
      <alignment vertical="center" wrapText="1"/>
    </xf>
    <xf numFmtId="0" fontId="55" fillId="0" borderId="1" xfId="4" applyFont="1" applyBorder="1" applyAlignment="1">
      <alignment horizontal="center" vertical="center" wrapText="1"/>
    </xf>
    <xf numFmtId="0" fontId="56" fillId="0" borderId="0" xfId="4" applyFont="1" applyAlignment="1">
      <alignment wrapText="1"/>
    </xf>
    <xf numFmtId="0" fontId="56" fillId="0" borderId="2" xfId="4" applyFont="1" applyFill="1" applyBorder="1" applyAlignment="1">
      <alignment vertical="center" wrapText="1"/>
    </xf>
    <xf numFmtId="0" fontId="56" fillId="4" borderId="2" xfId="4" applyFont="1" applyFill="1" applyBorder="1"/>
    <xf numFmtId="0" fontId="56" fillId="0" borderId="2" xfId="4" applyFont="1" applyBorder="1"/>
    <xf numFmtId="0" fontId="56" fillId="0" borderId="1" xfId="4" applyFont="1" applyFill="1" applyBorder="1" applyAlignment="1">
      <alignment vertical="center" wrapText="1"/>
    </xf>
    <xf numFmtId="0" fontId="56" fillId="4" borderId="1" xfId="4" applyFont="1" applyFill="1" applyBorder="1"/>
    <xf numFmtId="0" fontId="56" fillId="0" borderId="1" xfId="4" applyFont="1" applyBorder="1"/>
    <xf numFmtId="0" fontId="56" fillId="0" borderId="1" xfId="4" applyFont="1" applyFill="1" applyBorder="1" applyAlignment="1">
      <alignment horizontal="left" vertical="center"/>
    </xf>
    <xf numFmtId="0" fontId="56" fillId="0" borderId="1" xfId="4" applyFont="1" applyFill="1" applyBorder="1" applyAlignment="1">
      <alignment horizontal="left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0" fontId="56" fillId="0" borderId="0" xfId="4" applyFont="1" applyFill="1" applyBorder="1" applyAlignment="1">
      <alignment vertical="center" wrapText="1"/>
    </xf>
    <xf numFmtId="0" fontId="56" fillId="0" borderId="1" xfId="4" applyFont="1" applyBorder="1" applyAlignment="1">
      <alignment horizontal="left" vertical="center" wrapText="1"/>
    </xf>
    <xf numFmtId="0" fontId="56" fillId="0" borderId="1" xfId="4" applyFont="1" applyBorder="1" applyAlignment="1">
      <alignment horizontal="left" vertical="center"/>
    </xf>
    <xf numFmtId="0" fontId="56" fillId="0" borderId="2" xfId="4" applyFont="1" applyBorder="1" applyAlignment="1">
      <alignment horizontal="left" vertical="center" wrapText="1"/>
    </xf>
    <xf numFmtId="0" fontId="56" fillId="0" borderId="0" xfId="4" applyFont="1" applyBorder="1" applyAlignment="1">
      <alignment horizontal="left" vertical="center" wrapText="1"/>
    </xf>
    <xf numFmtId="0" fontId="56" fillId="0" borderId="0" xfId="4" applyFont="1" applyFill="1" applyBorder="1" applyAlignment="1">
      <alignment horizontal="left" vertical="center" wrapText="1"/>
    </xf>
    <xf numFmtId="0" fontId="60" fillId="0" borderId="1" xfId="5" applyFont="1" applyFill="1" applyBorder="1" applyAlignment="1">
      <alignment horizontal="left" vertical="center" wrapText="1"/>
    </xf>
    <xf numFmtId="0" fontId="56" fillId="0" borderId="0" xfId="4" applyFont="1" applyBorder="1" applyAlignment="1">
      <alignment horizontal="left" vertical="center"/>
    </xf>
    <xf numFmtId="0" fontId="5" fillId="0" borderId="1" xfId="4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 wrapText="1"/>
    </xf>
    <xf numFmtId="0" fontId="56" fillId="0" borderId="1" xfId="4" applyFont="1" applyBorder="1" applyAlignment="1">
      <alignment horizontal="center" vertical="center" wrapText="1"/>
    </xf>
    <xf numFmtId="0" fontId="56" fillId="0" borderId="1" xfId="4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vertical="center"/>
    </xf>
    <xf numFmtId="0" fontId="4" fillId="9" borderId="26" xfId="0" applyFont="1" applyFill="1" applyBorder="1" applyAlignment="1">
      <alignment vertical="center"/>
    </xf>
    <xf numFmtId="165" fontId="4" fillId="9" borderId="3" xfId="0" applyNumberFormat="1" applyFont="1" applyFill="1" applyBorder="1" applyAlignment="1">
      <alignment vertical="center"/>
    </xf>
    <xf numFmtId="165" fontId="4" fillId="13" borderId="3" xfId="0" applyNumberFormat="1" applyFont="1" applyFill="1" applyBorder="1" applyAlignment="1">
      <alignment vertical="center"/>
    </xf>
    <xf numFmtId="165" fontId="4" fillId="0" borderId="3" xfId="0" applyNumberFormat="1" applyFont="1" applyFill="1" applyBorder="1" applyAlignment="1">
      <alignment vertical="center"/>
    </xf>
    <xf numFmtId="172" fontId="4" fillId="0" borderId="9" xfId="0" applyNumberFormat="1" applyFont="1" applyFill="1" applyBorder="1" applyAlignment="1">
      <alignment vertical="center"/>
    </xf>
    <xf numFmtId="165" fontId="5" fillId="0" borderId="3" xfId="0" applyNumberFormat="1" applyFont="1" applyFill="1" applyBorder="1" applyAlignment="1">
      <alignment vertical="center" wrapText="1"/>
    </xf>
    <xf numFmtId="165" fontId="5" fillId="0" borderId="9" xfId="0" applyNumberFormat="1" applyFont="1" applyFill="1" applyBorder="1" applyAlignment="1">
      <alignment vertical="center" wrapText="1"/>
    </xf>
    <xf numFmtId="0" fontId="4" fillId="0" borderId="0" xfId="0" applyNumberFormat="1" applyFont="1" applyFill="1"/>
    <xf numFmtId="0" fontId="5" fillId="0" borderId="7" xfId="0" applyNumberFormat="1" applyFont="1" applyBorder="1" applyAlignment="1">
      <alignment horizontal="center" vertical="center" textRotation="90" wrapText="1"/>
    </xf>
    <xf numFmtId="0" fontId="4" fillId="9" borderId="2" xfId="0" applyNumberFormat="1" applyFont="1" applyFill="1" applyBorder="1" applyAlignment="1">
      <alignment vertical="center"/>
    </xf>
    <xf numFmtId="0" fontId="4" fillId="13" borderId="2" xfId="0" applyNumberFormat="1" applyFont="1" applyFill="1" applyBorder="1" applyAlignment="1">
      <alignment vertical="center"/>
    </xf>
    <xf numFmtId="0" fontId="5" fillId="0" borderId="2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 textRotation="90" wrapText="1"/>
    </xf>
    <xf numFmtId="0" fontId="4" fillId="0" borderId="0" xfId="0" applyNumberFormat="1" applyFont="1" applyFill="1" applyBorder="1" applyAlignment="1">
      <alignment vertical="top" wrapText="1"/>
    </xf>
    <xf numFmtId="172" fontId="4" fillId="9" borderId="27" xfId="0" applyNumberFormat="1" applyFont="1" applyFill="1" applyBorder="1" applyAlignment="1">
      <alignment vertical="center"/>
    </xf>
    <xf numFmtId="172" fontId="4" fillId="9" borderId="9" xfId="0" applyNumberFormat="1" applyFont="1" applyFill="1" applyBorder="1" applyAlignment="1">
      <alignment vertical="center"/>
    </xf>
    <xf numFmtId="172" fontId="4" fillId="13" borderId="9" xfId="0" applyNumberFormat="1" applyFont="1" applyFill="1" applyBorder="1" applyAlignment="1">
      <alignment vertical="center"/>
    </xf>
    <xf numFmtId="4" fontId="36" fillId="0" borderId="1" xfId="0" applyNumberFormat="1" applyFont="1" applyFill="1" applyBorder="1" applyAlignment="1">
      <alignment horizontal="center" vertical="center" wrapText="1"/>
    </xf>
    <xf numFmtId="173" fontId="36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/>
    <xf numFmtId="0" fontId="4" fillId="9" borderId="2" xfId="0" applyFont="1" applyFill="1" applyBorder="1"/>
    <xf numFmtId="0" fontId="5" fillId="9" borderId="17" xfId="0" applyFont="1" applyFill="1" applyBorder="1" applyAlignment="1">
      <alignment horizontal="center" vertical="center" textRotation="90" wrapText="1"/>
    </xf>
    <xf numFmtId="172" fontId="5" fillId="9" borderId="18" xfId="0" applyNumberFormat="1" applyFont="1" applyFill="1" applyBorder="1" applyAlignment="1">
      <alignment horizontal="center" vertical="center" textRotation="90" wrapText="1"/>
    </xf>
    <xf numFmtId="0" fontId="5" fillId="3" borderId="13" xfId="0" applyFont="1" applyFill="1" applyBorder="1" applyAlignment="1">
      <alignment horizontal="center" vertical="center" wrapText="1"/>
    </xf>
    <xf numFmtId="172" fontId="5" fillId="3" borderId="14" xfId="0" applyNumberFormat="1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vertical="center" wrapText="1"/>
    </xf>
    <xf numFmtId="0" fontId="36" fillId="14" borderId="21" xfId="4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Alignment="1"/>
    <xf numFmtId="0" fontId="4" fillId="0" borderId="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 wrapText="1"/>
    </xf>
    <xf numFmtId="0" fontId="56" fillId="0" borderId="1" xfId="4" applyFont="1" applyBorder="1" applyAlignment="1">
      <alignment vertical="center" wrapText="1"/>
    </xf>
    <xf numFmtId="0" fontId="36" fillId="0" borderId="1" xfId="4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top" wrapText="1"/>
    </xf>
    <xf numFmtId="0" fontId="5" fillId="0" borderId="6" xfId="0" applyFont="1" applyBorder="1" applyAlignment="1">
      <alignment horizontal="center" vertical="center" textRotation="90" wrapText="1"/>
    </xf>
    <xf numFmtId="4" fontId="4" fillId="0" borderId="2" xfId="0" applyNumberFormat="1" applyFont="1" applyFill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center" vertical="center"/>
    </xf>
    <xf numFmtId="165" fontId="4" fillId="0" borderId="17" xfId="0" applyNumberFormat="1" applyFont="1" applyFill="1" applyBorder="1" applyAlignment="1">
      <alignment horizontal="center" vertical="center"/>
    </xf>
    <xf numFmtId="172" fontId="4" fillId="0" borderId="9" xfId="0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165" fontId="46" fillId="0" borderId="1" xfId="0" applyNumberFormat="1" applyFont="1" applyBorder="1" applyAlignment="1">
      <alignment horizontal="center" vertical="center" wrapText="1"/>
    </xf>
    <xf numFmtId="165" fontId="46" fillId="0" borderId="3" xfId="0" applyNumberFormat="1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/>
    </xf>
    <xf numFmtId="172" fontId="46" fillId="0" borderId="9" xfId="0" applyNumberFormat="1" applyFont="1" applyBorder="1" applyAlignment="1">
      <alignment horizontal="center" vertical="center" wrapText="1"/>
    </xf>
    <xf numFmtId="4" fontId="46" fillId="0" borderId="1" xfId="1" applyNumberFormat="1" applyFont="1" applyBorder="1" applyAlignment="1">
      <alignment horizontal="center" vertical="center" wrapText="1"/>
    </xf>
    <xf numFmtId="0" fontId="46" fillId="0" borderId="9" xfId="0" applyFont="1" applyBorder="1" applyAlignment="1">
      <alignment horizontal="center" vertical="center" wrapText="1"/>
    </xf>
    <xf numFmtId="4" fontId="46" fillId="0" borderId="1" xfId="0" applyNumberFormat="1" applyFont="1" applyBorder="1" applyAlignment="1">
      <alignment horizontal="center" vertical="center" wrapText="1"/>
    </xf>
    <xf numFmtId="0" fontId="46" fillId="2" borderId="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vertical="top" wrapText="1"/>
    </xf>
    <xf numFmtId="0" fontId="46" fillId="0" borderId="1" xfId="0" applyFont="1" applyBorder="1" applyAlignment="1">
      <alignment horizontal="left" vertical="center" wrapText="1"/>
    </xf>
    <xf numFmtId="0" fontId="46" fillId="2" borderId="1" xfId="0" applyFont="1" applyFill="1" applyBorder="1" applyAlignment="1">
      <alignment vertical="top" wrapText="1"/>
    </xf>
    <xf numFmtId="0" fontId="46" fillId="0" borderId="1" xfId="0" applyFont="1" applyBorder="1" applyAlignment="1">
      <alignment vertical="top" wrapText="1"/>
    </xf>
    <xf numFmtId="0" fontId="46" fillId="2" borderId="1" xfId="0" applyFont="1" applyFill="1" applyBorder="1" applyAlignment="1">
      <alignment horizontal="center" vertical="center" wrapText="1"/>
    </xf>
    <xf numFmtId="0" fontId="46" fillId="2" borderId="3" xfId="0" applyFont="1" applyFill="1" applyBorder="1" applyAlignment="1">
      <alignment horizontal="center" vertical="center"/>
    </xf>
    <xf numFmtId="0" fontId="46" fillId="2" borderId="1" xfId="0" applyFont="1" applyFill="1" applyBorder="1"/>
    <xf numFmtId="0" fontId="46" fillId="2" borderId="9" xfId="0" applyFont="1" applyFill="1" applyBorder="1" applyAlignment="1">
      <alignment horizontal="center" vertical="center"/>
    </xf>
    <xf numFmtId="0" fontId="46" fillId="0" borderId="0" xfId="0" applyFont="1" applyFill="1"/>
    <xf numFmtId="3" fontId="10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top" wrapText="1"/>
    </xf>
    <xf numFmtId="0" fontId="46" fillId="0" borderId="1" xfId="0" applyFont="1" applyFill="1" applyBorder="1" applyAlignment="1">
      <alignment horizontal="center" vertical="center"/>
    </xf>
    <xf numFmtId="4" fontId="5" fillId="9" borderId="0" xfId="0" applyNumberFormat="1" applyFont="1" applyFill="1" applyBorder="1" applyAlignment="1">
      <alignment horizontal="center" vertical="center" wrapText="1"/>
    </xf>
    <xf numFmtId="0" fontId="46" fillId="0" borderId="1" xfId="0" applyNumberFormat="1" applyFont="1" applyBorder="1" applyAlignment="1">
      <alignment vertical="top" wrapText="1"/>
    </xf>
    <xf numFmtId="49" fontId="46" fillId="0" borderId="3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/>
    </xf>
    <xf numFmtId="0" fontId="13" fillId="11" borderId="3" xfId="0" applyFont="1" applyFill="1" applyBorder="1" applyAlignment="1">
      <alignment horizontal="right"/>
    </xf>
    <xf numFmtId="0" fontId="13" fillId="11" borderId="8" xfId="0" applyFont="1" applyFill="1" applyBorder="1" applyAlignment="1">
      <alignment horizontal="right"/>
    </xf>
    <xf numFmtId="0" fontId="13" fillId="11" borderId="9" xfId="0" applyFont="1" applyFill="1" applyBorder="1" applyAlignment="1">
      <alignment horizontal="right"/>
    </xf>
    <xf numFmtId="0" fontId="15" fillId="9" borderId="3" xfId="0" applyFont="1" applyFill="1" applyBorder="1" applyAlignment="1">
      <alignment horizontal="left"/>
    </xf>
    <xf numFmtId="0" fontId="15" fillId="9" borderId="8" xfId="0" applyFont="1" applyFill="1" applyBorder="1" applyAlignment="1">
      <alignment horizontal="left"/>
    </xf>
    <xf numFmtId="0" fontId="15" fillId="9" borderId="9" xfId="0" applyFont="1" applyFill="1" applyBorder="1" applyAlignment="1">
      <alignment horizontal="left"/>
    </xf>
    <xf numFmtId="0" fontId="13" fillId="4" borderId="3" xfId="0" applyFont="1" applyFill="1" applyBorder="1" applyAlignment="1">
      <alignment horizontal="left" vertical="center"/>
    </xf>
    <xf numFmtId="0" fontId="13" fillId="4" borderId="9" xfId="0" applyFont="1" applyFill="1" applyBorder="1" applyAlignment="1">
      <alignment horizontal="left" vertical="center"/>
    </xf>
    <xf numFmtId="0" fontId="19" fillId="4" borderId="17" xfId="0" applyFont="1" applyFill="1" applyBorder="1" applyAlignment="1">
      <alignment horizontal="left" wrapText="1"/>
    </xf>
    <xf numFmtId="0" fontId="19" fillId="4" borderId="19" xfId="0" applyFont="1" applyFill="1" applyBorder="1" applyAlignment="1">
      <alignment horizontal="left" wrapText="1"/>
    </xf>
    <xf numFmtId="0" fontId="19" fillId="4" borderId="18" xfId="0" applyFont="1" applyFill="1" applyBorder="1" applyAlignment="1">
      <alignment horizontal="left" wrapText="1"/>
    </xf>
    <xf numFmtId="0" fontId="14" fillId="0" borderId="1" xfId="0" applyFont="1" applyBorder="1" applyAlignment="1">
      <alignment horizontal="left"/>
    </xf>
    <xf numFmtId="0" fontId="17" fillId="9" borderId="3" xfId="0" applyFont="1" applyFill="1" applyBorder="1" applyAlignment="1">
      <alignment horizontal="left" wrapText="1"/>
    </xf>
    <xf numFmtId="0" fontId="17" fillId="9" borderId="8" xfId="0" applyFont="1" applyFill="1" applyBorder="1" applyAlignment="1">
      <alignment horizontal="left" wrapText="1"/>
    </xf>
    <xf numFmtId="0" fontId="17" fillId="9" borderId="9" xfId="0" applyFont="1" applyFill="1" applyBorder="1" applyAlignment="1">
      <alignment horizontal="left" wrapText="1"/>
    </xf>
    <xf numFmtId="0" fontId="15" fillId="0" borderId="3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left"/>
    </xf>
    <xf numFmtId="0" fontId="15" fillId="0" borderId="9" xfId="0" applyFont="1" applyFill="1" applyBorder="1" applyAlignment="1">
      <alignment horizontal="left"/>
    </xf>
    <xf numFmtId="0" fontId="13" fillId="4" borderId="1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left" wrapText="1"/>
    </xf>
    <xf numFmtId="0" fontId="17" fillId="4" borderId="12" xfId="0" applyFont="1" applyFill="1" applyBorder="1" applyAlignment="1">
      <alignment horizontal="left" wrapText="1"/>
    </xf>
    <xf numFmtId="0" fontId="17" fillId="4" borderId="14" xfId="0" applyFont="1" applyFill="1" applyBorder="1" applyAlignment="1">
      <alignment horizontal="left" wrapText="1"/>
    </xf>
    <xf numFmtId="0" fontId="15" fillId="0" borderId="15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15" fillId="0" borderId="16" xfId="0" applyFont="1" applyFill="1" applyBorder="1" applyAlignment="1">
      <alignment horizontal="left"/>
    </xf>
    <xf numFmtId="0" fontId="18" fillId="0" borderId="15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18" fillId="0" borderId="16" xfId="0" applyFont="1" applyFill="1" applyBorder="1" applyAlignment="1">
      <alignment horizontal="left"/>
    </xf>
    <xf numFmtId="0" fontId="18" fillId="0" borderId="15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18" fillId="0" borderId="16" xfId="0" applyFont="1" applyBorder="1" applyAlignment="1">
      <alignment horizontal="left"/>
    </xf>
    <xf numFmtId="0" fontId="15" fillId="0" borderId="15" xfId="0" applyFont="1" applyBorder="1" applyAlignment="1">
      <alignment horizontal="right" wrapText="1"/>
    </xf>
    <xf numFmtId="0" fontId="15" fillId="0" borderId="0" xfId="0" applyFont="1" applyBorder="1" applyAlignment="1">
      <alignment horizontal="right" wrapText="1"/>
    </xf>
    <xf numFmtId="0" fontId="15" fillId="0" borderId="16" xfId="0" applyFont="1" applyBorder="1" applyAlignment="1">
      <alignment horizontal="right" wrapText="1"/>
    </xf>
    <xf numFmtId="0" fontId="15" fillId="0" borderId="17" xfId="0" applyFont="1" applyBorder="1" applyAlignment="1">
      <alignment horizontal="left"/>
    </xf>
    <xf numFmtId="0" fontId="15" fillId="0" borderId="19" xfId="0" applyFont="1" applyBorder="1" applyAlignment="1">
      <alignment horizontal="left"/>
    </xf>
    <xf numFmtId="0" fontId="15" fillId="0" borderId="18" xfId="0" applyFont="1" applyBorder="1" applyAlignment="1">
      <alignment horizontal="left"/>
    </xf>
    <xf numFmtId="0" fontId="15" fillId="0" borderId="17" xfId="0" applyFont="1" applyBorder="1" applyAlignment="1">
      <alignment horizontal="right" wrapText="1"/>
    </xf>
    <xf numFmtId="0" fontId="15" fillId="0" borderId="19" xfId="0" applyFont="1" applyBorder="1" applyAlignment="1">
      <alignment horizontal="right" wrapText="1"/>
    </xf>
    <xf numFmtId="0" fontId="15" fillId="0" borderId="18" xfId="0" applyFont="1" applyBorder="1" applyAlignment="1">
      <alignment horizontal="right" wrapText="1"/>
    </xf>
    <xf numFmtId="0" fontId="13" fillId="9" borderId="1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5" fillId="0" borderId="16" xfId="0" applyFont="1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/>
    </xf>
    <xf numFmtId="0" fontId="13" fillId="9" borderId="2" xfId="0" applyFont="1" applyFill="1" applyBorder="1" applyAlignment="1">
      <alignment horizontal="center" vertical="center"/>
    </xf>
    <xf numFmtId="0" fontId="17" fillId="9" borderId="13" xfId="0" applyFont="1" applyFill="1" applyBorder="1" applyAlignment="1">
      <alignment horizontal="left" wrapText="1"/>
    </xf>
    <xf numFmtId="0" fontId="17" fillId="9" borderId="12" xfId="0" applyFont="1" applyFill="1" applyBorder="1" applyAlignment="1">
      <alignment horizontal="left" wrapText="1"/>
    </xf>
    <xf numFmtId="0" fontId="17" fillId="9" borderId="14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top" wrapText="1"/>
    </xf>
    <xf numFmtId="164" fontId="5" fillId="0" borderId="0" xfId="1" applyFont="1" applyFill="1" applyBorder="1" applyAlignment="1">
      <alignment horizontal="right" vertical="center" wrapText="1"/>
    </xf>
    <xf numFmtId="0" fontId="5" fillId="0" borderId="22" xfId="0" applyFont="1" applyBorder="1" applyAlignment="1">
      <alignment horizontal="center" vertical="center" textRotation="90" wrapText="1"/>
    </xf>
    <xf numFmtId="0" fontId="5" fillId="0" borderId="25" xfId="0" applyFont="1" applyBorder="1" applyAlignment="1">
      <alignment horizontal="center" vertical="center" textRotation="90" wrapText="1"/>
    </xf>
    <xf numFmtId="0" fontId="5" fillId="2" borderId="7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7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Alignment="1"/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4" fillId="0" borderId="0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4" fillId="0" borderId="0" xfId="0" applyFont="1" applyFill="1" applyAlignment="1">
      <alignment horizontal="center" vertical="center"/>
    </xf>
    <xf numFmtId="0" fontId="36" fillId="0" borderId="1" xfId="4" applyFont="1" applyBorder="1" applyAlignment="1">
      <alignment horizontal="left" vertical="center" wrapText="1"/>
    </xf>
    <xf numFmtId="0" fontId="36" fillId="0" borderId="21" xfId="4" applyFont="1" applyBorder="1" applyAlignment="1">
      <alignment horizontal="left" vertical="center" wrapText="1"/>
    </xf>
    <xf numFmtId="0" fontId="36" fillId="0" borderId="20" xfId="4" applyFont="1" applyBorder="1" applyAlignment="1">
      <alignment horizontal="left" vertical="center" wrapText="1"/>
    </xf>
    <xf numFmtId="0" fontId="36" fillId="0" borderId="2" xfId="4" applyFont="1" applyBorder="1" applyAlignment="1">
      <alignment horizontal="left" vertical="center" wrapText="1"/>
    </xf>
    <xf numFmtId="0" fontId="56" fillId="0" borderId="1" xfId="4" applyFont="1" applyBorder="1" applyAlignment="1">
      <alignment vertical="center" wrapText="1"/>
    </xf>
    <xf numFmtId="0" fontId="56" fillId="0" borderId="1" xfId="4" applyFont="1" applyBorder="1" applyAlignment="1">
      <alignment horizontal="center" vertical="center" wrapText="1"/>
    </xf>
    <xf numFmtId="0" fontId="56" fillId="0" borderId="21" xfId="4" applyFont="1" applyBorder="1" applyAlignment="1">
      <alignment horizontal="left" vertical="center" wrapText="1"/>
    </xf>
    <xf numFmtId="0" fontId="56" fillId="0" borderId="20" xfId="4" applyFont="1" applyBorder="1" applyAlignment="1">
      <alignment horizontal="left" vertical="center" wrapText="1"/>
    </xf>
    <xf numFmtId="0" fontId="56" fillId="0" borderId="2" xfId="4" applyFont="1" applyBorder="1" applyAlignment="1">
      <alignment horizontal="left" vertical="center" wrapText="1"/>
    </xf>
    <xf numFmtId="0" fontId="36" fillId="0" borderId="1" xfId="4" applyFont="1" applyBorder="1" applyAlignment="1">
      <alignment horizontal="center" vertical="center" wrapText="1"/>
    </xf>
    <xf numFmtId="0" fontId="36" fillId="0" borderId="1" xfId="4" applyFont="1" applyBorder="1" applyAlignment="1">
      <alignment vertical="center" wrapText="1"/>
    </xf>
    <xf numFmtId="0" fontId="56" fillId="0" borderId="21" xfId="4" applyFont="1" applyBorder="1" applyAlignment="1">
      <alignment horizontal="center" vertical="center" wrapText="1"/>
    </xf>
    <xf numFmtId="0" fontId="56" fillId="0" borderId="20" xfId="4" applyFont="1" applyBorder="1" applyAlignment="1">
      <alignment horizontal="center" vertical="center" wrapText="1"/>
    </xf>
    <xf numFmtId="0" fontId="56" fillId="0" borderId="2" xfId="4" applyFont="1" applyBorder="1" applyAlignment="1">
      <alignment horizontal="center" vertical="center" wrapText="1"/>
    </xf>
    <xf numFmtId="0" fontId="55" fillId="0" borderId="0" xfId="4" applyFont="1" applyAlignment="1">
      <alignment horizontal="center"/>
    </xf>
    <xf numFmtId="0" fontId="56" fillId="0" borderId="0" xfId="4" applyFont="1" applyAlignment="1">
      <alignment horizontal="left" vertical="center" wrapText="1"/>
    </xf>
    <xf numFmtId="0" fontId="55" fillId="0" borderId="0" xfId="4" applyFont="1" applyAlignment="1">
      <alignment horizontal="center" vertical="center"/>
    </xf>
    <xf numFmtId="0" fontId="55" fillId="0" borderId="0" xfId="4" applyFont="1" applyAlignment="1">
      <alignment horizontal="left" vertical="center"/>
    </xf>
    <xf numFmtId="0" fontId="56" fillId="0" borderId="0" xfId="4" applyFont="1" applyBorder="1" applyAlignment="1">
      <alignment horizontal="left" vertical="center" wrapText="1"/>
    </xf>
    <xf numFmtId="0" fontId="56" fillId="0" borderId="0" xfId="4" applyFont="1" applyAlignment="1">
      <alignment horizontal="left" vertical="center"/>
    </xf>
    <xf numFmtId="0" fontId="55" fillId="0" borderId="0" xfId="4" applyFont="1" applyAlignment="1">
      <alignment horizontal="center" wrapText="1"/>
    </xf>
    <xf numFmtId="0" fontId="5" fillId="0" borderId="1" xfId="4" applyFont="1" applyBorder="1" applyAlignment="1">
      <alignment horizontal="center" wrapText="1"/>
    </xf>
  </cellXfs>
  <cellStyles count="6">
    <cellStyle name="Hipersaitas" xfId="5" builtinId="8"/>
    <cellStyle name="Įprastas" xfId="0" builtinId="0"/>
    <cellStyle name="Įprastas 2" xfId="4"/>
    <cellStyle name="Kablelis" xfId="1" builtinId="3"/>
    <cellStyle name="Paprastas 2 2" xfId="2"/>
    <cellStyle name="Procentai" xfId="3" builtinId="5"/>
  </cellStyles>
  <dxfs count="0"/>
  <tableStyles count="0" defaultTableStyle="TableStyleMedium2" defaultPivotStyle="PivotStyleMedium9"/>
  <colors>
    <mruColors>
      <color rgb="FFFFFF99"/>
      <color rgb="FFFFFFCC"/>
      <color rgb="FFCCFFFF"/>
      <color rgb="FF94FF6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447675</xdr:colOff>
      <xdr:row>97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18516600" y="1926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26</xdr:col>
      <xdr:colOff>447675</xdr:colOff>
      <xdr:row>97</xdr:row>
      <xdr:rowOff>514350</xdr:rowOff>
    </xdr:from>
    <xdr:ext cx="184731" cy="264560"/>
    <xdr:sp macro="" textlink="">
      <xdr:nvSpPr>
        <xdr:cNvPr id="3" name="TextBox 2"/>
        <xdr:cNvSpPr txBox="1"/>
      </xdr:nvSpPr>
      <xdr:spPr>
        <a:xfrm>
          <a:off x="19716750" y="6031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0</xdr:colOff>
      <xdr:row>41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15821025" y="1946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18</xdr:col>
      <xdr:colOff>0</xdr:colOff>
      <xdr:row>44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15821025" y="2076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18</xdr:col>
      <xdr:colOff>0</xdr:colOff>
      <xdr:row>44</xdr:row>
      <xdr:rowOff>0</xdr:rowOff>
    </xdr:from>
    <xdr:ext cx="184731" cy="264560"/>
    <xdr:sp macro="" textlink="">
      <xdr:nvSpPr>
        <xdr:cNvPr id="4" name="TextBox 3"/>
        <xdr:cNvSpPr txBox="1"/>
      </xdr:nvSpPr>
      <xdr:spPr>
        <a:xfrm>
          <a:off x="15821025" y="2076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18</xdr:col>
      <xdr:colOff>0</xdr:colOff>
      <xdr:row>44</xdr:row>
      <xdr:rowOff>0</xdr:rowOff>
    </xdr:from>
    <xdr:ext cx="184731" cy="264560"/>
    <xdr:sp macro="" textlink="">
      <xdr:nvSpPr>
        <xdr:cNvPr id="5" name="TextBox 4"/>
        <xdr:cNvSpPr txBox="1"/>
      </xdr:nvSpPr>
      <xdr:spPr>
        <a:xfrm>
          <a:off x="15821025" y="2076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18</xdr:col>
      <xdr:colOff>0</xdr:colOff>
      <xdr:row>44</xdr:row>
      <xdr:rowOff>0</xdr:rowOff>
    </xdr:from>
    <xdr:ext cx="184731" cy="264560"/>
    <xdr:sp macro="" textlink="">
      <xdr:nvSpPr>
        <xdr:cNvPr id="6" name="TextBox 5"/>
        <xdr:cNvSpPr txBox="1"/>
      </xdr:nvSpPr>
      <xdr:spPr>
        <a:xfrm>
          <a:off x="15821025" y="2076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18</xdr:col>
      <xdr:colOff>0</xdr:colOff>
      <xdr:row>44</xdr:row>
      <xdr:rowOff>0</xdr:rowOff>
    </xdr:from>
    <xdr:ext cx="184731" cy="264560"/>
    <xdr:sp macro="" textlink="">
      <xdr:nvSpPr>
        <xdr:cNvPr id="7" name="TextBox 6"/>
        <xdr:cNvSpPr txBox="1"/>
      </xdr:nvSpPr>
      <xdr:spPr>
        <a:xfrm>
          <a:off x="15821025" y="2076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18</xdr:col>
      <xdr:colOff>0</xdr:colOff>
      <xdr:row>44</xdr:row>
      <xdr:rowOff>0</xdr:rowOff>
    </xdr:from>
    <xdr:ext cx="184731" cy="264560"/>
    <xdr:sp macro="" textlink="">
      <xdr:nvSpPr>
        <xdr:cNvPr id="8" name="TextBox 7"/>
        <xdr:cNvSpPr txBox="1"/>
      </xdr:nvSpPr>
      <xdr:spPr>
        <a:xfrm>
          <a:off x="15821025" y="2076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18</xdr:col>
      <xdr:colOff>0</xdr:colOff>
      <xdr:row>44</xdr:row>
      <xdr:rowOff>0</xdr:rowOff>
    </xdr:from>
    <xdr:ext cx="184731" cy="264560"/>
    <xdr:sp macro="" textlink="">
      <xdr:nvSpPr>
        <xdr:cNvPr id="9" name="TextBox 8"/>
        <xdr:cNvSpPr txBox="1"/>
      </xdr:nvSpPr>
      <xdr:spPr>
        <a:xfrm>
          <a:off x="15821025" y="2076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18</xdr:col>
      <xdr:colOff>0</xdr:colOff>
      <xdr:row>44</xdr:row>
      <xdr:rowOff>0</xdr:rowOff>
    </xdr:from>
    <xdr:ext cx="184731" cy="264560"/>
    <xdr:sp macro="" textlink="">
      <xdr:nvSpPr>
        <xdr:cNvPr id="10" name="TextBox 9"/>
        <xdr:cNvSpPr txBox="1"/>
      </xdr:nvSpPr>
      <xdr:spPr>
        <a:xfrm>
          <a:off x="15821025" y="2076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18</xdr:col>
      <xdr:colOff>0</xdr:colOff>
      <xdr:row>44</xdr:row>
      <xdr:rowOff>0</xdr:rowOff>
    </xdr:from>
    <xdr:ext cx="184731" cy="264560"/>
    <xdr:sp macro="" textlink="">
      <xdr:nvSpPr>
        <xdr:cNvPr id="11" name="TextBox 10"/>
        <xdr:cNvSpPr txBox="1"/>
      </xdr:nvSpPr>
      <xdr:spPr>
        <a:xfrm>
          <a:off x="15821025" y="2076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18</xdr:col>
      <xdr:colOff>0</xdr:colOff>
      <xdr:row>44</xdr:row>
      <xdr:rowOff>0</xdr:rowOff>
    </xdr:from>
    <xdr:ext cx="184731" cy="264560"/>
    <xdr:sp macro="" textlink="">
      <xdr:nvSpPr>
        <xdr:cNvPr id="12" name="TextBox 11"/>
        <xdr:cNvSpPr txBox="1"/>
      </xdr:nvSpPr>
      <xdr:spPr>
        <a:xfrm>
          <a:off x="15821025" y="2076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45</xdr:row>
      <xdr:rowOff>514350</xdr:rowOff>
    </xdr:from>
    <xdr:ext cx="184731" cy="264560"/>
    <xdr:sp macro="" textlink="">
      <xdr:nvSpPr>
        <xdr:cNvPr id="2" name="TextBox 1"/>
        <xdr:cNvSpPr txBox="1"/>
      </xdr:nvSpPr>
      <xdr:spPr>
        <a:xfrm>
          <a:off x="24431625" y="5767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20</xdr:col>
      <xdr:colOff>0</xdr:colOff>
      <xdr:row>48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24431625" y="5959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20</xdr:col>
      <xdr:colOff>0</xdr:colOff>
      <xdr:row>48</xdr:row>
      <xdr:rowOff>514350</xdr:rowOff>
    </xdr:from>
    <xdr:ext cx="184731" cy="264560"/>
    <xdr:sp macro="" textlink="">
      <xdr:nvSpPr>
        <xdr:cNvPr id="4" name="TextBox 3"/>
        <xdr:cNvSpPr txBox="1"/>
      </xdr:nvSpPr>
      <xdr:spPr>
        <a:xfrm>
          <a:off x="24431625" y="59921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20</xdr:col>
      <xdr:colOff>0</xdr:colOff>
      <xdr:row>49</xdr:row>
      <xdr:rowOff>514350</xdr:rowOff>
    </xdr:from>
    <xdr:ext cx="184731" cy="264560"/>
    <xdr:sp macro="" textlink="">
      <xdr:nvSpPr>
        <xdr:cNvPr id="5" name="TextBox 4"/>
        <xdr:cNvSpPr txBox="1"/>
      </xdr:nvSpPr>
      <xdr:spPr>
        <a:xfrm>
          <a:off x="24431625" y="6024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20</xdr:col>
      <xdr:colOff>0</xdr:colOff>
      <xdr:row>50</xdr:row>
      <xdr:rowOff>514350</xdr:rowOff>
    </xdr:from>
    <xdr:ext cx="184731" cy="264560"/>
    <xdr:sp macro="" textlink="">
      <xdr:nvSpPr>
        <xdr:cNvPr id="6" name="TextBox 5"/>
        <xdr:cNvSpPr txBox="1"/>
      </xdr:nvSpPr>
      <xdr:spPr>
        <a:xfrm>
          <a:off x="24431625" y="6056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20</xdr:col>
      <xdr:colOff>0</xdr:colOff>
      <xdr:row>51</xdr:row>
      <xdr:rowOff>0</xdr:rowOff>
    </xdr:from>
    <xdr:ext cx="184731" cy="264560"/>
    <xdr:sp macro="" textlink="">
      <xdr:nvSpPr>
        <xdr:cNvPr id="7" name="TextBox 6"/>
        <xdr:cNvSpPr txBox="1"/>
      </xdr:nvSpPr>
      <xdr:spPr>
        <a:xfrm>
          <a:off x="24431625" y="6056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20</xdr:col>
      <xdr:colOff>0</xdr:colOff>
      <xdr:row>51</xdr:row>
      <xdr:rowOff>0</xdr:rowOff>
    </xdr:from>
    <xdr:ext cx="184731" cy="264560"/>
    <xdr:sp macro="" textlink="">
      <xdr:nvSpPr>
        <xdr:cNvPr id="8" name="TextBox 7"/>
        <xdr:cNvSpPr txBox="1"/>
      </xdr:nvSpPr>
      <xdr:spPr>
        <a:xfrm>
          <a:off x="24431625" y="6089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20</xdr:col>
      <xdr:colOff>0</xdr:colOff>
      <xdr:row>51</xdr:row>
      <xdr:rowOff>514350</xdr:rowOff>
    </xdr:from>
    <xdr:ext cx="184731" cy="264560"/>
    <xdr:sp macro="" textlink="">
      <xdr:nvSpPr>
        <xdr:cNvPr id="9" name="TextBox 8"/>
        <xdr:cNvSpPr txBox="1"/>
      </xdr:nvSpPr>
      <xdr:spPr>
        <a:xfrm>
          <a:off x="24431625" y="6121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20</xdr:col>
      <xdr:colOff>0</xdr:colOff>
      <xdr:row>52</xdr:row>
      <xdr:rowOff>514350</xdr:rowOff>
    </xdr:from>
    <xdr:ext cx="184731" cy="264560"/>
    <xdr:sp macro="" textlink="">
      <xdr:nvSpPr>
        <xdr:cNvPr id="10" name="TextBox 9"/>
        <xdr:cNvSpPr txBox="1"/>
      </xdr:nvSpPr>
      <xdr:spPr>
        <a:xfrm>
          <a:off x="24431625" y="6154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20</xdr:col>
      <xdr:colOff>0</xdr:colOff>
      <xdr:row>53</xdr:row>
      <xdr:rowOff>514350</xdr:rowOff>
    </xdr:from>
    <xdr:ext cx="184731" cy="264560"/>
    <xdr:sp macro="" textlink="">
      <xdr:nvSpPr>
        <xdr:cNvPr id="11" name="TextBox 10"/>
        <xdr:cNvSpPr txBox="1"/>
      </xdr:nvSpPr>
      <xdr:spPr>
        <a:xfrm>
          <a:off x="24431625" y="6186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100</xdr:row>
      <xdr:rowOff>514350</xdr:rowOff>
    </xdr:from>
    <xdr:ext cx="184731" cy="264560"/>
    <xdr:sp macro="" textlink="">
      <xdr:nvSpPr>
        <xdr:cNvPr id="2" name="TextBox 1"/>
        <xdr:cNvSpPr txBox="1"/>
      </xdr:nvSpPr>
      <xdr:spPr>
        <a:xfrm>
          <a:off x="19716750" y="5934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10</xdr:col>
      <xdr:colOff>447675</xdr:colOff>
      <xdr:row>100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19716750" y="3433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10</xdr:col>
      <xdr:colOff>447675</xdr:colOff>
      <xdr:row>100</xdr:row>
      <xdr:rowOff>514350</xdr:rowOff>
    </xdr:from>
    <xdr:ext cx="184731" cy="264560"/>
    <xdr:sp macro="" textlink="">
      <xdr:nvSpPr>
        <xdr:cNvPr id="4" name="TextBox 3"/>
        <xdr:cNvSpPr txBox="1"/>
      </xdr:nvSpPr>
      <xdr:spPr>
        <a:xfrm>
          <a:off x="19716750" y="3466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14</xdr:col>
      <xdr:colOff>0</xdr:colOff>
      <xdr:row>100</xdr:row>
      <xdr:rowOff>514350</xdr:rowOff>
    </xdr:from>
    <xdr:ext cx="184731" cy="264560"/>
    <xdr:sp macro="" textlink="">
      <xdr:nvSpPr>
        <xdr:cNvPr id="5" name="TextBox 4"/>
        <xdr:cNvSpPr txBox="1"/>
      </xdr:nvSpPr>
      <xdr:spPr>
        <a:xfrm>
          <a:off x="6786563" y="333061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14</xdr:col>
      <xdr:colOff>447675</xdr:colOff>
      <xdr:row>100</xdr:row>
      <xdr:rowOff>0</xdr:rowOff>
    </xdr:from>
    <xdr:ext cx="184731" cy="264560"/>
    <xdr:sp macro="" textlink="">
      <xdr:nvSpPr>
        <xdr:cNvPr id="6" name="TextBox 5"/>
        <xdr:cNvSpPr txBox="1"/>
      </xdr:nvSpPr>
      <xdr:spPr>
        <a:xfrm>
          <a:off x="7234238" y="327917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14</xdr:col>
      <xdr:colOff>447675</xdr:colOff>
      <xdr:row>100</xdr:row>
      <xdr:rowOff>514350</xdr:rowOff>
    </xdr:from>
    <xdr:ext cx="184731" cy="264560"/>
    <xdr:sp macro="" textlink="">
      <xdr:nvSpPr>
        <xdr:cNvPr id="7" name="TextBox 6"/>
        <xdr:cNvSpPr txBox="1"/>
      </xdr:nvSpPr>
      <xdr:spPr>
        <a:xfrm>
          <a:off x="7234238" y="333061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100</xdr:row>
      <xdr:rowOff>514350</xdr:rowOff>
    </xdr:from>
    <xdr:ext cx="184731" cy="264560"/>
    <xdr:sp macro="" textlink="">
      <xdr:nvSpPr>
        <xdr:cNvPr id="2" name="TextBox 1"/>
        <xdr:cNvSpPr txBox="1"/>
      </xdr:nvSpPr>
      <xdr:spPr>
        <a:xfrm>
          <a:off x="7658100" y="10166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9</xdr:col>
      <xdr:colOff>0</xdr:colOff>
      <xdr:row>100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19716750" y="3433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9</xdr:col>
      <xdr:colOff>0</xdr:colOff>
      <xdr:row>100</xdr:row>
      <xdr:rowOff>514350</xdr:rowOff>
    </xdr:from>
    <xdr:ext cx="184731" cy="264560"/>
    <xdr:sp macro="" textlink="">
      <xdr:nvSpPr>
        <xdr:cNvPr id="4" name="TextBox 3"/>
        <xdr:cNvSpPr txBox="1"/>
      </xdr:nvSpPr>
      <xdr:spPr>
        <a:xfrm>
          <a:off x="19716750" y="3466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10</xdr:col>
      <xdr:colOff>0</xdr:colOff>
      <xdr:row>100</xdr:row>
      <xdr:rowOff>514350</xdr:rowOff>
    </xdr:from>
    <xdr:ext cx="184731" cy="264560"/>
    <xdr:sp macro="" textlink="">
      <xdr:nvSpPr>
        <xdr:cNvPr id="5" name="TextBox 4"/>
        <xdr:cNvSpPr txBox="1"/>
      </xdr:nvSpPr>
      <xdr:spPr>
        <a:xfrm>
          <a:off x="64960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10</xdr:col>
      <xdr:colOff>0</xdr:colOff>
      <xdr:row>100</xdr:row>
      <xdr:rowOff>0</xdr:rowOff>
    </xdr:from>
    <xdr:ext cx="184731" cy="264560"/>
    <xdr:sp macro="" textlink="">
      <xdr:nvSpPr>
        <xdr:cNvPr id="6" name="TextBox 5"/>
        <xdr:cNvSpPr txBox="1"/>
      </xdr:nvSpPr>
      <xdr:spPr>
        <a:xfrm>
          <a:off x="6496050" y="346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10</xdr:col>
      <xdr:colOff>0</xdr:colOff>
      <xdr:row>100</xdr:row>
      <xdr:rowOff>514350</xdr:rowOff>
    </xdr:from>
    <xdr:ext cx="184731" cy="264560"/>
    <xdr:sp macro="" textlink="">
      <xdr:nvSpPr>
        <xdr:cNvPr id="7" name="TextBox 6"/>
        <xdr:cNvSpPr txBox="1"/>
      </xdr:nvSpPr>
      <xdr:spPr>
        <a:xfrm>
          <a:off x="64960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11</xdr:col>
      <xdr:colOff>0</xdr:colOff>
      <xdr:row>100</xdr:row>
      <xdr:rowOff>514350</xdr:rowOff>
    </xdr:from>
    <xdr:ext cx="184731" cy="264560"/>
    <xdr:sp macro="" textlink="">
      <xdr:nvSpPr>
        <xdr:cNvPr id="8" name="TextBox 7"/>
        <xdr:cNvSpPr txBox="1"/>
      </xdr:nvSpPr>
      <xdr:spPr>
        <a:xfrm>
          <a:off x="64960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264560"/>
    <xdr:sp macro="" textlink="">
      <xdr:nvSpPr>
        <xdr:cNvPr id="9" name="TextBox 8"/>
        <xdr:cNvSpPr txBox="1"/>
      </xdr:nvSpPr>
      <xdr:spPr>
        <a:xfrm>
          <a:off x="6496050" y="346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11</xdr:col>
      <xdr:colOff>0</xdr:colOff>
      <xdr:row>100</xdr:row>
      <xdr:rowOff>514350</xdr:rowOff>
    </xdr:from>
    <xdr:ext cx="184731" cy="264560"/>
    <xdr:sp macro="" textlink="">
      <xdr:nvSpPr>
        <xdr:cNvPr id="10" name="TextBox 9"/>
        <xdr:cNvSpPr txBox="1"/>
      </xdr:nvSpPr>
      <xdr:spPr>
        <a:xfrm>
          <a:off x="64960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12</xdr:col>
      <xdr:colOff>0</xdr:colOff>
      <xdr:row>100</xdr:row>
      <xdr:rowOff>514350</xdr:rowOff>
    </xdr:from>
    <xdr:ext cx="184731" cy="264560"/>
    <xdr:sp macro="" textlink="">
      <xdr:nvSpPr>
        <xdr:cNvPr id="11" name="TextBox 10"/>
        <xdr:cNvSpPr txBox="1"/>
      </xdr:nvSpPr>
      <xdr:spPr>
        <a:xfrm>
          <a:off x="64960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12</xdr:col>
      <xdr:colOff>0</xdr:colOff>
      <xdr:row>100</xdr:row>
      <xdr:rowOff>0</xdr:rowOff>
    </xdr:from>
    <xdr:ext cx="184731" cy="264560"/>
    <xdr:sp macro="" textlink="">
      <xdr:nvSpPr>
        <xdr:cNvPr id="12" name="TextBox 11"/>
        <xdr:cNvSpPr txBox="1"/>
      </xdr:nvSpPr>
      <xdr:spPr>
        <a:xfrm>
          <a:off x="6496050" y="346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12</xdr:col>
      <xdr:colOff>0</xdr:colOff>
      <xdr:row>100</xdr:row>
      <xdr:rowOff>514350</xdr:rowOff>
    </xdr:from>
    <xdr:ext cx="184731" cy="264560"/>
    <xdr:sp macro="" textlink="">
      <xdr:nvSpPr>
        <xdr:cNvPr id="13" name="TextBox 12"/>
        <xdr:cNvSpPr txBox="1"/>
      </xdr:nvSpPr>
      <xdr:spPr>
        <a:xfrm>
          <a:off x="64960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13</xdr:col>
      <xdr:colOff>0</xdr:colOff>
      <xdr:row>100</xdr:row>
      <xdr:rowOff>514350</xdr:rowOff>
    </xdr:from>
    <xdr:ext cx="184731" cy="264560"/>
    <xdr:sp macro="" textlink="">
      <xdr:nvSpPr>
        <xdr:cNvPr id="14" name="TextBox 13"/>
        <xdr:cNvSpPr txBox="1"/>
      </xdr:nvSpPr>
      <xdr:spPr>
        <a:xfrm>
          <a:off x="64960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13</xdr:col>
      <xdr:colOff>0</xdr:colOff>
      <xdr:row>100</xdr:row>
      <xdr:rowOff>0</xdr:rowOff>
    </xdr:from>
    <xdr:ext cx="184731" cy="264560"/>
    <xdr:sp macro="" textlink="">
      <xdr:nvSpPr>
        <xdr:cNvPr id="15" name="TextBox 14"/>
        <xdr:cNvSpPr txBox="1"/>
      </xdr:nvSpPr>
      <xdr:spPr>
        <a:xfrm>
          <a:off x="6496050" y="346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13</xdr:col>
      <xdr:colOff>0</xdr:colOff>
      <xdr:row>100</xdr:row>
      <xdr:rowOff>514350</xdr:rowOff>
    </xdr:from>
    <xdr:ext cx="184731" cy="264560"/>
    <xdr:sp macro="" textlink="">
      <xdr:nvSpPr>
        <xdr:cNvPr id="16" name="TextBox 15"/>
        <xdr:cNvSpPr txBox="1"/>
      </xdr:nvSpPr>
      <xdr:spPr>
        <a:xfrm>
          <a:off x="64960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14</xdr:col>
      <xdr:colOff>0</xdr:colOff>
      <xdr:row>100</xdr:row>
      <xdr:rowOff>514350</xdr:rowOff>
    </xdr:from>
    <xdr:ext cx="184731" cy="264560"/>
    <xdr:sp macro="" textlink="">
      <xdr:nvSpPr>
        <xdr:cNvPr id="17" name="TextBox 16"/>
        <xdr:cNvSpPr txBox="1"/>
      </xdr:nvSpPr>
      <xdr:spPr>
        <a:xfrm>
          <a:off x="64960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14</xdr:col>
      <xdr:colOff>0</xdr:colOff>
      <xdr:row>100</xdr:row>
      <xdr:rowOff>0</xdr:rowOff>
    </xdr:from>
    <xdr:ext cx="184731" cy="264560"/>
    <xdr:sp macro="" textlink="">
      <xdr:nvSpPr>
        <xdr:cNvPr id="18" name="TextBox 17"/>
        <xdr:cNvSpPr txBox="1"/>
      </xdr:nvSpPr>
      <xdr:spPr>
        <a:xfrm>
          <a:off x="6496050" y="346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14</xdr:col>
      <xdr:colOff>0</xdr:colOff>
      <xdr:row>100</xdr:row>
      <xdr:rowOff>514350</xdr:rowOff>
    </xdr:from>
    <xdr:ext cx="184731" cy="264560"/>
    <xdr:sp macro="" textlink="">
      <xdr:nvSpPr>
        <xdr:cNvPr id="19" name="TextBox 18"/>
        <xdr:cNvSpPr txBox="1"/>
      </xdr:nvSpPr>
      <xdr:spPr>
        <a:xfrm>
          <a:off x="64960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15</xdr:col>
      <xdr:colOff>0</xdr:colOff>
      <xdr:row>100</xdr:row>
      <xdr:rowOff>514350</xdr:rowOff>
    </xdr:from>
    <xdr:ext cx="184731" cy="264560"/>
    <xdr:sp macro="" textlink="">
      <xdr:nvSpPr>
        <xdr:cNvPr id="20" name="TextBox 19"/>
        <xdr:cNvSpPr txBox="1"/>
      </xdr:nvSpPr>
      <xdr:spPr>
        <a:xfrm>
          <a:off x="64960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15</xdr:col>
      <xdr:colOff>0</xdr:colOff>
      <xdr:row>100</xdr:row>
      <xdr:rowOff>0</xdr:rowOff>
    </xdr:from>
    <xdr:ext cx="184731" cy="264560"/>
    <xdr:sp macro="" textlink="">
      <xdr:nvSpPr>
        <xdr:cNvPr id="21" name="TextBox 20"/>
        <xdr:cNvSpPr txBox="1"/>
      </xdr:nvSpPr>
      <xdr:spPr>
        <a:xfrm>
          <a:off x="6496050" y="346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15</xdr:col>
      <xdr:colOff>0</xdr:colOff>
      <xdr:row>100</xdr:row>
      <xdr:rowOff>514350</xdr:rowOff>
    </xdr:from>
    <xdr:ext cx="184731" cy="264560"/>
    <xdr:sp macro="" textlink="">
      <xdr:nvSpPr>
        <xdr:cNvPr id="22" name="TextBox 21"/>
        <xdr:cNvSpPr txBox="1"/>
      </xdr:nvSpPr>
      <xdr:spPr>
        <a:xfrm>
          <a:off x="64960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16</xdr:col>
      <xdr:colOff>0</xdr:colOff>
      <xdr:row>100</xdr:row>
      <xdr:rowOff>514350</xdr:rowOff>
    </xdr:from>
    <xdr:ext cx="184731" cy="264560"/>
    <xdr:sp macro="" textlink="">
      <xdr:nvSpPr>
        <xdr:cNvPr id="23" name="TextBox 22"/>
        <xdr:cNvSpPr txBox="1"/>
      </xdr:nvSpPr>
      <xdr:spPr>
        <a:xfrm>
          <a:off x="64960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16</xdr:col>
      <xdr:colOff>0</xdr:colOff>
      <xdr:row>100</xdr:row>
      <xdr:rowOff>0</xdr:rowOff>
    </xdr:from>
    <xdr:ext cx="184731" cy="264560"/>
    <xdr:sp macro="" textlink="">
      <xdr:nvSpPr>
        <xdr:cNvPr id="24" name="TextBox 23"/>
        <xdr:cNvSpPr txBox="1"/>
      </xdr:nvSpPr>
      <xdr:spPr>
        <a:xfrm>
          <a:off x="6496050" y="346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16</xdr:col>
      <xdr:colOff>0</xdr:colOff>
      <xdr:row>100</xdr:row>
      <xdr:rowOff>514350</xdr:rowOff>
    </xdr:from>
    <xdr:ext cx="184731" cy="264560"/>
    <xdr:sp macro="" textlink="">
      <xdr:nvSpPr>
        <xdr:cNvPr id="25" name="TextBox 24"/>
        <xdr:cNvSpPr txBox="1"/>
      </xdr:nvSpPr>
      <xdr:spPr>
        <a:xfrm>
          <a:off x="64960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17</xdr:col>
      <xdr:colOff>0</xdr:colOff>
      <xdr:row>100</xdr:row>
      <xdr:rowOff>514350</xdr:rowOff>
    </xdr:from>
    <xdr:ext cx="184731" cy="264560"/>
    <xdr:sp macro="" textlink="">
      <xdr:nvSpPr>
        <xdr:cNvPr id="26" name="TextBox 25"/>
        <xdr:cNvSpPr txBox="1"/>
      </xdr:nvSpPr>
      <xdr:spPr>
        <a:xfrm>
          <a:off x="64960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17</xdr:col>
      <xdr:colOff>0</xdr:colOff>
      <xdr:row>100</xdr:row>
      <xdr:rowOff>0</xdr:rowOff>
    </xdr:from>
    <xdr:ext cx="184731" cy="264560"/>
    <xdr:sp macro="" textlink="">
      <xdr:nvSpPr>
        <xdr:cNvPr id="27" name="TextBox 26"/>
        <xdr:cNvSpPr txBox="1"/>
      </xdr:nvSpPr>
      <xdr:spPr>
        <a:xfrm>
          <a:off x="6496050" y="346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17</xdr:col>
      <xdr:colOff>0</xdr:colOff>
      <xdr:row>100</xdr:row>
      <xdr:rowOff>514350</xdr:rowOff>
    </xdr:from>
    <xdr:ext cx="184731" cy="264560"/>
    <xdr:sp macro="" textlink="">
      <xdr:nvSpPr>
        <xdr:cNvPr id="28" name="TextBox 27"/>
        <xdr:cNvSpPr txBox="1"/>
      </xdr:nvSpPr>
      <xdr:spPr>
        <a:xfrm>
          <a:off x="64960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18</xdr:col>
      <xdr:colOff>0</xdr:colOff>
      <xdr:row>100</xdr:row>
      <xdr:rowOff>514350</xdr:rowOff>
    </xdr:from>
    <xdr:ext cx="184731" cy="264560"/>
    <xdr:sp macro="" textlink="">
      <xdr:nvSpPr>
        <xdr:cNvPr id="29" name="TextBox 28"/>
        <xdr:cNvSpPr txBox="1"/>
      </xdr:nvSpPr>
      <xdr:spPr>
        <a:xfrm>
          <a:off x="64960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18</xdr:col>
      <xdr:colOff>0</xdr:colOff>
      <xdr:row>100</xdr:row>
      <xdr:rowOff>0</xdr:rowOff>
    </xdr:from>
    <xdr:ext cx="184731" cy="264560"/>
    <xdr:sp macro="" textlink="">
      <xdr:nvSpPr>
        <xdr:cNvPr id="30" name="TextBox 29"/>
        <xdr:cNvSpPr txBox="1"/>
      </xdr:nvSpPr>
      <xdr:spPr>
        <a:xfrm>
          <a:off x="6496050" y="346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18</xdr:col>
      <xdr:colOff>0</xdr:colOff>
      <xdr:row>100</xdr:row>
      <xdr:rowOff>514350</xdr:rowOff>
    </xdr:from>
    <xdr:ext cx="184731" cy="264560"/>
    <xdr:sp macro="" textlink="">
      <xdr:nvSpPr>
        <xdr:cNvPr id="31" name="TextBox 30"/>
        <xdr:cNvSpPr txBox="1"/>
      </xdr:nvSpPr>
      <xdr:spPr>
        <a:xfrm>
          <a:off x="64960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19</xdr:col>
      <xdr:colOff>0</xdr:colOff>
      <xdr:row>100</xdr:row>
      <xdr:rowOff>514350</xdr:rowOff>
    </xdr:from>
    <xdr:ext cx="184731" cy="264560"/>
    <xdr:sp macro="" textlink="">
      <xdr:nvSpPr>
        <xdr:cNvPr id="32" name="TextBox 31"/>
        <xdr:cNvSpPr txBox="1"/>
      </xdr:nvSpPr>
      <xdr:spPr>
        <a:xfrm>
          <a:off x="64960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19</xdr:col>
      <xdr:colOff>0</xdr:colOff>
      <xdr:row>100</xdr:row>
      <xdr:rowOff>0</xdr:rowOff>
    </xdr:from>
    <xdr:ext cx="184731" cy="264560"/>
    <xdr:sp macro="" textlink="">
      <xdr:nvSpPr>
        <xdr:cNvPr id="33" name="TextBox 32"/>
        <xdr:cNvSpPr txBox="1"/>
      </xdr:nvSpPr>
      <xdr:spPr>
        <a:xfrm>
          <a:off x="6496050" y="346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19</xdr:col>
      <xdr:colOff>0</xdr:colOff>
      <xdr:row>100</xdr:row>
      <xdr:rowOff>514350</xdr:rowOff>
    </xdr:from>
    <xdr:ext cx="184731" cy="264560"/>
    <xdr:sp macro="" textlink="">
      <xdr:nvSpPr>
        <xdr:cNvPr id="34" name="TextBox 33"/>
        <xdr:cNvSpPr txBox="1"/>
      </xdr:nvSpPr>
      <xdr:spPr>
        <a:xfrm>
          <a:off x="64960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20</xdr:col>
      <xdr:colOff>0</xdr:colOff>
      <xdr:row>100</xdr:row>
      <xdr:rowOff>514350</xdr:rowOff>
    </xdr:from>
    <xdr:ext cx="184731" cy="264560"/>
    <xdr:sp macro="" textlink="">
      <xdr:nvSpPr>
        <xdr:cNvPr id="35" name="TextBox 34"/>
        <xdr:cNvSpPr txBox="1"/>
      </xdr:nvSpPr>
      <xdr:spPr>
        <a:xfrm>
          <a:off x="64960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20</xdr:col>
      <xdr:colOff>0</xdr:colOff>
      <xdr:row>100</xdr:row>
      <xdr:rowOff>0</xdr:rowOff>
    </xdr:from>
    <xdr:ext cx="184731" cy="264560"/>
    <xdr:sp macro="" textlink="">
      <xdr:nvSpPr>
        <xdr:cNvPr id="36" name="TextBox 35"/>
        <xdr:cNvSpPr txBox="1"/>
      </xdr:nvSpPr>
      <xdr:spPr>
        <a:xfrm>
          <a:off x="6496050" y="3467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20</xdr:col>
      <xdr:colOff>0</xdr:colOff>
      <xdr:row>100</xdr:row>
      <xdr:rowOff>514350</xdr:rowOff>
    </xdr:from>
    <xdr:ext cx="184731" cy="264560"/>
    <xdr:sp macro="" textlink="">
      <xdr:nvSpPr>
        <xdr:cNvPr id="37" name="TextBox 36"/>
        <xdr:cNvSpPr txBox="1"/>
      </xdr:nvSpPr>
      <xdr:spPr>
        <a:xfrm>
          <a:off x="64960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9</xdr:col>
      <xdr:colOff>0</xdr:colOff>
      <xdr:row>101</xdr:row>
      <xdr:rowOff>514350</xdr:rowOff>
    </xdr:from>
    <xdr:ext cx="184731" cy="264560"/>
    <xdr:sp macro="" textlink="">
      <xdr:nvSpPr>
        <xdr:cNvPr id="38" name="TextBox 37"/>
        <xdr:cNvSpPr txBox="1"/>
      </xdr:nvSpPr>
      <xdr:spPr>
        <a:xfrm>
          <a:off x="64960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9</xdr:col>
      <xdr:colOff>0</xdr:colOff>
      <xdr:row>101</xdr:row>
      <xdr:rowOff>514350</xdr:rowOff>
    </xdr:from>
    <xdr:ext cx="184731" cy="264560"/>
    <xdr:sp macro="" textlink="">
      <xdr:nvSpPr>
        <xdr:cNvPr id="39" name="TextBox 38"/>
        <xdr:cNvSpPr txBox="1"/>
      </xdr:nvSpPr>
      <xdr:spPr>
        <a:xfrm>
          <a:off x="64960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10</xdr:col>
      <xdr:colOff>0</xdr:colOff>
      <xdr:row>101</xdr:row>
      <xdr:rowOff>514350</xdr:rowOff>
    </xdr:from>
    <xdr:ext cx="184731" cy="264560"/>
    <xdr:sp macro="" textlink="">
      <xdr:nvSpPr>
        <xdr:cNvPr id="40" name="TextBox 39"/>
        <xdr:cNvSpPr txBox="1"/>
      </xdr:nvSpPr>
      <xdr:spPr>
        <a:xfrm>
          <a:off x="71056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10</xdr:col>
      <xdr:colOff>0</xdr:colOff>
      <xdr:row>101</xdr:row>
      <xdr:rowOff>514350</xdr:rowOff>
    </xdr:from>
    <xdr:ext cx="184731" cy="264560"/>
    <xdr:sp macro="" textlink="">
      <xdr:nvSpPr>
        <xdr:cNvPr id="41" name="TextBox 40"/>
        <xdr:cNvSpPr txBox="1"/>
      </xdr:nvSpPr>
      <xdr:spPr>
        <a:xfrm>
          <a:off x="71056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11</xdr:col>
      <xdr:colOff>0</xdr:colOff>
      <xdr:row>101</xdr:row>
      <xdr:rowOff>514350</xdr:rowOff>
    </xdr:from>
    <xdr:ext cx="184731" cy="264560"/>
    <xdr:sp macro="" textlink="">
      <xdr:nvSpPr>
        <xdr:cNvPr id="42" name="TextBox 41"/>
        <xdr:cNvSpPr txBox="1"/>
      </xdr:nvSpPr>
      <xdr:spPr>
        <a:xfrm>
          <a:off x="895350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11</xdr:col>
      <xdr:colOff>0</xdr:colOff>
      <xdr:row>101</xdr:row>
      <xdr:rowOff>514350</xdr:rowOff>
    </xdr:from>
    <xdr:ext cx="184731" cy="264560"/>
    <xdr:sp macro="" textlink="">
      <xdr:nvSpPr>
        <xdr:cNvPr id="43" name="TextBox 42"/>
        <xdr:cNvSpPr txBox="1"/>
      </xdr:nvSpPr>
      <xdr:spPr>
        <a:xfrm>
          <a:off x="895350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12</xdr:col>
      <xdr:colOff>0</xdr:colOff>
      <xdr:row>101</xdr:row>
      <xdr:rowOff>514350</xdr:rowOff>
    </xdr:from>
    <xdr:ext cx="184731" cy="264560"/>
    <xdr:sp macro="" textlink="">
      <xdr:nvSpPr>
        <xdr:cNvPr id="44" name="TextBox 43"/>
        <xdr:cNvSpPr txBox="1"/>
      </xdr:nvSpPr>
      <xdr:spPr>
        <a:xfrm>
          <a:off x="956310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12</xdr:col>
      <xdr:colOff>0</xdr:colOff>
      <xdr:row>101</xdr:row>
      <xdr:rowOff>514350</xdr:rowOff>
    </xdr:from>
    <xdr:ext cx="184731" cy="264560"/>
    <xdr:sp macro="" textlink="">
      <xdr:nvSpPr>
        <xdr:cNvPr id="45" name="TextBox 44"/>
        <xdr:cNvSpPr txBox="1"/>
      </xdr:nvSpPr>
      <xdr:spPr>
        <a:xfrm>
          <a:off x="956310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13</xdr:col>
      <xdr:colOff>0</xdr:colOff>
      <xdr:row>101</xdr:row>
      <xdr:rowOff>514350</xdr:rowOff>
    </xdr:from>
    <xdr:ext cx="184731" cy="264560"/>
    <xdr:sp macro="" textlink="">
      <xdr:nvSpPr>
        <xdr:cNvPr id="46" name="TextBox 45"/>
        <xdr:cNvSpPr txBox="1"/>
      </xdr:nvSpPr>
      <xdr:spPr>
        <a:xfrm>
          <a:off x="1025842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13</xdr:col>
      <xdr:colOff>0</xdr:colOff>
      <xdr:row>101</xdr:row>
      <xdr:rowOff>514350</xdr:rowOff>
    </xdr:from>
    <xdr:ext cx="184731" cy="264560"/>
    <xdr:sp macro="" textlink="">
      <xdr:nvSpPr>
        <xdr:cNvPr id="47" name="TextBox 46"/>
        <xdr:cNvSpPr txBox="1"/>
      </xdr:nvSpPr>
      <xdr:spPr>
        <a:xfrm>
          <a:off x="1025842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14</xdr:col>
      <xdr:colOff>0</xdr:colOff>
      <xdr:row>101</xdr:row>
      <xdr:rowOff>514350</xdr:rowOff>
    </xdr:from>
    <xdr:ext cx="184731" cy="264560"/>
    <xdr:sp macro="" textlink="">
      <xdr:nvSpPr>
        <xdr:cNvPr id="48" name="TextBox 47"/>
        <xdr:cNvSpPr txBox="1"/>
      </xdr:nvSpPr>
      <xdr:spPr>
        <a:xfrm>
          <a:off x="120681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14</xdr:col>
      <xdr:colOff>0</xdr:colOff>
      <xdr:row>101</xdr:row>
      <xdr:rowOff>514350</xdr:rowOff>
    </xdr:from>
    <xdr:ext cx="184731" cy="264560"/>
    <xdr:sp macro="" textlink="">
      <xdr:nvSpPr>
        <xdr:cNvPr id="49" name="TextBox 48"/>
        <xdr:cNvSpPr txBox="1"/>
      </xdr:nvSpPr>
      <xdr:spPr>
        <a:xfrm>
          <a:off x="120681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15</xdr:col>
      <xdr:colOff>0</xdr:colOff>
      <xdr:row>101</xdr:row>
      <xdr:rowOff>514350</xdr:rowOff>
    </xdr:from>
    <xdr:ext cx="184731" cy="264560"/>
    <xdr:sp macro="" textlink="">
      <xdr:nvSpPr>
        <xdr:cNvPr id="50" name="TextBox 49"/>
        <xdr:cNvSpPr txBox="1"/>
      </xdr:nvSpPr>
      <xdr:spPr>
        <a:xfrm>
          <a:off x="126777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15</xdr:col>
      <xdr:colOff>0</xdr:colOff>
      <xdr:row>101</xdr:row>
      <xdr:rowOff>514350</xdr:rowOff>
    </xdr:from>
    <xdr:ext cx="184731" cy="264560"/>
    <xdr:sp macro="" textlink="">
      <xdr:nvSpPr>
        <xdr:cNvPr id="51" name="TextBox 50"/>
        <xdr:cNvSpPr txBox="1"/>
      </xdr:nvSpPr>
      <xdr:spPr>
        <a:xfrm>
          <a:off x="126777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16</xdr:col>
      <xdr:colOff>0</xdr:colOff>
      <xdr:row>101</xdr:row>
      <xdr:rowOff>514350</xdr:rowOff>
    </xdr:from>
    <xdr:ext cx="184731" cy="264560"/>
    <xdr:sp macro="" textlink="">
      <xdr:nvSpPr>
        <xdr:cNvPr id="52" name="TextBox 51"/>
        <xdr:cNvSpPr txBox="1"/>
      </xdr:nvSpPr>
      <xdr:spPr>
        <a:xfrm>
          <a:off x="132873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16</xdr:col>
      <xdr:colOff>0</xdr:colOff>
      <xdr:row>101</xdr:row>
      <xdr:rowOff>514350</xdr:rowOff>
    </xdr:from>
    <xdr:ext cx="184731" cy="264560"/>
    <xdr:sp macro="" textlink="">
      <xdr:nvSpPr>
        <xdr:cNvPr id="53" name="TextBox 52"/>
        <xdr:cNvSpPr txBox="1"/>
      </xdr:nvSpPr>
      <xdr:spPr>
        <a:xfrm>
          <a:off x="132873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17</xdr:col>
      <xdr:colOff>0</xdr:colOff>
      <xdr:row>101</xdr:row>
      <xdr:rowOff>514350</xdr:rowOff>
    </xdr:from>
    <xdr:ext cx="184731" cy="264560"/>
    <xdr:sp macro="" textlink="">
      <xdr:nvSpPr>
        <xdr:cNvPr id="54" name="TextBox 53"/>
        <xdr:cNvSpPr txBox="1"/>
      </xdr:nvSpPr>
      <xdr:spPr>
        <a:xfrm>
          <a:off x="138969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17</xdr:col>
      <xdr:colOff>0</xdr:colOff>
      <xdr:row>101</xdr:row>
      <xdr:rowOff>514350</xdr:rowOff>
    </xdr:from>
    <xdr:ext cx="184731" cy="264560"/>
    <xdr:sp macro="" textlink="">
      <xdr:nvSpPr>
        <xdr:cNvPr id="55" name="TextBox 54"/>
        <xdr:cNvSpPr txBox="1"/>
      </xdr:nvSpPr>
      <xdr:spPr>
        <a:xfrm>
          <a:off x="138969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18</xdr:col>
      <xdr:colOff>0</xdr:colOff>
      <xdr:row>101</xdr:row>
      <xdr:rowOff>514350</xdr:rowOff>
    </xdr:from>
    <xdr:ext cx="184731" cy="264560"/>
    <xdr:sp macro="" textlink="">
      <xdr:nvSpPr>
        <xdr:cNvPr id="56" name="TextBox 55"/>
        <xdr:cNvSpPr txBox="1"/>
      </xdr:nvSpPr>
      <xdr:spPr>
        <a:xfrm>
          <a:off x="145065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18</xdr:col>
      <xdr:colOff>0</xdr:colOff>
      <xdr:row>101</xdr:row>
      <xdr:rowOff>514350</xdr:rowOff>
    </xdr:from>
    <xdr:ext cx="184731" cy="264560"/>
    <xdr:sp macro="" textlink="">
      <xdr:nvSpPr>
        <xdr:cNvPr id="57" name="TextBox 56"/>
        <xdr:cNvSpPr txBox="1"/>
      </xdr:nvSpPr>
      <xdr:spPr>
        <a:xfrm>
          <a:off x="145065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19</xdr:col>
      <xdr:colOff>0</xdr:colOff>
      <xdr:row>101</xdr:row>
      <xdr:rowOff>514350</xdr:rowOff>
    </xdr:from>
    <xdr:ext cx="184731" cy="264560"/>
    <xdr:sp macro="" textlink="">
      <xdr:nvSpPr>
        <xdr:cNvPr id="58" name="TextBox 57"/>
        <xdr:cNvSpPr txBox="1"/>
      </xdr:nvSpPr>
      <xdr:spPr>
        <a:xfrm>
          <a:off x="151161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19</xdr:col>
      <xdr:colOff>0</xdr:colOff>
      <xdr:row>101</xdr:row>
      <xdr:rowOff>514350</xdr:rowOff>
    </xdr:from>
    <xdr:ext cx="184731" cy="264560"/>
    <xdr:sp macro="" textlink="">
      <xdr:nvSpPr>
        <xdr:cNvPr id="59" name="TextBox 58"/>
        <xdr:cNvSpPr txBox="1"/>
      </xdr:nvSpPr>
      <xdr:spPr>
        <a:xfrm>
          <a:off x="151161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20</xdr:col>
      <xdr:colOff>0</xdr:colOff>
      <xdr:row>101</xdr:row>
      <xdr:rowOff>514350</xdr:rowOff>
    </xdr:from>
    <xdr:ext cx="184731" cy="264560"/>
    <xdr:sp macro="" textlink="">
      <xdr:nvSpPr>
        <xdr:cNvPr id="60" name="TextBox 59"/>
        <xdr:cNvSpPr txBox="1"/>
      </xdr:nvSpPr>
      <xdr:spPr>
        <a:xfrm>
          <a:off x="157257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20</xdr:col>
      <xdr:colOff>0</xdr:colOff>
      <xdr:row>101</xdr:row>
      <xdr:rowOff>514350</xdr:rowOff>
    </xdr:from>
    <xdr:ext cx="184731" cy="264560"/>
    <xdr:sp macro="" textlink="">
      <xdr:nvSpPr>
        <xdr:cNvPr id="61" name="TextBox 60"/>
        <xdr:cNvSpPr txBox="1"/>
      </xdr:nvSpPr>
      <xdr:spPr>
        <a:xfrm>
          <a:off x="157257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9</xdr:col>
      <xdr:colOff>0</xdr:colOff>
      <xdr:row>102</xdr:row>
      <xdr:rowOff>0</xdr:rowOff>
    </xdr:from>
    <xdr:ext cx="184731" cy="264560"/>
    <xdr:sp macro="" textlink="">
      <xdr:nvSpPr>
        <xdr:cNvPr id="62" name="TextBox 61"/>
        <xdr:cNvSpPr txBox="1"/>
      </xdr:nvSpPr>
      <xdr:spPr>
        <a:xfrm>
          <a:off x="64960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9</xdr:col>
      <xdr:colOff>0</xdr:colOff>
      <xdr:row>102</xdr:row>
      <xdr:rowOff>0</xdr:rowOff>
    </xdr:from>
    <xdr:ext cx="184731" cy="264560"/>
    <xdr:sp macro="" textlink="">
      <xdr:nvSpPr>
        <xdr:cNvPr id="63" name="TextBox 62"/>
        <xdr:cNvSpPr txBox="1"/>
      </xdr:nvSpPr>
      <xdr:spPr>
        <a:xfrm>
          <a:off x="64960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10</xdr:col>
      <xdr:colOff>0</xdr:colOff>
      <xdr:row>102</xdr:row>
      <xdr:rowOff>0</xdr:rowOff>
    </xdr:from>
    <xdr:ext cx="184731" cy="264560"/>
    <xdr:sp macro="" textlink="">
      <xdr:nvSpPr>
        <xdr:cNvPr id="64" name="TextBox 63"/>
        <xdr:cNvSpPr txBox="1"/>
      </xdr:nvSpPr>
      <xdr:spPr>
        <a:xfrm>
          <a:off x="71056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10</xdr:col>
      <xdr:colOff>0</xdr:colOff>
      <xdr:row>102</xdr:row>
      <xdr:rowOff>0</xdr:rowOff>
    </xdr:from>
    <xdr:ext cx="184731" cy="264560"/>
    <xdr:sp macro="" textlink="">
      <xdr:nvSpPr>
        <xdr:cNvPr id="65" name="TextBox 64"/>
        <xdr:cNvSpPr txBox="1"/>
      </xdr:nvSpPr>
      <xdr:spPr>
        <a:xfrm>
          <a:off x="71056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11</xdr:col>
      <xdr:colOff>0</xdr:colOff>
      <xdr:row>102</xdr:row>
      <xdr:rowOff>0</xdr:rowOff>
    </xdr:from>
    <xdr:ext cx="184731" cy="264560"/>
    <xdr:sp macro="" textlink="">
      <xdr:nvSpPr>
        <xdr:cNvPr id="66" name="TextBox 65"/>
        <xdr:cNvSpPr txBox="1"/>
      </xdr:nvSpPr>
      <xdr:spPr>
        <a:xfrm>
          <a:off x="895350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11</xdr:col>
      <xdr:colOff>0</xdr:colOff>
      <xdr:row>102</xdr:row>
      <xdr:rowOff>0</xdr:rowOff>
    </xdr:from>
    <xdr:ext cx="184731" cy="264560"/>
    <xdr:sp macro="" textlink="">
      <xdr:nvSpPr>
        <xdr:cNvPr id="67" name="TextBox 66"/>
        <xdr:cNvSpPr txBox="1"/>
      </xdr:nvSpPr>
      <xdr:spPr>
        <a:xfrm>
          <a:off x="895350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12</xdr:col>
      <xdr:colOff>0</xdr:colOff>
      <xdr:row>102</xdr:row>
      <xdr:rowOff>0</xdr:rowOff>
    </xdr:from>
    <xdr:ext cx="184731" cy="264560"/>
    <xdr:sp macro="" textlink="">
      <xdr:nvSpPr>
        <xdr:cNvPr id="68" name="TextBox 67"/>
        <xdr:cNvSpPr txBox="1"/>
      </xdr:nvSpPr>
      <xdr:spPr>
        <a:xfrm>
          <a:off x="956310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12</xdr:col>
      <xdr:colOff>0</xdr:colOff>
      <xdr:row>102</xdr:row>
      <xdr:rowOff>0</xdr:rowOff>
    </xdr:from>
    <xdr:ext cx="184731" cy="264560"/>
    <xdr:sp macro="" textlink="">
      <xdr:nvSpPr>
        <xdr:cNvPr id="69" name="TextBox 68"/>
        <xdr:cNvSpPr txBox="1"/>
      </xdr:nvSpPr>
      <xdr:spPr>
        <a:xfrm>
          <a:off x="956310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13</xdr:col>
      <xdr:colOff>0</xdr:colOff>
      <xdr:row>102</xdr:row>
      <xdr:rowOff>0</xdr:rowOff>
    </xdr:from>
    <xdr:ext cx="184731" cy="264560"/>
    <xdr:sp macro="" textlink="">
      <xdr:nvSpPr>
        <xdr:cNvPr id="70" name="TextBox 69"/>
        <xdr:cNvSpPr txBox="1"/>
      </xdr:nvSpPr>
      <xdr:spPr>
        <a:xfrm>
          <a:off x="1025842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13</xdr:col>
      <xdr:colOff>0</xdr:colOff>
      <xdr:row>102</xdr:row>
      <xdr:rowOff>0</xdr:rowOff>
    </xdr:from>
    <xdr:ext cx="184731" cy="264560"/>
    <xdr:sp macro="" textlink="">
      <xdr:nvSpPr>
        <xdr:cNvPr id="71" name="TextBox 70"/>
        <xdr:cNvSpPr txBox="1"/>
      </xdr:nvSpPr>
      <xdr:spPr>
        <a:xfrm>
          <a:off x="1025842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14</xdr:col>
      <xdr:colOff>0</xdr:colOff>
      <xdr:row>102</xdr:row>
      <xdr:rowOff>0</xdr:rowOff>
    </xdr:from>
    <xdr:ext cx="184731" cy="264560"/>
    <xdr:sp macro="" textlink="">
      <xdr:nvSpPr>
        <xdr:cNvPr id="72" name="TextBox 71"/>
        <xdr:cNvSpPr txBox="1"/>
      </xdr:nvSpPr>
      <xdr:spPr>
        <a:xfrm>
          <a:off x="120681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14</xdr:col>
      <xdr:colOff>0</xdr:colOff>
      <xdr:row>102</xdr:row>
      <xdr:rowOff>0</xdr:rowOff>
    </xdr:from>
    <xdr:ext cx="184731" cy="264560"/>
    <xdr:sp macro="" textlink="">
      <xdr:nvSpPr>
        <xdr:cNvPr id="73" name="TextBox 72"/>
        <xdr:cNvSpPr txBox="1"/>
      </xdr:nvSpPr>
      <xdr:spPr>
        <a:xfrm>
          <a:off x="120681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15</xdr:col>
      <xdr:colOff>0</xdr:colOff>
      <xdr:row>102</xdr:row>
      <xdr:rowOff>0</xdr:rowOff>
    </xdr:from>
    <xdr:ext cx="184731" cy="264560"/>
    <xdr:sp macro="" textlink="">
      <xdr:nvSpPr>
        <xdr:cNvPr id="74" name="TextBox 73"/>
        <xdr:cNvSpPr txBox="1"/>
      </xdr:nvSpPr>
      <xdr:spPr>
        <a:xfrm>
          <a:off x="126777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15</xdr:col>
      <xdr:colOff>0</xdr:colOff>
      <xdr:row>102</xdr:row>
      <xdr:rowOff>0</xdr:rowOff>
    </xdr:from>
    <xdr:ext cx="184731" cy="264560"/>
    <xdr:sp macro="" textlink="">
      <xdr:nvSpPr>
        <xdr:cNvPr id="75" name="TextBox 74"/>
        <xdr:cNvSpPr txBox="1"/>
      </xdr:nvSpPr>
      <xdr:spPr>
        <a:xfrm>
          <a:off x="126777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16</xdr:col>
      <xdr:colOff>0</xdr:colOff>
      <xdr:row>102</xdr:row>
      <xdr:rowOff>0</xdr:rowOff>
    </xdr:from>
    <xdr:ext cx="184731" cy="264560"/>
    <xdr:sp macro="" textlink="">
      <xdr:nvSpPr>
        <xdr:cNvPr id="76" name="TextBox 75"/>
        <xdr:cNvSpPr txBox="1"/>
      </xdr:nvSpPr>
      <xdr:spPr>
        <a:xfrm>
          <a:off x="132873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16</xdr:col>
      <xdr:colOff>0</xdr:colOff>
      <xdr:row>102</xdr:row>
      <xdr:rowOff>0</xdr:rowOff>
    </xdr:from>
    <xdr:ext cx="184731" cy="264560"/>
    <xdr:sp macro="" textlink="">
      <xdr:nvSpPr>
        <xdr:cNvPr id="77" name="TextBox 76"/>
        <xdr:cNvSpPr txBox="1"/>
      </xdr:nvSpPr>
      <xdr:spPr>
        <a:xfrm>
          <a:off x="132873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17</xdr:col>
      <xdr:colOff>0</xdr:colOff>
      <xdr:row>102</xdr:row>
      <xdr:rowOff>0</xdr:rowOff>
    </xdr:from>
    <xdr:ext cx="184731" cy="264560"/>
    <xdr:sp macro="" textlink="">
      <xdr:nvSpPr>
        <xdr:cNvPr id="78" name="TextBox 77"/>
        <xdr:cNvSpPr txBox="1"/>
      </xdr:nvSpPr>
      <xdr:spPr>
        <a:xfrm>
          <a:off x="138969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17</xdr:col>
      <xdr:colOff>0</xdr:colOff>
      <xdr:row>102</xdr:row>
      <xdr:rowOff>0</xdr:rowOff>
    </xdr:from>
    <xdr:ext cx="184731" cy="264560"/>
    <xdr:sp macro="" textlink="">
      <xdr:nvSpPr>
        <xdr:cNvPr id="79" name="TextBox 78"/>
        <xdr:cNvSpPr txBox="1"/>
      </xdr:nvSpPr>
      <xdr:spPr>
        <a:xfrm>
          <a:off x="138969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18</xdr:col>
      <xdr:colOff>0</xdr:colOff>
      <xdr:row>102</xdr:row>
      <xdr:rowOff>0</xdr:rowOff>
    </xdr:from>
    <xdr:ext cx="184731" cy="264560"/>
    <xdr:sp macro="" textlink="">
      <xdr:nvSpPr>
        <xdr:cNvPr id="80" name="TextBox 79"/>
        <xdr:cNvSpPr txBox="1"/>
      </xdr:nvSpPr>
      <xdr:spPr>
        <a:xfrm>
          <a:off x="145065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18</xdr:col>
      <xdr:colOff>0</xdr:colOff>
      <xdr:row>102</xdr:row>
      <xdr:rowOff>0</xdr:rowOff>
    </xdr:from>
    <xdr:ext cx="184731" cy="264560"/>
    <xdr:sp macro="" textlink="">
      <xdr:nvSpPr>
        <xdr:cNvPr id="81" name="TextBox 80"/>
        <xdr:cNvSpPr txBox="1"/>
      </xdr:nvSpPr>
      <xdr:spPr>
        <a:xfrm>
          <a:off x="145065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19</xdr:col>
      <xdr:colOff>0</xdr:colOff>
      <xdr:row>102</xdr:row>
      <xdr:rowOff>0</xdr:rowOff>
    </xdr:from>
    <xdr:ext cx="184731" cy="264560"/>
    <xdr:sp macro="" textlink="">
      <xdr:nvSpPr>
        <xdr:cNvPr id="82" name="TextBox 81"/>
        <xdr:cNvSpPr txBox="1"/>
      </xdr:nvSpPr>
      <xdr:spPr>
        <a:xfrm>
          <a:off x="151161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19</xdr:col>
      <xdr:colOff>0</xdr:colOff>
      <xdr:row>102</xdr:row>
      <xdr:rowOff>0</xdr:rowOff>
    </xdr:from>
    <xdr:ext cx="184731" cy="264560"/>
    <xdr:sp macro="" textlink="">
      <xdr:nvSpPr>
        <xdr:cNvPr id="83" name="TextBox 82"/>
        <xdr:cNvSpPr txBox="1"/>
      </xdr:nvSpPr>
      <xdr:spPr>
        <a:xfrm>
          <a:off x="151161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20</xdr:col>
      <xdr:colOff>0</xdr:colOff>
      <xdr:row>102</xdr:row>
      <xdr:rowOff>0</xdr:rowOff>
    </xdr:from>
    <xdr:ext cx="184731" cy="264560"/>
    <xdr:sp macro="" textlink="">
      <xdr:nvSpPr>
        <xdr:cNvPr id="84" name="TextBox 83"/>
        <xdr:cNvSpPr txBox="1"/>
      </xdr:nvSpPr>
      <xdr:spPr>
        <a:xfrm>
          <a:off x="157257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20</xdr:col>
      <xdr:colOff>0</xdr:colOff>
      <xdr:row>102</xdr:row>
      <xdr:rowOff>0</xdr:rowOff>
    </xdr:from>
    <xdr:ext cx="184731" cy="264560"/>
    <xdr:sp macro="" textlink="">
      <xdr:nvSpPr>
        <xdr:cNvPr id="85" name="TextBox 84"/>
        <xdr:cNvSpPr txBox="1"/>
      </xdr:nvSpPr>
      <xdr:spPr>
        <a:xfrm>
          <a:off x="157257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9</xdr:col>
      <xdr:colOff>0</xdr:colOff>
      <xdr:row>102</xdr:row>
      <xdr:rowOff>514350</xdr:rowOff>
    </xdr:from>
    <xdr:ext cx="184731" cy="264560"/>
    <xdr:sp macro="" textlink="">
      <xdr:nvSpPr>
        <xdr:cNvPr id="86" name="TextBox 85"/>
        <xdr:cNvSpPr txBox="1"/>
      </xdr:nvSpPr>
      <xdr:spPr>
        <a:xfrm>
          <a:off x="64960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9</xdr:col>
      <xdr:colOff>0</xdr:colOff>
      <xdr:row>102</xdr:row>
      <xdr:rowOff>514350</xdr:rowOff>
    </xdr:from>
    <xdr:ext cx="184731" cy="264560"/>
    <xdr:sp macro="" textlink="">
      <xdr:nvSpPr>
        <xdr:cNvPr id="87" name="TextBox 86"/>
        <xdr:cNvSpPr txBox="1"/>
      </xdr:nvSpPr>
      <xdr:spPr>
        <a:xfrm>
          <a:off x="64960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10</xdr:col>
      <xdr:colOff>0</xdr:colOff>
      <xdr:row>102</xdr:row>
      <xdr:rowOff>514350</xdr:rowOff>
    </xdr:from>
    <xdr:ext cx="184731" cy="264560"/>
    <xdr:sp macro="" textlink="">
      <xdr:nvSpPr>
        <xdr:cNvPr id="88" name="TextBox 87"/>
        <xdr:cNvSpPr txBox="1"/>
      </xdr:nvSpPr>
      <xdr:spPr>
        <a:xfrm>
          <a:off x="71056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10</xdr:col>
      <xdr:colOff>0</xdr:colOff>
      <xdr:row>102</xdr:row>
      <xdr:rowOff>514350</xdr:rowOff>
    </xdr:from>
    <xdr:ext cx="184731" cy="264560"/>
    <xdr:sp macro="" textlink="">
      <xdr:nvSpPr>
        <xdr:cNvPr id="89" name="TextBox 88"/>
        <xdr:cNvSpPr txBox="1"/>
      </xdr:nvSpPr>
      <xdr:spPr>
        <a:xfrm>
          <a:off x="71056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11</xdr:col>
      <xdr:colOff>0</xdr:colOff>
      <xdr:row>102</xdr:row>
      <xdr:rowOff>514350</xdr:rowOff>
    </xdr:from>
    <xdr:ext cx="184731" cy="264560"/>
    <xdr:sp macro="" textlink="">
      <xdr:nvSpPr>
        <xdr:cNvPr id="90" name="TextBox 89"/>
        <xdr:cNvSpPr txBox="1"/>
      </xdr:nvSpPr>
      <xdr:spPr>
        <a:xfrm>
          <a:off x="895350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11</xdr:col>
      <xdr:colOff>0</xdr:colOff>
      <xdr:row>102</xdr:row>
      <xdr:rowOff>514350</xdr:rowOff>
    </xdr:from>
    <xdr:ext cx="184731" cy="264560"/>
    <xdr:sp macro="" textlink="">
      <xdr:nvSpPr>
        <xdr:cNvPr id="91" name="TextBox 90"/>
        <xdr:cNvSpPr txBox="1"/>
      </xdr:nvSpPr>
      <xdr:spPr>
        <a:xfrm>
          <a:off x="895350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12</xdr:col>
      <xdr:colOff>0</xdr:colOff>
      <xdr:row>102</xdr:row>
      <xdr:rowOff>514350</xdr:rowOff>
    </xdr:from>
    <xdr:ext cx="184731" cy="264560"/>
    <xdr:sp macro="" textlink="">
      <xdr:nvSpPr>
        <xdr:cNvPr id="92" name="TextBox 91"/>
        <xdr:cNvSpPr txBox="1"/>
      </xdr:nvSpPr>
      <xdr:spPr>
        <a:xfrm>
          <a:off x="956310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12</xdr:col>
      <xdr:colOff>0</xdr:colOff>
      <xdr:row>102</xdr:row>
      <xdr:rowOff>514350</xdr:rowOff>
    </xdr:from>
    <xdr:ext cx="184731" cy="264560"/>
    <xdr:sp macro="" textlink="">
      <xdr:nvSpPr>
        <xdr:cNvPr id="93" name="TextBox 92"/>
        <xdr:cNvSpPr txBox="1"/>
      </xdr:nvSpPr>
      <xdr:spPr>
        <a:xfrm>
          <a:off x="956310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13</xdr:col>
      <xdr:colOff>0</xdr:colOff>
      <xdr:row>102</xdr:row>
      <xdr:rowOff>514350</xdr:rowOff>
    </xdr:from>
    <xdr:ext cx="184731" cy="264560"/>
    <xdr:sp macro="" textlink="">
      <xdr:nvSpPr>
        <xdr:cNvPr id="94" name="TextBox 93"/>
        <xdr:cNvSpPr txBox="1"/>
      </xdr:nvSpPr>
      <xdr:spPr>
        <a:xfrm>
          <a:off x="1025842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13</xdr:col>
      <xdr:colOff>0</xdr:colOff>
      <xdr:row>102</xdr:row>
      <xdr:rowOff>514350</xdr:rowOff>
    </xdr:from>
    <xdr:ext cx="184731" cy="264560"/>
    <xdr:sp macro="" textlink="">
      <xdr:nvSpPr>
        <xdr:cNvPr id="95" name="TextBox 94"/>
        <xdr:cNvSpPr txBox="1"/>
      </xdr:nvSpPr>
      <xdr:spPr>
        <a:xfrm>
          <a:off x="1025842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14</xdr:col>
      <xdr:colOff>0</xdr:colOff>
      <xdr:row>102</xdr:row>
      <xdr:rowOff>514350</xdr:rowOff>
    </xdr:from>
    <xdr:ext cx="184731" cy="264560"/>
    <xdr:sp macro="" textlink="">
      <xdr:nvSpPr>
        <xdr:cNvPr id="96" name="TextBox 95"/>
        <xdr:cNvSpPr txBox="1"/>
      </xdr:nvSpPr>
      <xdr:spPr>
        <a:xfrm>
          <a:off x="120681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14</xdr:col>
      <xdr:colOff>0</xdr:colOff>
      <xdr:row>102</xdr:row>
      <xdr:rowOff>514350</xdr:rowOff>
    </xdr:from>
    <xdr:ext cx="184731" cy="264560"/>
    <xdr:sp macro="" textlink="">
      <xdr:nvSpPr>
        <xdr:cNvPr id="97" name="TextBox 96"/>
        <xdr:cNvSpPr txBox="1"/>
      </xdr:nvSpPr>
      <xdr:spPr>
        <a:xfrm>
          <a:off x="120681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15</xdr:col>
      <xdr:colOff>0</xdr:colOff>
      <xdr:row>102</xdr:row>
      <xdr:rowOff>514350</xdr:rowOff>
    </xdr:from>
    <xdr:ext cx="184731" cy="264560"/>
    <xdr:sp macro="" textlink="">
      <xdr:nvSpPr>
        <xdr:cNvPr id="98" name="TextBox 97"/>
        <xdr:cNvSpPr txBox="1"/>
      </xdr:nvSpPr>
      <xdr:spPr>
        <a:xfrm>
          <a:off x="126777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15</xdr:col>
      <xdr:colOff>0</xdr:colOff>
      <xdr:row>102</xdr:row>
      <xdr:rowOff>514350</xdr:rowOff>
    </xdr:from>
    <xdr:ext cx="184731" cy="264560"/>
    <xdr:sp macro="" textlink="">
      <xdr:nvSpPr>
        <xdr:cNvPr id="99" name="TextBox 98"/>
        <xdr:cNvSpPr txBox="1"/>
      </xdr:nvSpPr>
      <xdr:spPr>
        <a:xfrm>
          <a:off x="126777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16</xdr:col>
      <xdr:colOff>0</xdr:colOff>
      <xdr:row>102</xdr:row>
      <xdr:rowOff>514350</xdr:rowOff>
    </xdr:from>
    <xdr:ext cx="184731" cy="264560"/>
    <xdr:sp macro="" textlink="">
      <xdr:nvSpPr>
        <xdr:cNvPr id="100" name="TextBox 99"/>
        <xdr:cNvSpPr txBox="1"/>
      </xdr:nvSpPr>
      <xdr:spPr>
        <a:xfrm>
          <a:off x="132873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16</xdr:col>
      <xdr:colOff>0</xdr:colOff>
      <xdr:row>102</xdr:row>
      <xdr:rowOff>514350</xdr:rowOff>
    </xdr:from>
    <xdr:ext cx="184731" cy="264560"/>
    <xdr:sp macro="" textlink="">
      <xdr:nvSpPr>
        <xdr:cNvPr id="101" name="TextBox 100"/>
        <xdr:cNvSpPr txBox="1"/>
      </xdr:nvSpPr>
      <xdr:spPr>
        <a:xfrm>
          <a:off x="132873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17</xdr:col>
      <xdr:colOff>0</xdr:colOff>
      <xdr:row>102</xdr:row>
      <xdr:rowOff>514350</xdr:rowOff>
    </xdr:from>
    <xdr:ext cx="184731" cy="264560"/>
    <xdr:sp macro="" textlink="">
      <xdr:nvSpPr>
        <xdr:cNvPr id="102" name="TextBox 101"/>
        <xdr:cNvSpPr txBox="1"/>
      </xdr:nvSpPr>
      <xdr:spPr>
        <a:xfrm>
          <a:off x="138969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17</xdr:col>
      <xdr:colOff>0</xdr:colOff>
      <xdr:row>102</xdr:row>
      <xdr:rowOff>514350</xdr:rowOff>
    </xdr:from>
    <xdr:ext cx="184731" cy="264560"/>
    <xdr:sp macro="" textlink="">
      <xdr:nvSpPr>
        <xdr:cNvPr id="103" name="TextBox 102"/>
        <xdr:cNvSpPr txBox="1"/>
      </xdr:nvSpPr>
      <xdr:spPr>
        <a:xfrm>
          <a:off x="138969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18</xdr:col>
      <xdr:colOff>0</xdr:colOff>
      <xdr:row>102</xdr:row>
      <xdr:rowOff>514350</xdr:rowOff>
    </xdr:from>
    <xdr:ext cx="184731" cy="264560"/>
    <xdr:sp macro="" textlink="">
      <xdr:nvSpPr>
        <xdr:cNvPr id="104" name="TextBox 103"/>
        <xdr:cNvSpPr txBox="1"/>
      </xdr:nvSpPr>
      <xdr:spPr>
        <a:xfrm>
          <a:off x="145065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18</xdr:col>
      <xdr:colOff>0</xdr:colOff>
      <xdr:row>102</xdr:row>
      <xdr:rowOff>514350</xdr:rowOff>
    </xdr:from>
    <xdr:ext cx="184731" cy="264560"/>
    <xdr:sp macro="" textlink="">
      <xdr:nvSpPr>
        <xdr:cNvPr id="105" name="TextBox 104"/>
        <xdr:cNvSpPr txBox="1"/>
      </xdr:nvSpPr>
      <xdr:spPr>
        <a:xfrm>
          <a:off x="145065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19</xdr:col>
      <xdr:colOff>0</xdr:colOff>
      <xdr:row>102</xdr:row>
      <xdr:rowOff>514350</xdr:rowOff>
    </xdr:from>
    <xdr:ext cx="184731" cy="264560"/>
    <xdr:sp macro="" textlink="">
      <xdr:nvSpPr>
        <xdr:cNvPr id="106" name="TextBox 105"/>
        <xdr:cNvSpPr txBox="1"/>
      </xdr:nvSpPr>
      <xdr:spPr>
        <a:xfrm>
          <a:off x="151161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19</xdr:col>
      <xdr:colOff>0</xdr:colOff>
      <xdr:row>102</xdr:row>
      <xdr:rowOff>514350</xdr:rowOff>
    </xdr:from>
    <xdr:ext cx="184731" cy="264560"/>
    <xdr:sp macro="" textlink="">
      <xdr:nvSpPr>
        <xdr:cNvPr id="107" name="TextBox 106"/>
        <xdr:cNvSpPr txBox="1"/>
      </xdr:nvSpPr>
      <xdr:spPr>
        <a:xfrm>
          <a:off x="151161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20</xdr:col>
      <xdr:colOff>0</xdr:colOff>
      <xdr:row>102</xdr:row>
      <xdr:rowOff>514350</xdr:rowOff>
    </xdr:from>
    <xdr:ext cx="184731" cy="264560"/>
    <xdr:sp macro="" textlink="">
      <xdr:nvSpPr>
        <xdr:cNvPr id="108" name="TextBox 107"/>
        <xdr:cNvSpPr txBox="1"/>
      </xdr:nvSpPr>
      <xdr:spPr>
        <a:xfrm>
          <a:off x="157257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20</xdr:col>
      <xdr:colOff>0</xdr:colOff>
      <xdr:row>102</xdr:row>
      <xdr:rowOff>514350</xdr:rowOff>
    </xdr:from>
    <xdr:ext cx="184731" cy="264560"/>
    <xdr:sp macro="" textlink="">
      <xdr:nvSpPr>
        <xdr:cNvPr id="109" name="TextBox 108"/>
        <xdr:cNvSpPr txBox="1"/>
      </xdr:nvSpPr>
      <xdr:spPr>
        <a:xfrm>
          <a:off x="157257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9</xdr:col>
      <xdr:colOff>0</xdr:colOff>
      <xdr:row>103</xdr:row>
      <xdr:rowOff>514350</xdr:rowOff>
    </xdr:from>
    <xdr:ext cx="184731" cy="264560"/>
    <xdr:sp macro="" textlink="">
      <xdr:nvSpPr>
        <xdr:cNvPr id="110" name="TextBox 109"/>
        <xdr:cNvSpPr txBox="1"/>
      </xdr:nvSpPr>
      <xdr:spPr>
        <a:xfrm>
          <a:off x="64960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9</xdr:col>
      <xdr:colOff>0</xdr:colOff>
      <xdr:row>103</xdr:row>
      <xdr:rowOff>514350</xdr:rowOff>
    </xdr:from>
    <xdr:ext cx="184731" cy="264560"/>
    <xdr:sp macro="" textlink="">
      <xdr:nvSpPr>
        <xdr:cNvPr id="111" name="TextBox 110"/>
        <xdr:cNvSpPr txBox="1"/>
      </xdr:nvSpPr>
      <xdr:spPr>
        <a:xfrm>
          <a:off x="64960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10</xdr:col>
      <xdr:colOff>0</xdr:colOff>
      <xdr:row>103</xdr:row>
      <xdr:rowOff>514350</xdr:rowOff>
    </xdr:from>
    <xdr:ext cx="184731" cy="264560"/>
    <xdr:sp macro="" textlink="">
      <xdr:nvSpPr>
        <xdr:cNvPr id="112" name="TextBox 111"/>
        <xdr:cNvSpPr txBox="1"/>
      </xdr:nvSpPr>
      <xdr:spPr>
        <a:xfrm>
          <a:off x="71056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10</xdr:col>
      <xdr:colOff>0</xdr:colOff>
      <xdr:row>103</xdr:row>
      <xdr:rowOff>514350</xdr:rowOff>
    </xdr:from>
    <xdr:ext cx="184731" cy="264560"/>
    <xdr:sp macro="" textlink="">
      <xdr:nvSpPr>
        <xdr:cNvPr id="113" name="TextBox 112"/>
        <xdr:cNvSpPr txBox="1"/>
      </xdr:nvSpPr>
      <xdr:spPr>
        <a:xfrm>
          <a:off x="71056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11</xdr:col>
      <xdr:colOff>0</xdr:colOff>
      <xdr:row>103</xdr:row>
      <xdr:rowOff>514350</xdr:rowOff>
    </xdr:from>
    <xdr:ext cx="184731" cy="264560"/>
    <xdr:sp macro="" textlink="">
      <xdr:nvSpPr>
        <xdr:cNvPr id="114" name="TextBox 113"/>
        <xdr:cNvSpPr txBox="1"/>
      </xdr:nvSpPr>
      <xdr:spPr>
        <a:xfrm>
          <a:off x="895350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11</xdr:col>
      <xdr:colOff>0</xdr:colOff>
      <xdr:row>103</xdr:row>
      <xdr:rowOff>514350</xdr:rowOff>
    </xdr:from>
    <xdr:ext cx="184731" cy="264560"/>
    <xdr:sp macro="" textlink="">
      <xdr:nvSpPr>
        <xdr:cNvPr id="115" name="TextBox 114"/>
        <xdr:cNvSpPr txBox="1"/>
      </xdr:nvSpPr>
      <xdr:spPr>
        <a:xfrm>
          <a:off x="895350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12</xdr:col>
      <xdr:colOff>0</xdr:colOff>
      <xdr:row>103</xdr:row>
      <xdr:rowOff>514350</xdr:rowOff>
    </xdr:from>
    <xdr:ext cx="184731" cy="264560"/>
    <xdr:sp macro="" textlink="">
      <xdr:nvSpPr>
        <xdr:cNvPr id="116" name="TextBox 115"/>
        <xdr:cNvSpPr txBox="1"/>
      </xdr:nvSpPr>
      <xdr:spPr>
        <a:xfrm>
          <a:off x="956310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12</xdr:col>
      <xdr:colOff>0</xdr:colOff>
      <xdr:row>103</xdr:row>
      <xdr:rowOff>514350</xdr:rowOff>
    </xdr:from>
    <xdr:ext cx="184731" cy="264560"/>
    <xdr:sp macro="" textlink="">
      <xdr:nvSpPr>
        <xdr:cNvPr id="117" name="TextBox 116"/>
        <xdr:cNvSpPr txBox="1"/>
      </xdr:nvSpPr>
      <xdr:spPr>
        <a:xfrm>
          <a:off x="956310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13</xdr:col>
      <xdr:colOff>0</xdr:colOff>
      <xdr:row>103</xdr:row>
      <xdr:rowOff>514350</xdr:rowOff>
    </xdr:from>
    <xdr:ext cx="184731" cy="264560"/>
    <xdr:sp macro="" textlink="">
      <xdr:nvSpPr>
        <xdr:cNvPr id="118" name="TextBox 117"/>
        <xdr:cNvSpPr txBox="1"/>
      </xdr:nvSpPr>
      <xdr:spPr>
        <a:xfrm>
          <a:off x="1025842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13</xdr:col>
      <xdr:colOff>0</xdr:colOff>
      <xdr:row>103</xdr:row>
      <xdr:rowOff>514350</xdr:rowOff>
    </xdr:from>
    <xdr:ext cx="184731" cy="264560"/>
    <xdr:sp macro="" textlink="">
      <xdr:nvSpPr>
        <xdr:cNvPr id="119" name="TextBox 118"/>
        <xdr:cNvSpPr txBox="1"/>
      </xdr:nvSpPr>
      <xdr:spPr>
        <a:xfrm>
          <a:off x="1025842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14</xdr:col>
      <xdr:colOff>0</xdr:colOff>
      <xdr:row>103</xdr:row>
      <xdr:rowOff>514350</xdr:rowOff>
    </xdr:from>
    <xdr:ext cx="184731" cy="264560"/>
    <xdr:sp macro="" textlink="">
      <xdr:nvSpPr>
        <xdr:cNvPr id="120" name="TextBox 119"/>
        <xdr:cNvSpPr txBox="1"/>
      </xdr:nvSpPr>
      <xdr:spPr>
        <a:xfrm>
          <a:off x="120681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14</xdr:col>
      <xdr:colOff>0</xdr:colOff>
      <xdr:row>103</xdr:row>
      <xdr:rowOff>514350</xdr:rowOff>
    </xdr:from>
    <xdr:ext cx="184731" cy="264560"/>
    <xdr:sp macro="" textlink="">
      <xdr:nvSpPr>
        <xdr:cNvPr id="121" name="TextBox 120"/>
        <xdr:cNvSpPr txBox="1"/>
      </xdr:nvSpPr>
      <xdr:spPr>
        <a:xfrm>
          <a:off x="120681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15</xdr:col>
      <xdr:colOff>0</xdr:colOff>
      <xdr:row>103</xdr:row>
      <xdr:rowOff>514350</xdr:rowOff>
    </xdr:from>
    <xdr:ext cx="184731" cy="264560"/>
    <xdr:sp macro="" textlink="">
      <xdr:nvSpPr>
        <xdr:cNvPr id="122" name="TextBox 121"/>
        <xdr:cNvSpPr txBox="1"/>
      </xdr:nvSpPr>
      <xdr:spPr>
        <a:xfrm>
          <a:off x="126777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15</xdr:col>
      <xdr:colOff>0</xdr:colOff>
      <xdr:row>103</xdr:row>
      <xdr:rowOff>514350</xdr:rowOff>
    </xdr:from>
    <xdr:ext cx="184731" cy="264560"/>
    <xdr:sp macro="" textlink="">
      <xdr:nvSpPr>
        <xdr:cNvPr id="123" name="TextBox 122"/>
        <xdr:cNvSpPr txBox="1"/>
      </xdr:nvSpPr>
      <xdr:spPr>
        <a:xfrm>
          <a:off x="126777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16</xdr:col>
      <xdr:colOff>0</xdr:colOff>
      <xdr:row>103</xdr:row>
      <xdr:rowOff>514350</xdr:rowOff>
    </xdr:from>
    <xdr:ext cx="184731" cy="264560"/>
    <xdr:sp macro="" textlink="">
      <xdr:nvSpPr>
        <xdr:cNvPr id="124" name="TextBox 123"/>
        <xdr:cNvSpPr txBox="1"/>
      </xdr:nvSpPr>
      <xdr:spPr>
        <a:xfrm>
          <a:off x="132873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16</xdr:col>
      <xdr:colOff>0</xdr:colOff>
      <xdr:row>103</xdr:row>
      <xdr:rowOff>514350</xdr:rowOff>
    </xdr:from>
    <xdr:ext cx="184731" cy="264560"/>
    <xdr:sp macro="" textlink="">
      <xdr:nvSpPr>
        <xdr:cNvPr id="125" name="TextBox 124"/>
        <xdr:cNvSpPr txBox="1"/>
      </xdr:nvSpPr>
      <xdr:spPr>
        <a:xfrm>
          <a:off x="132873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17</xdr:col>
      <xdr:colOff>0</xdr:colOff>
      <xdr:row>103</xdr:row>
      <xdr:rowOff>514350</xdr:rowOff>
    </xdr:from>
    <xdr:ext cx="184731" cy="264560"/>
    <xdr:sp macro="" textlink="">
      <xdr:nvSpPr>
        <xdr:cNvPr id="126" name="TextBox 125"/>
        <xdr:cNvSpPr txBox="1"/>
      </xdr:nvSpPr>
      <xdr:spPr>
        <a:xfrm>
          <a:off x="138969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17</xdr:col>
      <xdr:colOff>0</xdr:colOff>
      <xdr:row>103</xdr:row>
      <xdr:rowOff>514350</xdr:rowOff>
    </xdr:from>
    <xdr:ext cx="184731" cy="264560"/>
    <xdr:sp macro="" textlink="">
      <xdr:nvSpPr>
        <xdr:cNvPr id="127" name="TextBox 126"/>
        <xdr:cNvSpPr txBox="1"/>
      </xdr:nvSpPr>
      <xdr:spPr>
        <a:xfrm>
          <a:off x="138969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18</xdr:col>
      <xdr:colOff>0</xdr:colOff>
      <xdr:row>103</xdr:row>
      <xdr:rowOff>514350</xdr:rowOff>
    </xdr:from>
    <xdr:ext cx="184731" cy="264560"/>
    <xdr:sp macro="" textlink="">
      <xdr:nvSpPr>
        <xdr:cNvPr id="128" name="TextBox 127"/>
        <xdr:cNvSpPr txBox="1"/>
      </xdr:nvSpPr>
      <xdr:spPr>
        <a:xfrm>
          <a:off x="145065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18</xdr:col>
      <xdr:colOff>0</xdr:colOff>
      <xdr:row>103</xdr:row>
      <xdr:rowOff>514350</xdr:rowOff>
    </xdr:from>
    <xdr:ext cx="184731" cy="264560"/>
    <xdr:sp macro="" textlink="">
      <xdr:nvSpPr>
        <xdr:cNvPr id="129" name="TextBox 128"/>
        <xdr:cNvSpPr txBox="1"/>
      </xdr:nvSpPr>
      <xdr:spPr>
        <a:xfrm>
          <a:off x="145065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19</xdr:col>
      <xdr:colOff>0</xdr:colOff>
      <xdr:row>103</xdr:row>
      <xdr:rowOff>514350</xdr:rowOff>
    </xdr:from>
    <xdr:ext cx="184731" cy="264560"/>
    <xdr:sp macro="" textlink="">
      <xdr:nvSpPr>
        <xdr:cNvPr id="130" name="TextBox 129"/>
        <xdr:cNvSpPr txBox="1"/>
      </xdr:nvSpPr>
      <xdr:spPr>
        <a:xfrm>
          <a:off x="151161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19</xdr:col>
      <xdr:colOff>0</xdr:colOff>
      <xdr:row>103</xdr:row>
      <xdr:rowOff>514350</xdr:rowOff>
    </xdr:from>
    <xdr:ext cx="184731" cy="264560"/>
    <xdr:sp macro="" textlink="">
      <xdr:nvSpPr>
        <xdr:cNvPr id="131" name="TextBox 130"/>
        <xdr:cNvSpPr txBox="1"/>
      </xdr:nvSpPr>
      <xdr:spPr>
        <a:xfrm>
          <a:off x="151161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20</xdr:col>
      <xdr:colOff>0</xdr:colOff>
      <xdr:row>103</xdr:row>
      <xdr:rowOff>514350</xdr:rowOff>
    </xdr:from>
    <xdr:ext cx="184731" cy="264560"/>
    <xdr:sp macro="" textlink="">
      <xdr:nvSpPr>
        <xdr:cNvPr id="132" name="TextBox 131"/>
        <xdr:cNvSpPr txBox="1"/>
      </xdr:nvSpPr>
      <xdr:spPr>
        <a:xfrm>
          <a:off x="157257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20</xdr:col>
      <xdr:colOff>0</xdr:colOff>
      <xdr:row>103</xdr:row>
      <xdr:rowOff>514350</xdr:rowOff>
    </xdr:from>
    <xdr:ext cx="184731" cy="264560"/>
    <xdr:sp macro="" textlink="">
      <xdr:nvSpPr>
        <xdr:cNvPr id="133" name="TextBox 132"/>
        <xdr:cNvSpPr txBox="1"/>
      </xdr:nvSpPr>
      <xdr:spPr>
        <a:xfrm>
          <a:off x="157257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9</xdr:col>
      <xdr:colOff>0</xdr:colOff>
      <xdr:row>104</xdr:row>
      <xdr:rowOff>514350</xdr:rowOff>
    </xdr:from>
    <xdr:ext cx="184731" cy="264560"/>
    <xdr:sp macro="" textlink="">
      <xdr:nvSpPr>
        <xdr:cNvPr id="134" name="TextBox 133"/>
        <xdr:cNvSpPr txBox="1"/>
      </xdr:nvSpPr>
      <xdr:spPr>
        <a:xfrm>
          <a:off x="64960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9</xdr:col>
      <xdr:colOff>0</xdr:colOff>
      <xdr:row>104</xdr:row>
      <xdr:rowOff>514350</xdr:rowOff>
    </xdr:from>
    <xdr:ext cx="184731" cy="264560"/>
    <xdr:sp macro="" textlink="">
      <xdr:nvSpPr>
        <xdr:cNvPr id="135" name="TextBox 134"/>
        <xdr:cNvSpPr txBox="1"/>
      </xdr:nvSpPr>
      <xdr:spPr>
        <a:xfrm>
          <a:off x="64960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10</xdr:col>
      <xdr:colOff>0</xdr:colOff>
      <xdr:row>104</xdr:row>
      <xdr:rowOff>514350</xdr:rowOff>
    </xdr:from>
    <xdr:ext cx="184731" cy="264560"/>
    <xdr:sp macro="" textlink="">
      <xdr:nvSpPr>
        <xdr:cNvPr id="136" name="TextBox 135"/>
        <xdr:cNvSpPr txBox="1"/>
      </xdr:nvSpPr>
      <xdr:spPr>
        <a:xfrm>
          <a:off x="71056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10</xdr:col>
      <xdr:colOff>0</xdr:colOff>
      <xdr:row>104</xdr:row>
      <xdr:rowOff>514350</xdr:rowOff>
    </xdr:from>
    <xdr:ext cx="184731" cy="264560"/>
    <xdr:sp macro="" textlink="">
      <xdr:nvSpPr>
        <xdr:cNvPr id="137" name="TextBox 136"/>
        <xdr:cNvSpPr txBox="1"/>
      </xdr:nvSpPr>
      <xdr:spPr>
        <a:xfrm>
          <a:off x="71056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11</xdr:col>
      <xdr:colOff>0</xdr:colOff>
      <xdr:row>104</xdr:row>
      <xdr:rowOff>514350</xdr:rowOff>
    </xdr:from>
    <xdr:ext cx="184731" cy="264560"/>
    <xdr:sp macro="" textlink="">
      <xdr:nvSpPr>
        <xdr:cNvPr id="138" name="TextBox 137"/>
        <xdr:cNvSpPr txBox="1"/>
      </xdr:nvSpPr>
      <xdr:spPr>
        <a:xfrm>
          <a:off x="895350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11</xdr:col>
      <xdr:colOff>0</xdr:colOff>
      <xdr:row>104</xdr:row>
      <xdr:rowOff>514350</xdr:rowOff>
    </xdr:from>
    <xdr:ext cx="184731" cy="264560"/>
    <xdr:sp macro="" textlink="">
      <xdr:nvSpPr>
        <xdr:cNvPr id="139" name="TextBox 138"/>
        <xdr:cNvSpPr txBox="1"/>
      </xdr:nvSpPr>
      <xdr:spPr>
        <a:xfrm>
          <a:off x="895350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12</xdr:col>
      <xdr:colOff>0</xdr:colOff>
      <xdr:row>104</xdr:row>
      <xdr:rowOff>514350</xdr:rowOff>
    </xdr:from>
    <xdr:ext cx="184731" cy="264560"/>
    <xdr:sp macro="" textlink="">
      <xdr:nvSpPr>
        <xdr:cNvPr id="140" name="TextBox 139"/>
        <xdr:cNvSpPr txBox="1"/>
      </xdr:nvSpPr>
      <xdr:spPr>
        <a:xfrm>
          <a:off x="956310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12</xdr:col>
      <xdr:colOff>0</xdr:colOff>
      <xdr:row>104</xdr:row>
      <xdr:rowOff>514350</xdr:rowOff>
    </xdr:from>
    <xdr:ext cx="184731" cy="264560"/>
    <xdr:sp macro="" textlink="">
      <xdr:nvSpPr>
        <xdr:cNvPr id="141" name="TextBox 140"/>
        <xdr:cNvSpPr txBox="1"/>
      </xdr:nvSpPr>
      <xdr:spPr>
        <a:xfrm>
          <a:off x="956310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13</xdr:col>
      <xdr:colOff>0</xdr:colOff>
      <xdr:row>104</xdr:row>
      <xdr:rowOff>514350</xdr:rowOff>
    </xdr:from>
    <xdr:ext cx="184731" cy="264560"/>
    <xdr:sp macro="" textlink="">
      <xdr:nvSpPr>
        <xdr:cNvPr id="142" name="TextBox 141"/>
        <xdr:cNvSpPr txBox="1"/>
      </xdr:nvSpPr>
      <xdr:spPr>
        <a:xfrm>
          <a:off x="1025842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13</xdr:col>
      <xdr:colOff>0</xdr:colOff>
      <xdr:row>104</xdr:row>
      <xdr:rowOff>514350</xdr:rowOff>
    </xdr:from>
    <xdr:ext cx="184731" cy="264560"/>
    <xdr:sp macro="" textlink="">
      <xdr:nvSpPr>
        <xdr:cNvPr id="143" name="TextBox 142"/>
        <xdr:cNvSpPr txBox="1"/>
      </xdr:nvSpPr>
      <xdr:spPr>
        <a:xfrm>
          <a:off x="1025842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14</xdr:col>
      <xdr:colOff>0</xdr:colOff>
      <xdr:row>104</xdr:row>
      <xdr:rowOff>514350</xdr:rowOff>
    </xdr:from>
    <xdr:ext cx="184731" cy="264560"/>
    <xdr:sp macro="" textlink="">
      <xdr:nvSpPr>
        <xdr:cNvPr id="144" name="TextBox 143"/>
        <xdr:cNvSpPr txBox="1"/>
      </xdr:nvSpPr>
      <xdr:spPr>
        <a:xfrm>
          <a:off x="120681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14</xdr:col>
      <xdr:colOff>0</xdr:colOff>
      <xdr:row>104</xdr:row>
      <xdr:rowOff>514350</xdr:rowOff>
    </xdr:from>
    <xdr:ext cx="184731" cy="264560"/>
    <xdr:sp macro="" textlink="">
      <xdr:nvSpPr>
        <xdr:cNvPr id="145" name="TextBox 144"/>
        <xdr:cNvSpPr txBox="1"/>
      </xdr:nvSpPr>
      <xdr:spPr>
        <a:xfrm>
          <a:off x="120681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15</xdr:col>
      <xdr:colOff>0</xdr:colOff>
      <xdr:row>104</xdr:row>
      <xdr:rowOff>514350</xdr:rowOff>
    </xdr:from>
    <xdr:ext cx="184731" cy="264560"/>
    <xdr:sp macro="" textlink="">
      <xdr:nvSpPr>
        <xdr:cNvPr id="146" name="TextBox 145"/>
        <xdr:cNvSpPr txBox="1"/>
      </xdr:nvSpPr>
      <xdr:spPr>
        <a:xfrm>
          <a:off x="126777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15</xdr:col>
      <xdr:colOff>0</xdr:colOff>
      <xdr:row>104</xdr:row>
      <xdr:rowOff>514350</xdr:rowOff>
    </xdr:from>
    <xdr:ext cx="184731" cy="264560"/>
    <xdr:sp macro="" textlink="">
      <xdr:nvSpPr>
        <xdr:cNvPr id="147" name="TextBox 146"/>
        <xdr:cNvSpPr txBox="1"/>
      </xdr:nvSpPr>
      <xdr:spPr>
        <a:xfrm>
          <a:off x="126777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16</xdr:col>
      <xdr:colOff>0</xdr:colOff>
      <xdr:row>104</xdr:row>
      <xdr:rowOff>514350</xdr:rowOff>
    </xdr:from>
    <xdr:ext cx="184731" cy="264560"/>
    <xdr:sp macro="" textlink="">
      <xdr:nvSpPr>
        <xdr:cNvPr id="148" name="TextBox 147"/>
        <xdr:cNvSpPr txBox="1"/>
      </xdr:nvSpPr>
      <xdr:spPr>
        <a:xfrm>
          <a:off x="132873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16</xdr:col>
      <xdr:colOff>0</xdr:colOff>
      <xdr:row>104</xdr:row>
      <xdr:rowOff>514350</xdr:rowOff>
    </xdr:from>
    <xdr:ext cx="184731" cy="264560"/>
    <xdr:sp macro="" textlink="">
      <xdr:nvSpPr>
        <xdr:cNvPr id="149" name="TextBox 148"/>
        <xdr:cNvSpPr txBox="1"/>
      </xdr:nvSpPr>
      <xdr:spPr>
        <a:xfrm>
          <a:off x="132873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17</xdr:col>
      <xdr:colOff>0</xdr:colOff>
      <xdr:row>104</xdr:row>
      <xdr:rowOff>514350</xdr:rowOff>
    </xdr:from>
    <xdr:ext cx="184731" cy="264560"/>
    <xdr:sp macro="" textlink="">
      <xdr:nvSpPr>
        <xdr:cNvPr id="150" name="TextBox 149"/>
        <xdr:cNvSpPr txBox="1"/>
      </xdr:nvSpPr>
      <xdr:spPr>
        <a:xfrm>
          <a:off x="138969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17</xdr:col>
      <xdr:colOff>0</xdr:colOff>
      <xdr:row>104</xdr:row>
      <xdr:rowOff>514350</xdr:rowOff>
    </xdr:from>
    <xdr:ext cx="184731" cy="264560"/>
    <xdr:sp macro="" textlink="">
      <xdr:nvSpPr>
        <xdr:cNvPr id="151" name="TextBox 150"/>
        <xdr:cNvSpPr txBox="1"/>
      </xdr:nvSpPr>
      <xdr:spPr>
        <a:xfrm>
          <a:off x="138969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18</xdr:col>
      <xdr:colOff>0</xdr:colOff>
      <xdr:row>104</xdr:row>
      <xdr:rowOff>514350</xdr:rowOff>
    </xdr:from>
    <xdr:ext cx="184731" cy="264560"/>
    <xdr:sp macro="" textlink="">
      <xdr:nvSpPr>
        <xdr:cNvPr id="152" name="TextBox 151"/>
        <xdr:cNvSpPr txBox="1"/>
      </xdr:nvSpPr>
      <xdr:spPr>
        <a:xfrm>
          <a:off x="145065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18</xdr:col>
      <xdr:colOff>0</xdr:colOff>
      <xdr:row>104</xdr:row>
      <xdr:rowOff>514350</xdr:rowOff>
    </xdr:from>
    <xdr:ext cx="184731" cy="264560"/>
    <xdr:sp macro="" textlink="">
      <xdr:nvSpPr>
        <xdr:cNvPr id="153" name="TextBox 152"/>
        <xdr:cNvSpPr txBox="1"/>
      </xdr:nvSpPr>
      <xdr:spPr>
        <a:xfrm>
          <a:off x="145065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19</xdr:col>
      <xdr:colOff>0</xdr:colOff>
      <xdr:row>104</xdr:row>
      <xdr:rowOff>514350</xdr:rowOff>
    </xdr:from>
    <xdr:ext cx="184731" cy="264560"/>
    <xdr:sp macro="" textlink="">
      <xdr:nvSpPr>
        <xdr:cNvPr id="154" name="TextBox 153"/>
        <xdr:cNvSpPr txBox="1"/>
      </xdr:nvSpPr>
      <xdr:spPr>
        <a:xfrm>
          <a:off x="151161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19</xdr:col>
      <xdr:colOff>0</xdr:colOff>
      <xdr:row>104</xdr:row>
      <xdr:rowOff>514350</xdr:rowOff>
    </xdr:from>
    <xdr:ext cx="184731" cy="264560"/>
    <xdr:sp macro="" textlink="">
      <xdr:nvSpPr>
        <xdr:cNvPr id="155" name="TextBox 154"/>
        <xdr:cNvSpPr txBox="1"/>
      </xdr:nvSpPr>
      <xdr:spPr>
        <a:xfrm>
          <a:off x="151161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20</xdr:col>
      <xdr:colOff>0</xdr:colOff>
      <xdr:row>104</xdr:row>
      <xdr:rowOff>514350</xdr:rowOff>
    </xdr:from>
    <xdr:ext cx="184731" cy="264560"/>
    <xdr:sp macro="" textlink="">
      <xdr:nvSpPr>
        <xdr:cNvPr id="156" name="TextBox 155"/>
        <xdr:cNvSpPr txBox="1"/>
      </xdr:nvSpPr>
      <xdr:spPr>
        <a:xfrm>
          <a:off x="157257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20</xdr:col>
      <xdr:colOff>0</xdr:colOff>
      <xdr:row>104</xdr:row>
      <xdr:rowOff>514350</xdr:rowOff>
    </xdr:from>
    <xdr:ext cx="184731" cy="264560"/>
    <xdr:sp macro="" textlink="">
      <xdr:nvSpPr>
        <xdr:cNvPr id="157" name="TextBox 156"/>
        <xdr:cNvSpPr txBox="1"/>
      </xdr:nvSpPr>
      <xdr:spPr>
        <a:xfrm>
          <a:off x="157257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9</xdr:col>
      <xdr:colOff>0</xdr:colOff>
      <xdr:row>105</xdr:row>
      <xdr:rowOff>514350</xdr:rowOff>
    </xdr:from>
    <xdr:ext cx="184731" cy="264560"/>
    <xdr:sp macro="" textlink="">
      <xdr:nvSpPr>
        <xdr:cNvPr id="158" name="TextBox 157"/>
        <xdr:cNvSpPr txBox="1"/>
      </xdr:nvSpPr>
      <xdr:spPr>
        <a:xfrm>
          <a:off x="64960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9</xdr:col>
      <xdr:colOff>0</xdr:colOff>
      <xdr:row>105</xdr:row>
      <xdr:rowOff>514350</xdr:rowOff>
    </xdr:from>
    <xdr:ext cx="184731" cy="264560"/>
    <xdr:sp macro="" textlink="">
      <xdr:nvSpPr>
        <xdr:cNvPr id="159" name="TextBox 158"/>
        <xdr:cNvSpPr txBox="1"/>
      </xdr:nvSpPr>
      <xdr:spPr>
        <a:xfrm>
          <a:off x="64960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10</xdr:col>
      <xdr:colOff>0</xdr:colOff>
      <xdr:row>105</xdr:row>
      <xdr:rowOff>514350</xdr:rowOff>
    </xdr:from>
    <xdr:ext cx="184731" cy="264560"/>
    <xdr:sp macro="" textlink="">
      <xdr:nvSpPr>
        <xdr:cNvPr id="160" name="TextBox 159"/>
        <xdr:cNvSpPr txBox="1"/>
      </xdr:nvSpPr>
      <xdr:spPr>
        <a:xfrm>
          <a:off x="71056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10</xdr:col>
      <xdr:colOff>0</xdr:colOff>
      <xdr:row>105</xdr:row>
      <xdr:rowOff>514350</xdr:rowOff>
    </xdr:from>
    <xdr:ext cx="184731" cy="264560"/>
    <xdr:sp macro="" textlink="">
      <xdr:nvSpPr>
        <xdr:cNvPr id="161" name="TextBox 160"/>
        <xdr:cNvSpPr txBox="1"/>
      </xdr:nvSpPr>
      <xdr:spPr>
        <a:xfrm>
          <a:off x="71056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11</xdr:col>
      <xdr:colOff>0</xdr:colOff>
      <xdr:row>105</xdr:row>
      <xdr:rowOff>514350</xdr:rowOff>
    </xdr:from>
    <xdr:ext cx="184731" cy="264560"/>
    <xdr:sp macro="" textlink="">
      <xdr:nvSpPr>
        <xdr:cNvPr id="162" name="TextBox 161"/>
        <xdr:cNvSpPr txBox="1"/>
      </xdr:nvSpPr>
      <xdr:spPr>
        <a:xfrm>
          <a:off x="895350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11</xdr:col>
      <xdr:colOff>0</xdr:colOff>
      <xdr:row>105</xdr:row>
      <xdr:rowOff>514350</xdr:rowOff>
    </xdr:from>
    <xdr:ext cx="184731" cy="264560"/>
    <xdr:sp macro="" textlink="">
      <xdr:nvSpPr>
        <xdr:cNvPr id="163" name="TextBox 162"/>
        <xdr:cNvSpPr txBox="1"/>
      </xdr:nvSpPr>
      <xdr:spPr>
        <a:xfrm>
          <a:off x="895350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12</xdr:col>
      <xdr:colOff>0</xdr:colOff>
      <xdr:row>105</xdr:row>
      <xdr:rowOff>514350</xdr:rowOff>
    </xdr:from>
    <xdr:ext cx="184731" cy="264560"/>
    <xdr:sp macro="" textlink="">
      <xdr:nvSpPr>
        <xdr:cNvPr id="164" name="TextBox 163"/>
        <xdr:cNvSpPr txBox="1"/>
      </xdr:nvSpPr>
      <xdr:spPr>
        <a:xfrm>
          <a:off x="956310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12</xdr:col>
      <xdr:colOff>0</xdr:colOff>
      <xdr:row>105</xdr:row>
      <xdr:rowOff>514350</xdr:rowOff>
    </xdr:from>
    <xdr:ext cx="184731" cy="264560"/>
    <xdr:sp macro="" textlink="">
      <xdr:nvSpPr>
        <xdr:cNvPr id="165" name="TextBox 164"/>
        <xdr:cNvSpPr txBox="1"/>
      </xdr:nvSpPr>
      <xdr:spPr>
        <a:xfrm>
          <a:off x="956310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13</xdr:col>
      <xdr:colOff>0</xdr:colOff>
      <xdr:row>105</xdr:row>
      <xdr:rowOff>514350</xdr:rowOff>
    </xdr:from>
    <xdr:ext cx="184731" cy="264560"/>
    <xdr:sp macro="" textlink="">
      <xdr:nvSpPr>
        <xdr:cNvPr id="166" name="TextBox 165"/>
        <xdr:cNvSpPr txBox="1"/>
      </xdr:nvSpPr>
      <xdr:spPr>
        <a:xfrm>
          <a:off x="1025842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13</xdr:col>
      <xdr:colOff>0</xdr:colOff>
      <xdr:row>105</xdr:row>
      <xdr:rowOff>514350</xdr:rowOff>
    </xdr:from>
    <xdr:ext cx="184731" cy="264560"/>
    <xdr:sp macro="" textlink="">
      <xdr:nvSpPr>
        <xdr:cNvPr id="167" name="TextBox 166"/>
        <xdr:cNvSpPr txBox="1"/>
      </xdr:nvSpPr>
      <xdr:spPr>
        <a:xfrm>
          <a:off x="1025842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14</xdr:col>
      <xdr:colOff>0</xdr:colOff>
      <xdr:row>105</xdr:row>
      <xdr:rowOff>514350</xdr:rowOff>
    </xdr:from>
    <xdr:ext cx="184731" cy="264560"/>
    <xdr:sp macro="" textlink="">
      <xdr:nvSpPr>
        <xdr:cNvPr id="168" name="TextBox 167"/>
        <xdr:cNvSpPr txBox="1"/>
      </xdr:nvSpPr>
      <xdr:spPr>
        <a:xfrm>
          <a:off x="120681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14</xdr:col>
      <xdr:colOff>0</xdr:colOff>
      <xdr:row>105</xdr:row>
      <xdr:rowOff>514350</xdr:rowOff>
    </xdr:from>
    <xdr:ext cx="184731" cy="264560"/>
    <xdr:sp macro="" textlink="">
      <xdr:nvSpPr>
        <xdr:cNvPr id="169" name="TextBox 168"/>
        <xdr:cNvSpPr txBox="1"/>
      </xdr:nvSpPr>
      <xdr:spPr>
        <a:xfrm>
          <a:off x="120681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15</xdr:col>
      <xdr:colOff>0</xdr:colOff>
      <xdr:row>105</xdr:row>
      <xdr:rowOff>514350</xdr:rowOff>
    </xdr:from>
    <xdr:ext cx="184731" cy="264560"/>
    <xdr:sp macro="" textlink="">
      <xdr:nvSpPr>
        <xdr:cNvPr id="170" name="TextBox 169"/>
        <xdr:cNvSpPr txBox="1"/>
      </xdr:nvSpPr>
      <xdr:spPr>
        <a:xfrm>
          <a:off x="126777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15</xdr:col>
      <xdr:colOff>0</xdr:colOff>
      <xdr:row>105</xdr:row>
      <xdr:rowOff>514350</xdr:rowOff>
    </xdr:from>
    <xdr:ext cx="184731" cy="264560"/>
    <xdr:sp macro="" textlink="">
      <xdr:nvSpPr>
        <xdr:cNvPr id="171" name="TextBox 170"/>
        <xdr:cNvSpPr txBox="1"/>
      </xdr:nvSpPr>
      <xdr:spPr>
        <a:xfrm>
          <a:off x="126777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16</xdr:col>
      <xdr:colOff>0</xdr:colOff>
      <xdr:row>105</xdr:row>
      <xdr:rowOff>514350</xdr:rowOff>
    </xdr:from>
    <xdr:ext cx="184731" cy="264560"/>
    <xdr:sp macro="" textlink="">
      <xdr:nvSpPr>
        <xdr:cNvPr id="172" name="TextBox 171"/>
        <xdr:cNvSpPr txBox="1"/>
      </xdr:nvSpPr>
      <xdr:spPr>
        <a:xfrm>
          <a:off x="132873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16</xdr:col>
      <xdr:colOff>0</xdr:colOff>
      <xdr:row>105</xdr:row>
      <xdr:rowOff>514350</xdr:rowOff>
    </xdr:from>
    <xdr:ext cx="184731" cy="264560"/>
    <xdr:sp macro="" textlink="">
      <xdr:nvSpPr>
        <xdr:cNvPr id="173" name="TextBox 172"/>
        <xdr:cNvSpPr txBox="1"/>
      </xdr:nvSpPr>
      <xdr:spPr>
        <a:xfrm>
          <a:off x="132873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17</xdr:col>
      <xdr:colOff>0</xdr:colOff>
      <xdr:row>105</xdr:row>
      <xdr:rowOff>514350</xdr:rowOff>
    </xdr:from>
    <xdr:ext cx="184731" cy="264560"/>
    <xdr:sp macro="" textlink="">
      <xdr:nvSpPr>
        <xdr:cNvPr id="174" name="TextBox 173"/>
        <xdr:cNvSpPr txBox="1"/>
      </xdr:nvSpPr>
      <xdr:spPr>
        <a:xfrm>
          <a:off x="138969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17</xdr:col>
      <xdr:colOff>0</xdr:colOff>
      <xdr:row>105</xdr:row>
      <xdr:rowOff>514350</xdr:rowOff>
    </xdr:from>
    <xdr:ext cx="184731" cy="264560"/>
    <xdr:sp macro="" textlink="">
      <xdr:nvSpPr>
        <xdr:cNvPr id="175" name="TextBox 174"/>
        <xdr:cNvSpPr txBox="1"/>
      </xdr:nvSpPr>
      <xdr:spPr>
        <a:xfrm>
          <a:off x="138969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18</xdr:col>
      <xdr:colOff>0</xdr:colOff>
      <xdr:row>105</xdr:row>
      <xdr:rowOff>514350</xdr:rowOff>
    </xdr:from>
    <xdr:ext cx="184731" cy="264560"/>
    <xdr:sp macro="" textlink="">
      <xdr:nvSpPr>
        <xdr:cNvPr id="176" name="TextBox 175"/>
        <xdr:cNvSpPr txBox="1"/>
      </xdr:nvSpPr>
      <xdr:spPr>
        <a:xfrm>
          <a:off x="145065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18</xdr:col>
      <xdr:colOff>0</xdr:colOff>
      <xdr:row>105</xdr:row>
      <xdr:rowOff>514350</xdr:rowOff>
    </xdr:from>
    <xdr:ext cx="184731" cy="264560"/>
    <xdr:sp macro="" textlink="">
      <xdr:nvSpPr>
        <xdr:cNvPr id="177" name="TextBox 176"/>
        <xdr:cNvSpPr txBox="1"/>
      </xdr:nvSpPr>
      <xdr:spPr>
        <a:xfrm>
          <a:off x="145065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19</xdr:col>
      <xdr:colOff>0</xdr:colOff>
      <xdr:row>105</xdr:row>
      <xdr:rowOff>514350</xdr:rowOff>
    </xdr:from>
    <xdr:ext cx="184731" cy="264560"/>
    <xdr:sp macro="" textlink="">
      <xdr:nvSpPr>
        <xdr:cNvPr id="178" name="TextBox 177"/>
        <xdr:cNvSpPr txBox="1"/>
      </xdr:nvSpPr>
      <xdr:spPr>
        <a:xfrm>
          <a:off x="151161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19</xdr:col>
      <xdr:colOff>0</xdr:colOff>
      <xdr:row>105</xdr:row>
      <xdr:rowOff>514350</xdr:rowOff>
    </xdr:from>
    <xdr:ext cx="184731" cy="264560"/>
    <xdr:sp macro="" textlink="">
      <xdr:nvSpPr>
        <xdr:cNvPr id="179" name="TextBox 178"/>
        <xdr:cNvSpPr txBox="1"/>
      </xdr:nvSpPr>
      <xdr:spPr>
        <a:xfrm>
          <a:off x="151161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20</xdr:col>
      <xdr:colOff>0</xdr:colOff>
      <xdr:row>105</xdr:row>
      <xdr:rowOff>514350</xdr:rowOff>
    </xdr:from>
    <xdr:ext cx="184731" cy="264560"/>
    <xdr:sp macro="" textlink="">
      <xdr:nvSpPr>
        <xdr:cNvPr id="180" name="TextBox 179"/>
        <xdr:cNvSpPr txBox="1"/>
      </xdr:nvSpPr>
      <xdr:spPr>
        <a:xfrm>
          <a:off x="157257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20</xdr:col>
      <xdr:colOff>0</xdr:colOff>
      <xdr:row>105</xdr:row>
      <xdr:rowOff>514350</xdr:rowOff>
    </xdr:from>
    <xdr:ext cx="184731" cy="264560"/>
    <xdr:sp macro="" textlink="">
      <xdr:nvSpPr>
        <xdr:cNvPr id="181" name="TextBox 180"/>
        <xdr:cNvSpPr txBox="1"/>
      </xdr:nvSpPr>
      <xdr:spPr>
        <a:xfrm>
          <a:off x="157257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9</xdr:col>
      <xdr:colOff>0</xdr:colOff>
      <xdr:row>106</xdr:row>
      <xdr:rowOff>514350</xdr:rowOff>
    </xdr:from>
    <xdr:ext cx="184731" cy="264560"/>
    <xdr:sp macro="" textlink="">
      <xdr:nvSpPr>
        <xdr:cNvPr id="182" name="TextBox 181"/>
        <xdr:cNvSpPr txBox="1"/>
      </xdr:nvSpPr>
      <xdr:spPr>
        <a:xfrm>
          <a:off x="64960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9</xdr:col>
      <xdr:colOff>0</xdr:colOff>
      <xdr:row>106</xdr:row>
      <xdr:rowOff>514350</xdr:rowOff>
    </xdr:from>
    <xdr:ext cx="184731" cy="264560"/>
    <xdr:sp macro="" textlink="">
      <xdr:nvSpPr>
        <xdr:cNvPr id="183" name="TextBox 182"/>
        <xdr:cNvSpPr txBox="1"/>
      </xdr:nvSpPr>
      <xdr:spPr>
        <a:xfrm>
          <a:off x="64960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10</xdr:col>
      <xdr:colOff>0</xdr:colOff>
      <xdr:row>106</xdr:row>
      <xdr:rowOff>514350</xdr:rowOff>
    </xdr:from>
    <xdr:ext cx="184731" cy="264560"/>
    <xdr:sp macro="" textlink="">
      <xdr:nvSpPr>
        <xdr:cNvPr id="184" name="TextBox 183"/>
        <xdr:cNvSpPr txBox="1"/>
      </xdr:nvSpPr>
      <xdr:spPr>
        <a:xfrm>
          <a:off x="71056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10</xdr:col>
      <xdr:colOff>0</xdr:colOff>
      <xdr:row>106</xdr:row>
      <xdr:rowOff>514350</xdr:rowOff>
    </xdr:from>
    <xdr:ext cx="184731" cy="264560"/>
    <xdr:sp macro="" textlink="">
      <xdr:nvSpPr>
        <xdr:cNvPr id="185" name="TextBox 184"/>
        <xdr:cNvSpPr txBox="1"/>
      </xdr:nvSpPr>
      <xdr:spPr>
        <a:xfrm>
          <a:off x="71056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11</xdr:col>
      <xdr:colOff>0</xdr:colOff>
      <xdr:row>106</xdr:row>
      <xdr:rowOff>514350</xdr:rowOff>
    </xdr:from>
    <xdr:ext cx="184731" cy="264560"/>
    <xdr:sp macro="" textlink="">
      <xdr:nvSpPr>
        <xdr:cNvPr id="186" name="TextBox 185"/>
        <xdr:cNvSpPr txBox="1"/>
      </xdr:nvSpPr>
      <xdr:spPr>
        <a:xfrm>
          <a:off x="895350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11</xdr:col>
      <xdr:colOff>0</xdr:colOff>
      <xdr:row>106</xdr:row>
      <xdr:rowOff>514350</xdr:rowOff>
    </xdr:from>
    <xdr:ext cx="184731" cy="264560"/>
    <xdr:sp macro="" textlink="">
      <xdr:nvSpPr>
        <xdr:cNvPr id="187" name="TextBox 186"/>
        <xdr:cNvSpPr txBox="1"/>
      </xdr:nvSpPr>
      <xdr:spPr>
        <a:xfrm>
          <a:off x="895350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12</xdr:col>
      <xdr:colOff>0</xdr:colOff>
      <xdr:row>106</xdr:row>
      <xdr:rowOff>514350</xdr:rowOff>
    </xdr:from>
    <xdr:ext cx="184731" cy="264560"/>
    <xdr:sp macro="" textlink="">
      <xdr:nvSpPr>
        <xdr:cNvPr id="188" name="TextBox 187"/>
        <xdr:cNvSpPr txBox="1"/>
      </xdr:nvSpPr>
      <xdr:spPr>
        <a:xfrm>
          <a:off x="956310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12</xdr:col>
      <xdr:colOff>0</xdr:colOff>
      <xdr:row>106</xdr:row>
      <xdr:rowOff>514350</xdr:rowOff>
    </xdr:from>
    <xdr:ext cx="184731" cy="264560"/>
    <xdr:sp macro="" textlink="">
      <xdr:nvSpPr>
        <xdr:cNvPr id="189" name="TextBox 188"/>
        <xdr:cNvSpPr txBox="1"/>
      </xdr:nvSpPr>
      <xdr:spPr>
        <a:xfrm>
          <a:off x="956310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13</xdr:col>
      <xdr:colOff>0</xdr:colOff>
      <xdr:row>106</xdr:row>
      <xdr:rowOff>514350</xdr:rowOff>
    </xdr:from>
    <xdr:ext cx="184731" cy="264560"/>
    <xdr:sp macro="" textlink="">
      <xdr:nvSpPr>
        <xdr:cNvPr id="190" name="TextBox 189"/>
        <xdr:cNvSpPr txBox="1"/>
      </xdr:nvSpPr>
      <xdr:spPr>
        <a:xfrm>
          <a:off x="1025842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13</xdr:col>
      <xdr:colOff>0</xdr:colOff>
      <xdr:row>106</xdr:row>
      <xdr:rowOff>514350</xdr:rowOff>
    </xdr:from>
    <xdr:ext cx="184731" cy="264560"/>
    <xdr:sp macro="" textlink="">
      <xdr:nvSpPr>
        <xdr:cNvPr id="191" name="TextBox 190"/>
        <xdr:cNvSpPr txBox="1"/>
      </xdr:nvSpPr>
      <xdr:spPr>
        <a:xfrm>
          <a:off x="1025842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14</xdr:col>
      <xdr:colOff>0</xdr:colOff>
      <xdr:row>106</xdr:row>
      <xdr:rowOff>514350</xdr:rowOff>
    </xdr:from>
    <xdr:ext cx="184731" cy="264560"/>
    <xdr:sp macro="" textlink="">
      <xdr:nvSpPr>
        <xdr:cNvPr id="192" name="TextBox 191"/>
        <xdr:cNvSpPr txBox="1"/>
      </xdr:nvSpPr>
      <xdr:spPr>
        <a:xfrm>
          <a:off x="120681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14</xdr:col>
      <xdr:colOff>0</xdr:colOff>
      <xdr:row>106</xdr:row>
      <xdr:rowOff>514350</xdr:rowOff>
    </xdr:from>
    <xdr:ext cx="184731" cy="264560"/>
    <xdr:sp macro="" textlink="">
      <xdr:nvSpPr>
        <xdr:cNvPr id="193" name="TextBox 192"/>
        <xdr:cNvSpPr txBox="1"/>
      </xdr:nvSpPr>
      <xdr:spPr>
        <a:xfrm>
          <a:off x="120681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15</xdr:col>
      <xdr:colOff>0</xdr:colOff>
      <xdr:row>106</xdr:row>
      <xdr:rowOff>514350</xdr:rowOff>
    </xdr:from>
    <xdr:ext cx="184731" cy="264560"/>
    <xdr:sp macro="" textlink="">
      <xdr:nvSpPr>
        <xdr:cNvPr id="194" name="TextBox 193"/>
        <xdr:cNvSpPr txBox="1"/>
      </xdr:nvSpPr>
      <xdr:spPr>
        <a:xfrm>
          <a:off x="126777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15</xdr:col>
      <xdr:colOff>0</xdr:colOff>
      <xdr:row>106</xdr:row>
      <xdr:rowOff>514350</xdr:rowOff>
    </xdr:from>
    <xdr:ext cx="184731" cy="264560"/>
    <xdr:sp macro="" textlink="">
      <xdr:nvSpPr>
        <xdr:cNvPr id="195" name="TextBox 194"/>
        <xdr:cNvSpPr txBox="1"/>
      </xdr:nvSpPr>
      <xdr:spPr>
        <a:xfrm>
          <a:off x="126777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16</xdr:col>
      <xdr:colOff>0</xdr:colOff>
      <xdr:row>106</xdr:row>
      <xdr:rowOff>514350</xdr:rowOff>
    </xdr:from>
    <xdr:ext cx="184731" cy="264560"/>
    <xdr:sp macro="" textlink="">
      <xdr:nvSpPr>
        <xdr:cNvPr id="196" name="TextBox 195"/>
        <xdr:cNvSpPr txBox="1"/>
      </xdr:nvSpPr>
      <xdr:spPr>
        <a:xfrm>
          <a:off x="132873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16</xdr:col>
      <xdr:colOff>0</xdr:colOff>
      <xdr:row>106</xdr:row>
      <xdr:rowOff>514350</xdr:rowOff>
    </xdr:from>
    <xdr:ext cx="184731" cy="264560"/>
    <xdr:sp macro="" textlink="">
      <xdr:nvSpPr>
        <xdr:cNvPr id="197" name="TextBox 196"/>
        <xdr:cNvSpPr txBox="1"/>
      </xdr:nvSpPr>
      <xdr:spPr>
        <a:xfrm>
          <a:off x="132873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17</xdr:col>
      <xdr:colOff>0</xdr:colOff>
      <xdr:row>106</xdr:row>
      <xdr:rowOff>514350</xdr:rowOff>
    </xdr:from>
    <xdr:ext cx="184731" cy="264560"/>
    <xdr:sp macro="" textlink="">
      <xdr:nvSpPr>
        <xdr:cNvPr id="198" name="TextBox 197"/>
        <xdr:cNvSpPr txBox="1"/>
      </xdr:nvSpPr>
      <xdr:spPr>
        <a:xfrm>
          <a:off x="138969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17</xdr:col>
      <xdr:colOff>0</xdr:colOff>
      <xdr:row>106</xdr:row>
      <xdr:rowOff>514350</xdr:rowOff>
    </xdr:from>
    <xdr:ext cx="184731" cy="264560"/>
    <xdr:sp macro="" textlink="">
      <xdr:nvSpPr>
        <xdr:cNvPr id="199" name="TextBox 198"/>
        <xdr:cNvSpPr txBox="1"/>
      </xdr:nvSpPr>
      <xdr:spPr>
        <a:xfrm>
          <a:off x="138969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18</xdr:col>
      <xdr:colOff>0</xdr:colOff>
      <xdr:row>106</xdr:row>
      <xdr:rowOff>514350</xdr:rowOff>
    </xdr:from>
    <xdr:ext cx="184731" cy="264560"/>
    <xdr:sp macro="" textlink="">
      <xdr:nvSpPr>
        <xdr:cNvPr id="200" name="TextBox 199"/>
        <xdr:cNvSpPr txBox="1"/>
      </xdr:nvSpPr>
      <xdr:spPr>
        <a:xfrm>
          <a:off x="145065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18</xdr:col>
      <xdr:colOff>0</xdr:colOff>
      <xdr:row>106</xdr:row>
      <xdr:rowOff>514350</xdr:rowOff>
    </xdr:from>
    <xdr:ext cx="184731" cy="264560"/>
    <xdr:sp macro="" textlink="">
      <xdr:nvSpPr>
        <xdr:cNvPr id="201" name="TextBox 200"/>
        <xdr:cNvSpPr txBox="1"/>
      </xdr:nvSpPr>
      <xdr:spPr>
        <a:xfrm>
          <a:off x="145065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19</xdr:col>
      <xdr:colOff>0</xdr:colOff>
      <xdr:row>106</xdr:row>
      <xdr:rowOff>514350</xdr:rowOff>
    </xdr:from>
    <xdr:ext cx="184731" cy="264560"/>
    <xdr:sp macro="" textlink="">
      <xdr:nvSpPr>
        <xdr:cNvPr id="202" name="TextBox 201"/>
        <xdr:cNvSpPr txBox="1"/>
      </xdr:nvSpPr>
      <xdr:spPr>
        <a:xfrm>
          <a:off x="151161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19</xdr:col>
      <xdr:colOff>0</xdr:colOff>
      <xdr:row>106</xdr:row>
      <xdr:rowOff>514350</xdr:rowOff>
    </xdr:from>
    <xdr:ext cx="184731" cy="264560"/>
    <xdr:sp macro="" textlink="">
      <xdr:nvSpPr>
        <xdr:cNvPr id="203" name="TextBox 202"/>
        <xdr:cNvSpPr txBox="1"/>
      </xdr:nvSpPr>
      <xdr:spPr>
        <a:xfrm>
          <a:off x="151161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20</xdr:col>
      <xdr:colOff>0</xdr:colOff>
      <xdr:row>106</xdr:row>
      <xdr:rowOff>514350</xdr:rowOff>
    </xdr:from>
    <xdr:ext cx="184731" cy="264560"/>
    <xdr:sp macro="" textlink="">
      <xdr:nvSpPr>
        <xdr:cNvPr id="204" name="TextBox 203"/>
        <xdr:cNvSpPr txBox="1"/>
      </xdr:nvSpPr>
      <xdr:spPr>
        <a:xfrm>
          <a:off x="157257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20</xdr:col>
      <xdr:colOff>0</xdr:colOff>
      <xdr:row>106</xdr:row>
      <xdr:rowOff>514350</xdr:rowOff>
    </xdr:from>
    <xdr:ext cx="184731" cy="264560"/>
    <xdr:sp macro="" textlink="">
      <xdr:nvSpPr>
        <xdr:cNvPr id="205" name="TextBox 204"/>
        <xdr:cNvSpPr txBox="1"/>
      </xdr:nvSpPr>
      <xdr:spPr>
        <a:xfrm>
          <a:off x="157257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9</xdr:col>
      <xdr:colOff>0</xdr:colOff>
      <xdr:row>107</xdr:row>
      <xdr:rowOff>514350</xdr:rowOff>
    </xdr:from>
    <xdr:ext cx="184731" cy="264560"/>
    <xdr:sp macro="" textlink="">
      <xdr:nvSpPr>
        <xdr:cNvPr id="206" name="TextBox 205"/>
        <xdr:cNvSpPr txBox="1"/>
      </xdr:nvSpPr>
      <xdr:spPr>
        <a:xfrm>
          <a:off x="64960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9</xdr:col>
      <xdr:colOff>0</xdr:colOff>
      <xdr:row>107</xdr:row>
      <xdr:rowOff>514350</xdr:rowOff>
    </xdr:from>
    <xdr:ext cx="184731" cy="264560"/>
    <xdr:sp macro="" textlink="">
      <xdr:nvSpPr>
        <xdr:cNvPr id="207" name="TextBox 206"/>
        <xdr:cNvSpPr txBox="1"/>
      </xdr:nvSpPr>
      <xdr:spPr>
        <a:xfrm>
          <a:off x="64960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10</xdr:col>
      <xdr:colOff>0</xdr:colOff>
      <xdr:row>107</xdr:row>
      <xdr:rowOff>514350</xdr:rowOff>
    </xdr:from>
    <xdr:ext cx="184731" cy="264560"/>
    <xdr:sp macro="" textlink="">
      <xdr:nvSpPr>
        <xdr:cNvPr id="208" name="TextBox 207"/>
        <xdr:cNvSpPr txBox="1"/>
      </xdr:nvSpPr>
      <xdr:spPr>
        <a:xfrm>
          <a:off x="71056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10</xdr:col>
      <xdr:colOff>0</xdr:colOff>
      <xdr:row>107</xdr:row>
      <xdr:rowOff>514350</xdr:rowOff>
    </xdr:from>
    <xdr:ext cx="184731" cy="264560"/>
    <xdr:sp macro="" textlink="">
      <xdr:nvSpPr>
        <xdr:cNvPr id="209" name="TextBox 208"/>
        <xdr:cNvSpPr txBox="1"/>
      </xdr:nvSpPr>
      <xdr:spPr>
        <a:xfrm>
          <a:off x="71056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11</xdr:col>
      <xdr:colOff>0</xdr:colOff>
      <xdr:row>107</xdr:row>
      <xdr:rowOff>514350</xdr:rowOff>
    </xdr:from>
    <xdr:ext cx="184731" cy="264560"/>
    <xdr:sp macro="" textlink="">
      <xdr:nvSpPr>
        <xdr:cNvPr id="210" name="TextBox 209"/>
        <xdr:cNvSpPr txBox="1"/>
      </xdr:nvSpPr>
      <xdr:spPr>
        <a:xfrm>
          <a:off x="895350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11</xdr:col>
      <xdr:colOff>0</xdr:colOff>
      <xdr:row>107</xdr:row>
      <xdr:rowOff>514350</xdr:rowOff>
    </xdr:from>
    <xdr:ext cx="184731" cy="264560"/>
    <xdr:sp macro="" textlink="">
      <xdr:nvSpPr>
        <xdr:cNvPr id="211" name="TextBox 210"/>
        <xdr:cNvSpPr txBox="1"/>
      </xdr:nvSpPr>
      <xdr:spPr>
        <a:xfrm>
          <a:off x="895350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12</xdr:col>
      <xdr:colOff>0</xdr:colOff>
      <xdr:row>107</xdr:row>
      <xdr:rowOff>514350</xdr:rowOff>
    </xdr:from>
    <xdr:ext cx="184731" cy="264560"/>
    <xdr:sp macro="" textlink="">
      <xdr:nvSpPr>
        <xdr:cNvPr id="212" name="TextBox 211"/>
        <xdr:cNvSpPr txBox="1"/>
      </xdr:nvSpPr>
      <xdr:spPr>
        <a:xfrm>
          <a:off x="956310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12</xdr:col>
      <xdr:colOff>0</xdr:colOff>
      <xdr:row>107</xdr:row>
      <xdr:rowOff>514350</xdr:rowOff>
    </xdr:from>
    <xdr:ext cx="184731" cy="264560"/>
    <xdr:sp macro="" textlink="">
      <xdr:nvSpPr>
        <xdr:cNvPr id="213" name="TextBox 212"/>
        <xdr:cNvSpPr txBox="1"/>
      </xdr:nvSpPr>
      <xdr:spPr>
        <a:xfrm>
          <a:off x="956310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13</xdr:col>
      <xdr:colOff>0</xdr:colOff>
      <xdr:row>107</xdr:row>
      <xdr:rowOff>514350</xdr:rowOff>
    </xdr:from>
    <xdr:ext cx="184731" cy="264560"/>
    <xdr:sp macro="" textlink="">
      <xdr:nvSpPr>
        <xdr:cNvPr id="214" name="TextBox 213"/>
        <xdr:cNvSpPr txBox="1"/>
      </xdr:nvSpPr>
      <xdr:spPr>
        <a:xfrm>
          <a:off x="1025842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13</xdr:col>
      <xdr:colOff>0</xdr:colOff>
      <xdr:row>107</xdr:row>
      <xdr:rowOff>514350</xdr:rowOff>
    </xdr:from>
    <xdr:ext cx="184731" cy="264560"/>
    <xdr:sp macro="" textlink="">
      <xdr:nvSpPr>
        <xdr:cNvPr id="215" name="TextBox 214"/>
        <xdr:cNvSpPr txBox="1"/>
      </xdr:nvSpPr>
      <xdr:spPr>
        <a:xfrm>
          <a:off x="1025842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14</xdr:col>
      <xdr:colOff>0</xdr:colOff>
      <xdr:row>107</xdr:row>
      <xdr:rowOff>514350</xdr:rowOff>
    </xdr:from>
    <xdr:ext cx="184731" cy="264560"/>
    <xdr:sp macro="" textlink="">
      <xdr:nvSpPr>
        <xdr:cNvPr id="216" name="TextBox 215"/>
        <xdr:cNvSpPr txBox="1"/>
      </xdr:nvSpPr>
      <xdr:spPr>
        <a:xfrm>
          <a:off x="120681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14</xdr:col>
      <xdr:colOff>0</xdr:colOff>
      <xdr:row>107</xdr:row>
      <xdr:rowOff>514350</xdr:rowOff>
    </xdr:from>
    <xdr:ext cx="184731" cy="264560"/>
    <xdr:sp macro="" textlink="">
      <xdr:nvSpPr>
        <xdr:cNvPr id="217" name="TextBox 216"/>
        <xdr:cNvSpPr txBox="1"/>
      </xdr:nvSpPr>
      <xdr:spPr>
        <a:xfrm>
          <a:off x="120681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15</xdr:col>
      <xdr:colOff>0</xdr:colOff>
      <xdr:row>107</xdr:row>
      <xdr:rowOff>514350</xdr:rowOff>
    </xdr:from>
    <xdr:ext cx="184731" cy="264560"/>
    <xdr:sp macro="" textlink="">
      <xdr:nvSpPr>
        <xdr:cNvPr id="218" name="TextBox 217"/>
        <xdr:cNvSpPr txBox="1"/>
      </xdr:nvSpPr>
      <xdr:spPr>
        <a:xfrm>
          <a:off x="126777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15</xdr:col>
      <xdr:colOff>0</xdr:colOff>
      <xdr:row>107</xdr:row>
      <xdr:rowOff>514350</xdr:rowOff>
    </xdr:from>
    <xdr:ext cx="184731" cy="264560"/>
    <xdr:sp macro="" textlink="">
      <xdr:nvSpPr>
        <xdr:cNvPr id="219" name="TextBox 218"/>
        <xdr:cNvSpPr txBox="1"/>
      </xdr:nvSpPr>
      <xdr:spPr>
        <a:xfrm>
          <a:off x="126777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16</xdr:col>
      <xdr:colOff>0</xdr:colOff>
      <xdr:row>107</xdr:row>
      <xdr:rowOff>514350</xdr:rowOff>
    </xdr:from>
    <xdr:ext cx="184731" cy="264560"/>
    <xdr:sp macro="" textlink="">
      <xdr:nvSpPr>
        <xdr:cNvPr id="220" name="TextBox 219"/>
        <xdr:cNvSpPr txBox="1"/>
      </xdr:nvSpPr>
      <xdr:spPr>
        <a:xfrm>
          <a:off x="132873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16</xdr:col>
      <xdr:colOff>0</xdr:colOff>
      <xdr:row>107</xdr:row>
      <xdr:rowOff>514350</xdr:rowOff>
    </xdr:from>
    <xdr:ext cx="184731" cy="264560"/>
    <xdr:sp macro="" textlink="">
      <xdr:nvSpPr>
        <xdr:cNvPr id="221" name="TextBox 220"/>
        <xdr:cNvSpPr txBox="1"/>
      </xdr:nvSpPr>
      <xdr:spPr>
        <a:xfrm>
          <a:off x="132873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17</xdr:col>
      <xdr:colOff>0</xdr:colOff>
      <xdr:row>107</xdr:row>
      <xdr:rowOff>514350</xdr:rowOff>
    </xdr:from>
    <xdr:ext cx="184731" cy="264560"/>
    <xdr:sp macro="" textlink="">
      <xdr:nvSpPr>
        <xdr:cNvPr id="222" name="TextBox 221"/>
        <xdr:cNvSpPr txBox="1"/>
      </xdr:nvSpPr>
      <xdr:spPr>
        <a:xfrm>
          <a:off x="138969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17</xdr:col>
      <xdr:colOff>0</xdr:colOff>
      <xdr:row>107</xdr:row>
      <xdr:rowOff>514350</xdr:rowOff>
    </xdr:from>
    <xdr:ext cx="184731" cy="264560"/>
    <xdr:sp macro="" textlink="">
      <xdr:nvSpPr>
        <xdr:cNvPr id="223" name="TextBox 222"/>
        <xdr:cNvSpPr txBox="1"/>
      </xdr:nvSpPr>
      <xdr:spPr>
        <a:xfrm>
          <a:off x="138969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18</xdr:col>
      <xdr:colOff>0</xdr:colOff>
      <xdr:row>107</xdr:row>
      <xdr:rowOff>514350</xdr:rowOff>
    </xdr:from>
    <xdr:ext cx="184731" cy="264560"/>
    <xdr:sp macro="" textlink="">
      <xdr:nvSpPr>
        <xdr:cNvPr id="224" name="TextBox 223"/>
        <xdr:cNvSpPr txBox="1"/>
      </xdr:nvSpPr>
      <xdr:spPr>
        <a:xfrm>
          <a:off x="145065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18</xdr:col>
      <xdr:colOff>0</xdr:colOff>
      <xdr:row>107</xdr:row>
      <xdr:rowOff>514350</xdr:rowOff>
    </xdr:from>
    <xdr:ext cx="184731" cy="264560"/>
    <xdr:sp macro="" textlink="">
      <xdr:nvSpPr>
        <xdr:cNvPr id="225" name="TextBox 224"/>
        <xdr:cNvSpPr txBox="1"/>
      </xdr:nvSpPr>
      <xdr:spPr>
        <a:xfrm>
          <a:off x="145065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19</xdr:col>
      <xdr:colOff>0</xdr:colOff>
      <xdr:row>107</xdr:row>
      <xdr:rowOff>514350</xdr:rowOff>
    </xdr:from>
    <xdr:ext cx="184731" cy="264560"/>
    <xdr:sp macro="" textlink="">
      <xdr:nvSpPr>
        <xdr:cNvPr id="226" name="TextBox 225"/>
        <xdr:cNvSpPr txBox="1"/>
      </xdr:nvSpPr>
      <xdr:spPr>
        <a:xfrm>
          <a:off x="151161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19</xdr:col>
      <xdr:colOff>0</xdr:colOff>
      <xdr:row>107</xdr:row>
      <xdr:rowOff>514350</xdr:rowOff>
    </xdr:from>
    <xdr:ext cx="184731" cy="264560"/>
    <xdr:sp macro="" textlink="">
      <xdr:nvSpPr>
        <xdr:cNvPr id="227" name="TextBox 226"/>
        <xdr:cNvSpPr txBox="1"/>
      </xdr:nvSpPr>
      <xdr:spPr>
        <a:xfrm>
          <a:off x="151161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20</xdr:col>
      <xdr:colOff>0</xdr:colOff>
      <xdr:row>107</xdr:row>
      <xdr:rowOff>514350</xdr:rowOff>
    </xdr:from>
    <xdr:ext cx="184731" cy="264560"/>
    <xdr:sp macro="" textlink="">
      <xdr:nvSpPr>
        <xdr:cNvPr id="228" name="TextBox 227"/>
        <xdr:cNvSpPr txBox="1"/>
      </xdr:nvSpPr>
      <xdr:spPr>
        <a:xfrm>
          <a:off x="157257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20</xdr:col>
      <xdr:colOff>0</xdr:colOff>
      <xdr:row>107</xdr:row>
      <xdr:rowOff>514350</xdr:rowOff>
    </xdr:from>
    <xdr:ext cx="184731" cy="264560"/>
    <xdr:sp macro="" textlink="">
      <xdr:nvSpPr>
        <xdr:cNvPr id="229" name="TextBox 228"/>
        <xdr:cNvSpPr txBox="1"/>
      </xdr:nvSpPr>
      <xdr:spPr>
        <a:xfrm>
          <a:off x="157257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30" name="TextBox 229"/>
        <xdr:cNvSpPr txBox="1"/>
      </xdr:nvSpPr>
      <xdr:spPr>
        <a:xfrm>
          <a:off x="64960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31" name="TextBox 230"/>
        <xdr:cNvSpPr txBox="1"/>
      </xdr:nvSpPr>
      <xdr:spPr>
        <a:xfrm>
          <a:off x="64960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10</xdr:col>
      <xdr:colOff>0</xdr:colOff>
      <xdr:row>108</xdr:row>
      <xdr:rowOff>0</xdr:rowOff>
    </xdr:from>
    <xdr:ext cx="184731" cy="264560"/>
    <xdr:sp macro="" textlink="">
      <xdr:nvSpPr>
        <xdr:cNvPr id="232" name="TextBox 231"/>
        <xdr:cNvSpPr txBox="1"/>
      </xdr:nvSpPr>
      <xdr:spPr>
        <a:xfrm>
          <a:off x="71056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10</xdr:col>
      <xdr:colOff>0</xdr:colOff>
      <xdr:row>108</xdr:row>
      <xdr:rowOff>0</xdr:rowOff>
    </xdr:from>
    <xdr:ext cx="184731" cy="264560"/>
    <xdr:sp macro="" textlink="">
      <xdr:nvSpPr>
        <xdr:cNvPr id="233" name="TextBox 232"/>
        <xdr:cNvSpPr txBox="1"/>
      </xdr:nvSpPr>
      <xdr:spPr>
        <a:xfrm>
          <a:off x="71056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11</xdr:col>
      <xdr:colOff>0</xdr:colOff>
      <xdr:row>108</xdr:row>
      <xdr:rowOff>0</xdr:rowOff>
    </xdr:from>
    <xdr:ext cx="184731" cy="264560"/>
    <xdr:sp macro="" textlink="">
      <xdr:nvSpPr>
        <xdr:cNvPr id="234" name="TextBox 233"/>
        <xdr:cNvSpPr txBox="1"/>
      </xdr:nvSpPr>
      <xdr:spPr>
        <a:xfrm>
          <a:off x="895350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11</xdr:col>
      <xdr:colOff>0</xdr:colOff>
      <xdr:row>108</xdr:row>
      <xdr:rowOff>0</xdr:rowOff>
    </xdr:from>
    <xdr:ext cx="184731" cy="264560"/>
    <xdr:sp macro="" textlink="">
      <xdr:nvSpPr>
        <xdr:cNvPr id="235" name="TextBox 234"/>
        <xdr:cNvSpPr txBox="1"/>
      </xdr:nvSpPr>
      <xdr:spPr>
        <a:xfrm>
          <a:off x="895350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12</xdr:col>
      <xdr:colOff>0</xdr:colOff>
      <xdr:row>108</xdr:row>
      <xdr:rowOff>0</xdr:rowOff>
    </xdr:from>
    <xdr:ext cx="184731" cy="264560"/>
    <xdr:sp macro="" textlink="">
      <xdr:nvSpPr>
        <xdr:cNvPr id="236" name="TextBox 235"/>
        <xdr:cNvSpPr txBox="1"/>
      </xdr:nvSpPr>
      <xdr:spPr>
        <a:xfrm>
          <a:off x="956310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12</xdr:col>
      <xdr:colOff>0</xdr:colOff>
      <xdr:row>108</xdr:row>
      <xdr:rowOff>0</xdr:rowOff>
    </xdr:from>
    <xdr:ext cx="184731" cy="264560"/>
    <xdr:sp macro="" textlink="">
      <xdr:nvSpPr>
        <xdr:cNvPr id="237" name="TextBox 236"/>
        <xdr:cNvSpPr txBox="1"/>
      </xdr:nvSpPr>
      <xdr:spPr>
        <a:xfrm>
          <a:off x="956310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13</xdr:col>
      <xdr:colOff>0</xdr:colOff>
      <xdr:row>108</xdr:row>
      <xdr:rowOff>0</xdr:rowOff>
    </xdr:from>
    <xdr:ext cx="184731" cy="264560"/>
    <xdr:sp macro="" textlink="">
      <xdr:nvSpPr>
        <xdr:cNvPr id="238" name="TextBox 237"/>
        <xdr:cNvSpPr txBox="1"/>
      </xdr:nvSpPr>
      <xdr:spPr>
        <a:xfrm>
          <a:off x="1025842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13</xdr:col>
      <xdr:colOff>0</xdr:colOff>
      <xdr:row>108</xdr:row>
      <xdr:rowOff>0</xdr:rowOff>
    </xdr:from>
    <xdr:ext cx="184731" cy="264560"/>
    <xdr:sp macro="" textlink="">
      <xdr:nvSpPr>
        <xdr:cNvPr id="239" name="TextBox 238"/>
        <xdr:cNvSpPr txBox="1"/>
      </xdr:nvSpPr>
      <xdr:spPr>
        <a:xfrm>
          <a:off x="1025842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14</xdr:col>
      <xdr:colOff>0</xdr:colOff>
      <xdr:row>108</xdr:row>
      <xdr:rowOff>0</xdr:rowOff>
    </xdr:from>
    <xdr:ext cx="184731" cy="264560"/>
    <xdr:sp macro="" textlink="">
      <xdr:nvSpPr>
        <xdr:cNvPr id="240" name="TextBox 239"/>
        <xdr:cNvSpPr txBox="1"/>
      </xdr:nvSpPr>
      <xdr:spPr>
        <a:xfrm>
          <a:off x="120681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14</xdr:col>
      <xdr:colOff>0</xdr:colOff>
      <xdr:row>108</xdr:row>
      <xdr:rowOff>0</xdr:rowOff>
    </xdr:from>
    <xdr:ext cx="184731" cy="264560"/>
    <xdr:sp macro="" textlink="">
      <xdr:nvSpPr>
        <xdr:cNvPr id="241" name="TextBox 240"/>
        <xdr:cNvSpPr txBox="1"/>
      </xdr:nvSpPr>
      <xdr:spPr>
        <a:xfrm>
          <a:off x="120681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15</xdr:col>
      <xdr:colOff>0</xdr:colOff>
      <xdr:row>108</xdr:row>
      <xdr:rowOff>0</xdr:rowOff>
    </xdr:from>
    <xdr:ext cx="184731" cy="264560"/>
    <xdr:sp macro="" textlink="">
      <xdr:nvSpPr>
        <xdr:cNvPr id="242" name="TextBox 241"/>
        <xdr:cNvSpPr txBox="1"/>
      </xdr:nvSpPr>
      <xdr:spPr>
        <a:xfrm>
          <a:off x="126777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15</xdr:col>
      <xdr:colOff>0</xdr:colOff>
      <xdr:row>108</xdr:row>
      <xdr:rowOff>0</xdr:rowOff>
    </xdr:from>
    <xdr:ext cx="184731" cy="264560"/>
    <xdr:sp macro="" textlink="">
      <xdr:nvSpPr>
        <xdr:cNvPr id="243" name="TextBox 242"/>
        <xdr:cNvSpPr txBox="1"/>
      </xdr:nvSpPr>
      <xdr:spPr>
        <a:xfrm>
          <a:off x="126777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16</xdr:col>
      <xdr:colOff>0</xdr:colOff>
      <xdr:row>108</xdr:row>
      <xdr:rowOff>0</xdr:rowOff>
    </xdr:from>
    <xdr:ext cx="184731" cy="264560"/>
    <xdr:sp macro="" textlink="">
      <xdr:nvSpPr>
        <xdr:cNvPr id="244" name="TextBox 243"/>
        <xdr:cNvSpPr txBox="1"/>
      </xdr:nvSpPr>
      <xdr:spPr>
        <a:xfrm>
          <a:off x="132873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16</xdr:col>
      <xdr:colOff>0</xdr:colOff>
      <xdr:row>108</xdr:row>
      <xdr:rowOff>0</xdr:rowOff>
    </xdr:from>
    <xdr:ext cx="184731" cy="264560"/>
    <xdr:sp macro="" textlink="">
      <xdr:nvSpPr>
        <xdr:cNvPr id="245" name="TextBox 244"/>
        <xdr:cNvSpPr txBox="1"/>
      </xdr:nvSpPr>
      <xdr:spPr>
        <a:xfrm>
          <a:off x="132873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17</xdr:col>
      <xdr:colOff>0</xdr:colOff>
      <xdr:row>108</xdr:row>
      <xdr:rowOff>0</xdr:rowOff>
    </xdr:from>
    <xdr:ext cx="184731" cy="264560"/>
    <xdr:sp macro="" textlink="">
      <xdr:nvSpPr>
        <xdr:cNvPr id="246" name="TextBox 245"/>
        <xdr:cNvSpPr txBox="1"/>
      </xdr:nvSpPr>
      <xdr:spPr>
        <a:xfrm>
          <a:off x="138969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17</xdr:col>
      <xdr:colOff>0</xdr:colOff>
      <xdr:row>108</xdr:row>
      <xdr:rowOff>0</xdr:rowOff>
    </xdr:from>
    <xdr:ext cx="184731" cy="264560"/>
    <xdr:sp macro="" textlink="">
      <xdr:nvSpPr>
        <xdr:cNvPr id="247" name="TextBox 246"/>
        <xdr:cNvSpPr txBox="1"/>
      </xdr:nvSpPr>
      <xdr:spPr>
        <a:xfrm>
          <a:off x="138969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18</xdr:col>
      <xdr:colOff>0</xdr:colOff>
      <xdr:row>108</xdr:row>
      <xdr:rowOff>0</xdr:rowOff>
    </xdr:from>
    <xdr:ext cx="184731" cy="264560"/>
    <xdr:sp macro="" textlink="">
      <xdr:nvSpPr>
        <xdr:cNvPr id="248" name="TextBox 247"/>
        <xdr:cNvSpPr txBox="1"/>
      </xdr:nvSpPr>
      <xdr:spPr>
        <a:xfrm>
          <a:off x="145065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18</xdr:col>
      <xdr:colOff>0</xdr:colOff>
      <xdr:row>108</xdr:row>
      <xdr:rowOff>0</xdr:rowOff>
    </xdr:from>
    <xdr:ext cx="184731" cy="264560"/>
    <xdr:sp macro="" textlink="">
      <xdr:nvSpPr>
        <xdr:cNvPr id="249" name="TextBox 248"/>
        <xdr:cNvSpPr txBox="1"/>
      </xdr:nvSpPr>
      <xdr:spPr>
        <a:xfrm>
          <a:off x="145065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19</xdr:col>
      <xdr:colOff>0</xdr:colOff>
      <xdr:row>108</xdr:row>
      <xdr:rowOff>0</xdr:rowOff>
    </xdr:from>
    <xdr:ext cx="184731" cy="264560"/>
    <xdr:sp macro="" textlink="">
      <xdr:nvSpPr>
        <xdr:cNvPr id="250" name="TextBox 249"/>
        <xdr:cNvSpPr txBox="1"/>
      </xdr:nvSpPr>
      <xdr:spPr>
        <a:xfrm>
          <a:off x="151161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19</xdr:col>
      <xdr:colOff>0</xdr:colOff>
      <xdr:row>108</xdr:row>
      <xdr:rowOff>0</xdr:rowOff>
    </xdr:from>
    <xdr:ext cx="184731" cy="264560"/>
    <xdr:sp macro="" textlink="">
      <xdr:nvSpPr>
        <xdr:cNvPr id="251" name="TextBox 250"/>
        <xdr:cNvSpPr txBox="1"/>
      </xdr:nvSpPr>
      <xdr:spPr>
        <a:xfrm>
          <a:off x="151161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20</xdr:col>
      <xdr:colOff>0</xdr:colOff>
      <xdr:row>108</xdr:row>
      <xdr:rowOff>0</xdr:rowOff>
    </xdr:from>
    <xdr:ext cx="184731" cy="264560"/>
    <xdr:sp macro="" textlink="">
      <xdr:nvSpPr>
        <xdr:cNvPr id="252" name="TextBox 251"/>
        <xdr:cNvSpPr txBox="1"/>
      </xdr:nvSpPr>
      <xdr:spPr>
        <a:xfrm>
          <a:off x="157257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20</xdr:col>
      <xdr:colOff>0</xdr:colOff>
      <xdr:row>108</xdr:row>
      <xdr:rowOff>0</xdr:rowOff>
    </xdr:from>
    <xdr:ext cx="184731" cy="264560"/>
    <xdr:sp macro="" textlink="">
      <xdr:nvSpPr>
        <xdr:cNvPr id="253" name="TextBox 252"/>
        <xdr:cNvSpPr txBox="1"/>
      </xdr:nvSpPr>
      <xdr:spPr>
        <a:xfrm>
          <a:off x="157257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54" name="TextBox 253"/>
        <xdr:cNvSpPr txBox="1"/>
      </xdr:nvSpPr>
      <xdr:spPr>
        <a:xfrm>
          <a:off x="64960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55" name="TextBox 254"/>
        <xdr:cNvSpPr txBox="1"/>
      </xdr:nvSpPr>
      <xdr:spPr>
        <a:xfrm>
          <a:off x="64960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10</xdr:col>
      <xdr:colOff>0</xdr:colOff>
      <xdr:row>108</xdr:row>
      <xdr:rowOff>0</xdr:rowOff>
    </xdr:from>
    <xdr:ext cx="184731" cy="264560"/>
    <xdr:sp macro="" textlink="">
      <xdr:nvSpPr>
        <xdr:cNvPr id="256" name="TextBox 255"/>
        <xdr:cNvSpPr txBox="1"/>
      </xdr:nvSpPr>
      <xdr:spPr>
        <a:xfrm>
          <a:off x="71056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10</xdr:col>
      <xdr:colOff>0</xdr:colOff>
      <xdr:row>108</xdr:row>
      <xdr:rowOff>0</xdr:rowOff>
    </xdr:from>
    <xdr:ext cx="184731" cy="264560"/>
    <xdr:sp macro="" textlink="">
      <xdr:nvSpPr>
        <xdr:cNvPr id="257" name="TextBox 256"/>
        <xdr:cNvSpPr txBox="1"/>
      </xdr:nvSpPr>
      <xdr:spPr>
        <a:xfrm>
          <a:off x="71056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11</xdr:col>
      <xdr:colOff>0</xdr:colOff>
      <xdr:row>108</xdr:row>
      <xdr:rowOff>0</xdr:rowOff>
    </xdr:from>
    <xdr:ext cx="184731" cy="264560"/>
    <xdr:sp macro="" textlink="">
      <xdr:nvSpPr>
        <xdr:cNvPr id="258" name="TextBox 257"/>
        <xdr:cNvSpPr txBox="1"/>
      </xdr:nvSpPr>
      <xdr:spPr>
        <a:xfrm>
          <a:off x="895350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11</xdr:col>
      <xdr:colOff>0</xdr:colOff>
      <xdr:row>108</xdr:row>
      <xdr:rowOff>0</xdr:rowOff>
    </xdr:from>
    <xdr:ext cx="184731" cy="264560"/>
    <xdr:sp macro="" textlink="">
      <xdr:nvSpPr>
        <xdr:cNvPr id="259" name="TextBox 258"/>
        <xdr:cNvSpPr txBox="1"/>
      </xdr:nvSpPr>
      <xdr:spPr>
        <a:xfrm>
          <a:off x="895350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12</xdr:col>
      <xdr:colOff>0</xdr:colOff>
      <xdr:row>108</xdr:row>
      <xdr:rowOff>0</xdr:rowOff>
    </xdr:from>
    <xdr:ext cx="184731" cy="264560"/>
    <xdr:sp macro="" textlink="">
      <xdr:nvSpPr>
        <xdr:cNvPr id="260" name="TextBox 259"/>
        <xdr:cNvSpPr txBox="1"/>
      </xdr:nvSpPr>
      <xdr:spPr>
        <a:xfrm>
          <a:off x="956310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12</xdr:col>
      <xdr:colOff>0</xdr:colOff>
      <xdr:row>108</xdr:row>
      <xdr:rowOff>0</xdr:rowOff>
    </xdr:from>
    <xdr:ext cx="184731" cy="264560"/>
    <xdr:sp macro="" textlink="">
      <xdr:nvSpPr>
        <xdr:cNvPr id="261" name="TextBox 260"/>
        <xdr:cNvSpPr txBox="1"/>
      </xdr:nvSpPr>
      <xdr:spPr>
        <a:xfrm>
          <a:off x="956310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13</xdr:col>
      <xdr:colOff>0</xdr:colOff>
      <xdr:row>108</xdr:row>
      <xdr:rowOff>0</xdr:rowOff>
    </xdr:from>
    <xdr:ext cx="184731" cy="264560"/>
    <xdr:sp macro="" textlink="">
      <xdr:nvSpPr>
        <xdr:cNvPr id="262" name="TextBox 261"/>
        <xdr:cNvSpPr txBox="1"/>
      </xdr:nvSpPr>
      <xdr:spPr>
        <a:xfrm>
          <a:off x="1025842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13</xdr:col>
      <xdr:colOff>0</xdr:colOff>
      <xdr:row>108</xdr:row>
      <xdr:rowOff>0</xdr:rowOff>
    </xdr:from>
    <xdr:ext cx="184731" cy="264560"/>
    <xdr:sp macro="" textlink="">
      <xdr:nvSpPr>
        <xdr:cNvPr id="263" name="TextBox 262"/>
        <xdr:cNvSpPr txBox="1"/>
      </xdr:nvSpPr>
      <xdr:spPr>
        <a:xfrm>
          <a:off x="1025842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14</xdr:col>
      <xdr:colOff>0</xdr:colOff>
      <xdr:row>108</xdr:row>
      <xdr:rowOff>0</xdr:rowOff>
    </xdr:from>
    <xdr:ext cx="184731" cy="264560"/>
    <xdr:sp macro="" textlink="">
      <xdr:nvSpPr>
        <xdr:cNvPr id="264" name="TextBox 263"/>
        <xdr:cNvSpPr txBox="1"/>
      </xdr:nvSpPr>
      <xdr:spPr>
        <a:xfrm>
          <a:off x="120681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14</xdr:col>
      <xdr:colOff>0</xdr:colOff>
      <xdr:row>108</xdr:row>
      <xdr:rowOff>0</xdr:rowOff>
    </xdr:from>
    <xdr:ext cx="184731" cy="264560"/>
    <xdr:sp macro="" textlink="">
      <xdr:nvSpPr>
        <xdr:cNvPr id="265" name="TextBox 264"/>
        <xdr:cNvSpPr txBox="1"/>
      </xdr:nvSpPr>
      <xdr:spPr>
        <a:xfrm>
          <a:off x="120681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15</xdr:col>
      <xdr:colOff>0</xdr:colOff>
      <xdr:row>108</xdr:row>
      <xdr:rowOff>0</xdr:rowOff>
    </xdr:from>
    <xdr:ext cx="184731" cy="264560"/>
    <xdr:sp macro="" textlink="">
      <xdr:nvSpPr>
        <xdr:cNvPr id="266" name="TextBox 265"/>
        <xdr:cNvSpPr txBox="1"/>
      </xdr:nvSpPr>
      <xdr:spPr>
        <a:xfrm>
          <a:off x="126777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15</xdr:col>
      <xdr:colOff>0</xdr:colOff>
      <xdr:row>108</xdr:row>
      <xdr:rowOff>0</xdr:rowOff>
    </xdr:from>
    <xdr:ext cx="184731" cy="264560"/>
    <xdr:sp macro="" textlink="">
      <xdr:nvSpPr>
        <xdr:cNvPr id="267" name="TextBox 266"/>
        <xdr:cNvSpPr txBox="1"/>
      </xdr:nvSpPr>
      <xdr:spPr>
        <a:xfrm>
          <a:off x="126777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16</xdr:col>
      <xdr:colOff>0</xdr:colOff>
      <xdr:row>108</xdr:row>
      <xdr:rowOff>0</xdr:rowOff>
    </xdr:from>
    <xdr:ext cx="184731" cy="264560"/>
    <xdr:sp macro="" textlink="">
      <xdr:nvSpPr>
        <xdr:cNvPr id="268" name="TextBox 267"/>
        <xdr:cNvSpPr txBox="1"/>
      </xdr:nvSpPr>
      <xdr:spPr>
        <a:xfrm>
          <a:off x="132873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16</xdr:col>
      <xdr:colOff>0</xdr:colOff>
      <xdr:row>108</xdr:row>
      <xdr:rowOff>0</xdr:rowOff>
    </xdr:from>
    <xdr:ext cx="184731" cy="264560"/>
    <xdr:sp macro="" textlink="">
      <xdr:nvSpPr>
        <xdr:cNvPr id="269" name="TextBox 268"/>
        <xdr:cNvSpPr txBox="1"/>
      </xdr:nvSpPr>
      <xdr:spPr>
        <a:xfrm>
          <a:off x="132873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17</xdr:col>
      <xdr:colOff>0</xdr:colOff>
      <xdr:row>108</xdr:row>
      <xdr:rowOff>0</xdr:rowOff>
    </xdr:from>
    <xdr:ext cx="184731" cy="264560"/>
    <xdr:sp macro="" textlink="">
      <xdr:nvSpPr>
        <xdr:cNvPr id="270" name="TextBox 269"/>
        <xdr:cNvSpPr txBox="1"/>
      </xdr:nvSpPr>
      <xdr:spPr>
        <a:xfrm>
          <a:off x="138969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17</xdr:col>
      <xdr:colOff>0</xdr:colOff>
      <xdr:row>108</xdr:row>
      <xdr:rowOff>0</xdr:rowOff>
    </xdr:from>
    <xdr:ext cx="184731" cy="264560"/>
    <xdr:sp macro="" textlink="">
      <xdr:nvSpPr>
        <xdr:cNvPr id="271" name="TextBox 270"/>
        <xdr:cNvSpPr txBox="1"/>
      </xdr:nvSpPr>
      <xdr:spPr>
        <a:xfrm>
          <a:off x="138969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18</xdr:col>
      <xdr:colOff>0</xdr:colOff>
      <xdr:row>108</xdr:row>
      <xdr:rowOff>0</xdr:rowOff>
    </xdr:from>
    <xdr:ext cx="184731" cy="264560"/>
    <xdr:sp macro="" textlink="">
      <xdr:nvSpPr>
        <xdr:cNvPr id="272" name="TextBox 271"/>
        <xdr:cNvSpPr txBox="1"/>
      </xdr:nvSpPr>
      <xdr:spPr>
        <a:xfrm>
          <a:off x="145065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18</xdr:col>
      <xdr:colOff>0</xdr:colOff>
      <xdr:row>108</xdr:row>
      <xdr:rowOff>0</xdr:rowOff>
    </xdr:from>
    <xdr:ext cx="184731" cy="264560"/>
    <xdr:sp macro="" textlink="">
      <xdr:nvSpPr>
        <xdr:cNvPr id="273" name="TextBox 272"/>
        <xdr:cNvSpPr txBox="1"/>
      </xdr:nvSpPr>
      <xdr:spPr>
        <a:xfrm>
          <a:off x="145065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19</xdr:col>
      <xdr:colOff>0</xdr:colOff>
      <xdr:row>108</xdr:row>
      <xdr:rowOff>0</xdr:rowOff>
    </xdr:from>
    <xdr:ext cx="184731" cy="264560"/>
    <xdr:sp macro="" textlink="">
      <xdr:nvSpPr>
        <xdr:cNvPr id="274" name="TextBox 273"/>
        <xdr:cNvSpPr txBox="1"/>
      </xdr:nvSpPr>
      <xdr:spPr>
        <a:xfrm>
          <a:off x="151161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19</xdr:col>
      <xdr:colOff>0</xdr:colOff>
      <xdr:row>108</xdr:row>
      <xdr:rowOff>0</xdr:rowOff>
    </xdr:from>
    <xdr:ext cx="184731" cy="264560"/>
    <xdr:sp macro="" textlink="">
      <xdr:nvSpPr>
        <xdr:cNvPr id="275" name="TextBox 274"/>
        <xdr:cNvSpPr txBox="1"/>
      </xdr:nvSpPr>
      <xdr:spPr>
        <a:xfrm>
          <a:off x="151161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20</xdr:col>
      <xdr:colOff>0</xdr:colOff>
      <xdr:row>108</xdr:row>
      <xdr:rowOff>0</xdr:rowOff>
    </xdr:from>
    <xdr:ext cx="184731" cy="264560"/>
    <xdr:sp macro="" textlink="">
      <xdr:nvSpPr>
        <xdr:cNvPr id="276" name="TextBox 275"/>
        <xdr:cNvSpPr txBox="1"/>
      </xdr:nvSpPr>
      <xdr:spPr>
        <a:xfrm>
          <a:off x="157257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20</xdr:col>
      <xdr:colOff>0</xdr:colOff>
      <xdr:row>108</xdr:row>
      <xdr:rowOff>0</xdr:rowOff>
    </xdr:from>
    <xdr:ext cx="184731" cy="264560"/>
    <xdr:sp macro="" textlink="">
      <xdr:nvSpPr>
        <xdr:cNvPr id="277" name="TextBox 276"/>
        <xdr:cNvSpPr txBox="1"/>
      </xdr:nvSpPr>
      <xdr:spPr>
        <a:xfrm>
          <a:off x="157257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78" name="TextBox 277"/>
        <xdr:cNvSpPr txBox="1"/>
      </xdr:nvSpPr>
      <xdr:spPr>
        <a:xfrm>
          <a:off x="64960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79" name="TextBox 278"/>
        <xdr:cNvSpPr txBox="1"/>
      </xdr:nvSpPr>
      <xdr:spPr>
        <a:xfrm>
          <a:off x="64960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10</xdr:col>
      <xdr:colOff>0</xdr:colOff>
      <xdr:row>108</xdr:row>
      <xdr:rowOff>0</xdr:rowOff>
    </xdr:from>
    <xdr:ext cx="184731" cy="264560"/>
    <xdr:sp macro="" textlink="">
      <xdr:nvSpPr>
        <xdr:cNvPr id="280" name="TextBox 279"/>
        <xdr:cNvSpPr txBox="1"/>
      </xdr:nvSpPr>
      <xdr:spPr>
        <a:xfrm>
          <a:off x="71056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10</xdr:col>
      <xdr:colOff>0</xdr:colOff>
      <xdr:row>108</xdr:row>
      <xdr:rowOff>0</xdr:rowOff>
    </xdr:from>
    <xdr:ext cx="184731" cy="264560"/>
    <xdr:sp macro="" textlink="">
      <xdr:nvSpPr>
        <xdr:cNvPr id="281" name="TextBox 280"/>
        <xdr:cNvSpPr txBox="1"/>
      </xdr:nvSpPr>
      <xdr:spPr>
        <a:xfrm>
          <a:off x="710565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11</xdr:col>
      <xdr:colOff>0</xdr:colOff>
      <xdr:row>108</xdr:row>
      <xdr:rowOff>0</xdr:rowOff>
    </xdr:from>
    <xdr:ext cx="184731" cy="264560"/>
    <xdr:sp macro="" textlink="">
      <xdr:nvSpPr>
        <xdr:cNvPr id="282" name="TextBox 281"/>
        <xdr:cNvSpPr txBox="1"/>
      </xdr:nvSpPr>
      <xdr:spPr>
        <a:xfrm>
          <a:off x="895350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11</xdr:col>
      <xdr:colOff>0</xdr:colOff>
      <xdr:row>108</xdr:row>
      <xdr:rowOff>0</xdr:rowOff>
    </xdr:from>
    <xdr:ext cx="184731" cy="264560"/>
    <xdr:sp macro="" textlink="">
      <xdr:nvSpPr>
        <xdr:cNvPr id="283" name="TextBox 282"/>
        <xdr:cNvSpPr txBox="1"/>
      </xdr:nvSpPr>
      <xdr:spPr>
        <a:xfrm>
          <a:off x="895350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12</xdr:col>
      <xdr:colOff>0</xdr:colOff>
      <xdr:row>108</xdr:row>
      <xdr:rowOff>0</xdr:rowOff>
    </xdr:from>
    <xdr:ext cx="184731" cy="264560"/>
    <xdr:sp macro="" textlink="">
      <xdr:nvSpPr>
        <xdr:cNvPr id="284" name="TextBox 283"/>
        <xdr:cNvSpPr txBox="1"/>
      </xdr:nvSpPr>
      <xdr:spPr>
        <a:xfrm>
          <a:off x="956310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12</xdr:col>
      <xdr:colOff>0</xdr:colOff>
      <xdr:row>108</xdr:row>
      <xdr:rowOff>0</xdr:rowOff>
    </xdr:from>
    <xdr:ext cx="184731" cy="264560"/>
    <xdr:sp macro="" textlink="">
      <xdr:nvSpPr>
        <xdr:cNvPr id="285" name="TextBox 284"/>
        <xdr:cNvSpPr txBox="1"/>
      </xdr:nvSpPr>
      <xdr:spPr>
        <a:xfrm>
          <a:off x="9563100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13</xdr:col>
      <xdr:colOff>0</xdr:colOff>
      <xdr:row>108</xdr:row>
      <xdr:rowOff>0</xdr:rowOff>
    </xdr:from>
    <xdr:ext cx="184731" cy="264560"/>
    <xdr:sp macro="" textlink="">
      <xdr:nvSpPr>
        <xdr:cNvPr id="286" name="TextBox 285"/>
        <xdr:cNvSpPr txBox="1"/>
      </xdr:nvSpPr>
      <xdr:spPr>
        <a:xfrm>
          <a:off x="1025842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13</xdr:col>
      <xdr:colOff>0</xdr:colOff>
      <xdr:row>108</xdr:row>
      <xdr:rowOff>0</xdr:rowOff>
    </xdr:from>
    <xdr:ext cx="184731" cy="264560"/>
    <xdr:sp macro="" textlink="">
      <xdr:nvSpPr>
        <xdr:cNvPr id="287" name="TextBox 286"/>
        <xdr:cNvSpPr txBox="1"/>
      </xdr:nvSpPr>
      <xdr:spPr>
        <a:xfrm>
          <a:off x="1025842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14</xdr:col>
      <xdr:colOff>0</xdr:colOff>
      <xdr:row>108</xdr:row>
      <xdr:rowOff>0</xdr:rowOff>
    </xdr:from>
    <xdr:ext cx="184731" cy="264560"/>
    <xdr:sp macro="" textlink="">
      <xdr:nvSpPr>
        <xdr:cNvPr id="288" name="TextBox 287"/>
        <xdr:cNvSpPr txBox="1"/>
      </xdr:nvSpPr>
      <xdr:spPr>
        <a:xfrm>
          <a:off x="120681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14</xdr:col>
      <xdr:colOff>0</xdr:colOff>
      <xdr:row>108</xdr:row>
      <xdr:rowOff>0</xdr:rowOff>
    </xdr:from>
    <xdr:ext cx="184731" cy="264560"/>
    <xdr:sp macro="" textlink="">
      <xdr:nvSpPr>
        <xdr:cNvPr id="289" name="TextBox 288"/>
        <xdr:cNvSpPr txBox="1"/>
      </xdr:nvSpPr>
      <xdr:spPr>
        <a:xfrm>
          <a:off x="120681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15</xdr:col>
      <xdr:colOff>0</xdr:colOff>
      <xdr:row>108</xdr:row>
      <xdr:rowOff>0</xdr:rowOff>
    </xdr:from>
    <xdr:ext cx="184731" cy="264560"/>
    <xdr:sp macro="" textlink="">
      <xdr:nvSpPr>
        <xdr:cNvPr id="290" name="TextBox 289"/>
        <xdr:cNvSpPr txBox="1"/>
      </xdr:nvSpPr>
      <xdr:spPr>
        <a:xfrm>
          <a:off x="126777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15</xdr:col>
      <xdr:colOff>0</xdr:colOff>
      <xdr:row>108</xdr:row>
      <xdr:rowOff>0</xdr:rowOff>
    </xdr:from>
    <xdr:ext cx="184731" cy="264560"/>
    <xdr:sp macro="" textlink="">
      <xdr:nvSpPr>
        <xdr:cNvPr id="291" name="TextBox 290"/>
        <xdr:cNvSpPr txBox="1"/>
      </xdr:nvSpPr>
      <xdr:spPr>
        <a:xfrm>
          <a:off x="126777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16</xdr:col>
      <xdr:colOff>0</xdr:colOff>
      <xdr:row>108</xdr:row>
      <xdr:rowOff>0</xdr:rowOff>
    </xdr:from>
    <xdr:ext cx="184731" cy="264560"/>
    <xdr:sp macro="" textlink="">
      <xdr:nvSpPr>
        <xdr:cNvPr id="292" name="TextBox 291"/>
        <xdr:cNvSpPr txBox="1"/>
      </xdr:nvSpPr>
      <xdr:spPr>
        <a:xfrm>
          <a:off x="132873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16</xdr:col>
      <xdr:colOff>0</xdr:colOff>
      <xdr:row>108</xdr:row>
      <xdr:rowOff>0</xdr:rowOff>
    </xdr:from>
    <xdr:ext cx="184731" cy="264560"/>
    <xdr:sp macro="" textlink="">
      <xdr:nvSpPr>
        <xdr:cNvPr id="293" name="TextBox 292"/>
        <xdr:cNvSpPr txBox="1"/>
      </xdr:nvSpPr>
      <xdr:spPr>
        <a:xfrm>
          <a:off x="132873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17</xdr:col>
      <xdr:colOff>0</xdr:colOff>
      <xdr:row>108</xdr:row>
      <xdr:rowOff>0</xdr:rowOff>
    </xdr:from>
    <xdr:ext cx="184731" cy="264560"/>
    <xdr:sp macro="" textlink="">
      <xdr:nvSpPr>
        <xdr:cNvPr id="294" name="TextBox 293"/>
        <xdr:cNvSpPr txBox="1"/>
      </xdr:nvSpPr>
      <xdr:spPr>
        <a:xfrm>
          <a:off x="138969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17</xdr:col>
      <xdr:colOff>0</xdr:colOff>
      <xdr:row>108</xdr:row>
      <xdr:rowOff>0</xdr:rowOff>
    </xdr:from>
    <xdr:ext cx="184731" cy="264560"/>
    <xdr:sp macro="" textlink="">
      <xdr:nvSpPr>
        <xdr:cNvPr id="295" name="TextBox 294"/>
        <xdr:cNvSpPr txBox="1"/>
      </xdr:nvSpPr>
      <xdr:spPr>
        <a:xfrm>
          <a:off x="138969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18</xdr:col>
      <xdr:colOff>0</xdr:colOff>
      <xdr:row>108</xdr:row>
      <xdr:rowOff>0</xdr:rowOff>
    </xdr:from>
    <xdr:ext cx="184731" cy="264560"/>
    <xdr:sp macro="" textlink="">
      <xdr:nvSpPr>
        <xdr:cNvPr id="296" name="TextBox 295"/>
        <xdr:cNvSpPr txBox="1"/>
      </xdr:nvSpPr>
      <xdr:spPr>
        <a:xfrm>
          <a:off x="145065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18</xdr:col>
      <xdr:colOff>0</xdr:colOff>
      <xdr:row>108</xdr:row>
      <xdr:rowOff>0</xdr:rowOff>
    </xdr:from>
    <xdr:ext cx="184731" cy="264560"/>
    <xdr:sp macro="" textlink="">
      <xdr:nvSpPr>
        <xdr:cNvPr id="297" name="TextBox 296"/>
        <xdr:cNvSpPr txBox="1"/>
      </xdr:nvSpPr>
      <xdr:spPr>
        <a:xfrm>
          <a:off x="145065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19</xdr:col>
      <xdr:colOff>0</xdr:colOff>
      <xdr:row>108</xdr:row>
      <xdr:rowOff>0</xdr:rowOff>
    </xdr:from>
    <xdr:ext cx="184731" cy="264560"/>
    <xdr:sp macro="" textlink="">
      <xdr:nvSpPr>
        <xdr:cNvPr id="298" name="TextBox 297"/>
        <xdr:cNvSpPr txBox="1"/>
      </xdr:nvSpPr>
      <xdr:spPr>
        <a:xfrm>
          <a:off x="151161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19</xdr:col>
      <xdr:colOff>0</xdr:colOff>
      <xdr:row>108</xdr:row>
      <xdr:rowOff>0</xdr:rowOff>
    </xdr:from>
    <xdr:ext cx="184731" cy="264560"/>
    <xdr:sp macro="" textlink="">
      <xdr:nvSpPr>
        <xdr:cNvPr id="299" name="TextBox 298"/>
        <xdr:cNvSpPr txBox="1"/>
      </xdr:nvSpPr>
      <xdr:spPr>
        <a:xfrm>
          <a:off x="151161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20</xdr:col>
      <xdr:colOff>0</xdr:colOff>
      <xdr:row>108</xdr:row>
      <xdr:rowOff>0</xdr:rowOff>
    </xdr:from>
    <xdr:ext cx="184731" cy="264560"/>
    <xdr:sp macro="" textlink="">
      <xdr:nvSpPr>
        <xdr:cNvPr id="300" name="TextBox 299"/>
        <xdr:cNvSpPr txBox="1"/>
      </xdr:nvSpPr>
      <xdr:spPr>
        <a:xfrm>
          <a:off x="157257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20</xdr:col>
      <xdr:colOff>0</xdr:colOff>
      <xdr:row>108</xdr:row>
      <xdr:rowOff>0</xdr:rowOff>
    </xdr:from>
    <xdr:ext cx="184731" cy="264560"/>
    <xdr:sp macro="" textlink="">
      <xdr:nvSpPr>
        <xdr:cNvPr id="301" name="TextBox 300"/>
        <xdr:cNvSpPr txBox="1"/>
      </xdr:nvSpPr>
      <xdr:spPr>
        <a:xfrm>
          <a:off x="15725775" y="3499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14211300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14211300" y="134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4" name="TextBox 3"/>
        <xdr:cNvSpPr txBox="1"/>
      </xdr:nvSpPr>
      <xdr:spPr>
        <a:xfrm>
          <a:off x="14211300" y="134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5" name="TextBox 4"/>
        <xdr:cNvSpPr txBox="1"/>
      </xdr:nvSpPr>
      <xdr:spPr>
        <a:xfrm>
          <a:off x="14211300" y="134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6" name="TextBox 5"/>
        <xdr:cNvSpPr txBox="1"/>
      </xdr:nvSpPr>
      <xdr:spPr>
        <a:xfrm>
          <a:off x="14211300" y="134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7" name="TextBox 6"/>
        <xdr:cNvSpPr txBox="1"/>
      </xdr:nvSpPr>
      <xdr:spPr>
        <a:xfrm>
          <a:off x="14211300" y="134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8" name="TextBox 7"/>
        <xdr:cNvSpPr txBox="1"/>
      </xdr:nvSpPr>
      <xdr:spPr>
        <a:xfrm>
          <a:off x="14211300" y="134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9" name="TextBox 8"/>
        <xdr:cNvSpPr txBox="1"/>
      </xdr:nvSpPr>
      <xdr:spPr>
        <a:xfrm>
          <a:off x="14211300" y="134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10" name="TextBox 9"/>
        <xdr:cNvSpPr txBox="1"/>
      </xdr:nvSpPr>
      <xdr:spPr>
        <a:xfrm>
          <a:off x="14211300" y="134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11" name="TextBox 10"/>
        <xdr:cNvSpPr txBox="1"/>
      </xdr:nvSpPr>
      <xdr:spPr>
        <a:xfrm>
          <a:off x="14211300" y="134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12" name="TextBox 11"/>
        <xdr:cNvSpPr txBox="1"/>
      </xdr:nvSpPr>
      <xdr:spPr>
        <a:xfrm>
          <a:off x="14211300" y="134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10353675" y="1277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10353675" y="1372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4" name="TextBox 3"/>
        <xdr:cNvSpPr txBox="1"/>
      </xdr:nvSpPr>
      <xdr:spPr>
        <a:xfrm>
          <a:off x="10353675" y="1372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5" name="TextBox 4"/>
        <xdr:cNvSpPr txBox="1"/>
      </xdr:nvSpPr>
      <xdr:spPr>
        <a:xfrm>
          <a:off x="10353675" y="1372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6" name="TextBox 5"/>
        <xdr:cNvSpPr txBox="1"/>
      </xdr:nvSpPr>
      <xdr:spPr>
        <a:xfrm>
          <a:off x="10353675" y="1372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7" name="TextBox 6"/>
        <xdr:cNvSpPr txBox="1"/>
      </xdr:nvSpPr>
      <xdr:spPr>
        <a:xfrm>
          <a:off x="10353675" y="1372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8" name="TextBox 7"/>
        <xdr:cNvSpPr txBox="1"/>
      </xdr:nvSpPr>
      <xdr:spPr>
        <a:xfrm>
          <a:off x="10353675" y="1372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9" name="TextBox 8"/>
        <xdr:cNvSpPr txBox="1"/>
      </xdr:nvSpPr>
      <xdr:spPr>
        <a:xfrm>
          <a:off x="10353675" y="1372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10" name="TextBox 9"/>
        <xdr:cNvSpPr txBox="1"/>
      </xdr:nvSpPr>
      <xdr:spPr>
        <a:xfrm>
          <a:off x="10353675" y="1372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11" name="TextBox 10"/>
        <xdr:cNvSpPr txBox="1"/>
      </xdr:nvSpPr>
      <xdr:spPr>
        <a:xfrm>
          <a:off x="10353675" y="1372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12" name="TextBox 11"/>
        <xdr:cNvSpPr txBox="1"/>
      </xdr:nvSpPr>
      <xdr:spPr>
        <a:xfrm>
          <a:off x="10353675" y="1372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PD%20Asta\Documents\Asta\Documents\Mano\VRM\RPT\2017\2017%2006%2009\RPP%20keitimas\sprendimo%20priedas%20RPP%20Priemoniu%20planas%20ir%20Stebesena%20201706%20tik%20keiciamos%20eilu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pas1"/>
      <sheetName val="Visi duomenys"/>
      <sheetName val="Lapas2"/>
      <sheetName val="Priemonių planas"/>
      <sheetName val="PP Lentelė 1 "/>
      <sheetName val="PP Lentelė 2"/>
      <sheetName val="PP Lentelė 3"/>
      <sheetName val="Veiklų grupės"/>
      <sheetName val="PP Lentelė 4"/>
      <sheetName val="PP Lentelė 5"/>
      <sheetName val="PP Lentelė 6"/>
      <sheetName val="PP Lentelė 7"/>
      <sheetName val="PP Lentelė 8"/>
      <sheetName val="Stebėsena"/>
      <sheetName val="ST Lentelė 1"/>
      <sheetName val="ST lentelė 2"/>
      <sheetName val="ST Lentelė 3"/>
      <sheetName val="ST Lentelė 4"/>
      <sheetName val="ST Lentelė 5"/>
      <sheetName val="ST Lentelė 6"/>
      <sheetName val="ST Lentelė 7"/>
    </sheetNames>
    <sheetDataSet>
      <sheetData sheetId="0"/>
      <sheetData sheetId="1">
        <row r="87">
          <cell r="J87">
            <v>510000</v>
          </cell>
          <cell r="K87">
            <v>76500</v>
          </cell>
          <cell r="O87">
            <v>433500</v>
          </cell>
          <cell r="P87">
            <v>43040</v>
          </cell>
          <cell r="Q87">
            <v>43070</v>
          </cell>
          <cell r="R87" t="str">
            <v>2018/</v>
          </cell>
          <cell r="S87">
            <v>43191</v>
          </cell>
          <cell r="T87">
            <v>2019</v>
          </cell>
        </row>
        <row r="88">
          <cell r="J88">
            <v>421508</v>
          </cell>
          <cell r="K88">
            <v>63227</v>
          </cell>
          <cell r="O88">
            <v>358281</v>
          </cell>
          <cell r="P88">
            <v>43435</v>
          </cell>
          <cell r="Q88">
            <v>43525</v>
          </cell>
          <cell r="R88" t="str">
            <v>2019/</v>
          </cell>
          <cell r="S88">
            <v>43617</v>
          </cell>
          <cell r="T88">
            <v>2021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://www.llri.lt/tyrimai/lietuvos-savivaldybiu-indeksas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/>
  <dimension ref="A1:BXZ42"/>
  <sheetViews>
    <sheetView topLeftCell="F1" workbookViewId="0">
      <selection activeCell="K21" sqref="K21"/>
    </sheetView>
  </sheetViews>
  <sheetFormatPr defaultRowHeight="15" x14ac:dyDescent="0.25"/>
  <cols>
    <col min="1" max="1" width="7" style="8" customWidth="1"/>
    <col min="2" max="2" width="12.85546875" style="8" customWidth="1"/>
    <col min="3" max="3" width="21.140625" style="8" customWidth="1"/>
    <col min="4" max="4" width="9.140625" style="8"/>
    <col min="5" max="5" width="8.7109375" style="8" customWidth="1"/>
    <col min="6" max="7" width="17.42578125" style="8" customWidth="1"/>
    <col min="8" max="11" width="11.28515625" style="8" customWidth="1"/>
    <col min="12" max="18" width="10.42578125" style="8" customWidth="1"/>
    <col min="19" max="19" width="15.140625" style="8" customWidth="1"/>
    <col min="20" max="20" width="12" style="8" customWidth="1"/>
    <col min="21" max="22" width="24" style="8" customWidth="1"/>
    <col min="23" max="23" width="24.5703125" style="8" customWidth="1"/>
    <col min="24" max="31" width="11.140625" style="8" customWidth="1"/>
    <col min="32" max="32" width="10.140625" style="8" customWidth="1"/>
    <col min="33" max="257" width="9.140625" style="8"/>
    <col min="258" max="258" width="7" style="8" customWidth="1"/>
    <col min="259" max="259" width="12.85546875" style="8" customWidth="1"/>
    <col min="260" max="260" width="21.140625" style="8" customWidth="1"/>
    <col min="261" max="261" width="9.140625" style="8"/>
    <col min="262" max="262" width="8.7109375" style="8" customWidth="1"/>
    <col min="263" max="263" width="17.42578125" style="8" customWidth="1"/>
    <col min="264" max="267" width="11.28515625" style="8" customWidth="1"/>
    <col min="268" max="274" width="10.42578125" style="8" customWidth="1"/>
    <col min="275" max="275" width="15.140625" style="8" customWidth="1"/>
    <col min="276" max="276" width="12" style="8" customWidth="1"/>
    <col min="277" max="278" width="24" style="8" customWidth="1"/>
    <col min="279" max="279" width="24.5703125" style="8" customWidth="1"/>
    <col min="280" max="287" width="11.140625" style="8" customWidth="1"/>
    <col min="288" max="288" width="10.140625" style="8" customWidth="1"/>
    <col min="289" max="513" width="9.140625" style="8"/>
    <col min="514" max="514" width="7" style="8" customWidth="1"/>
    <col min="515" max="515" width="12.85546875" style="8" customWidth="1"/>
    <col min="516" max="516" width="21.140625" style="8" customWidth="1"/>
    <col min="517" max="517" width="9.140625" style="8"/>
    <col min="518" max="518" width="8.7109375" style="8" customWidth="1"/>
    <col min="519" max="519" width="17.42578125" style="8" customWidth="1"/>
    <col min="520" max="523" width="11.28515625" style="8" customWidth="1"/>
    <col min="524" max="530" width="10.42578125" style="8" customWidth="1"/>
    <col min="531" max="531" width="15.140625" style="8" customWidth="1"/>
    <col min="532" max="532" width="12" style="8" customWidth="1"/>
    <col min="533" max="534" width="24" style="8" customWidth="1"/>
    <col min="535" max="535" width="24.5703125" style="8" customWidth="1"/>
    <col min="536" max="543" width="11.140625" style="8" customWidth="1"/>
    <col min="544" max="544" width="10.140625" style="8" customWidth="1"/>
    <col min="545" max="769" width="9.140625" style="8"/>
    <col min="770" max="770" width="7" style="8" customWidth="1"/>
    <col min="771" max="771" width="12.85546875" style="8" customWidth="1"/>
    <col min="772" max="772" width="21.140625" style="8" customWidth="1"/>
    <col min="773" max="773" width="9.140625" style="8"/>
    <col min="774" max="774" width="8.7109375" style="8" customWidth="1"/>
    <col min="775" max="775" width="17.42578125" style="8" customWidth="1"/>
    <col min="776" max="779" width="11.28515625" style="8" customWidth="1"/>
    <col min="780" max="786" width="10.42578125" style="8" customWidth="1"/>
    <col min="787" max="787" width="15.140625" style="8" customWidth="1"/>
    <col min="788" max="788" width="12" style="8" customWidth="1"/>
    <col min="789" max="790" width="24" style="8" customWidth="1"/>
    <col min="791" max="791" width="24.5703125" style="8" customWidth="1"/>
    <col min="792" max="799" width="11.140625" style="8" customWidth="1"/>
    <col min="800" max="800" width="10.140625" style="8" customWidth="1"/>
    <col min="801" max="1025" width="9.140625" style="8"/>
    <col min="1026" max="1026" width="7" style="8" customWidth="1"/>
    <col min="1027" max="1027" width="12.85546875" style="8" customWidth="1"/>
    <col min="1028" max="1028" width="21.140625" style="8" customWidth="1"/>
    <col min="1029" max="1029" width="9.140625" style="8"/>
    <col min="1030" max="1030" width="8.7109375" style="8" customWidth="1"/>
    <col min="1031" max="1031" width="17.42578125" style="8" customWidth="1"/>
    <col min="1032" max="1035" width="11.28515625" style="8" customWidth="1"/>
    <col min="1036" max="1042" width="10.42578125" style="8" customWidth="1"/>
    <col min="1043" max="1043" width="15.140625" style="8" customWidth="1"/>
    <col min="1044" max="1044" width="12" style="8" customWidth="1"/>
    <col min="1045" max="1046" width="24" style="8" customWidth="1"/>
    <col min="1047" max="1047" width="24.5703125" style="8" customWidth="1"/>
    <col min="1048" max="1055" width="11.140625" style="8" customWidth="1"/>
    <col min="1056" max="1056" width="10.140625" style="8" customWidth="1"/>
    <col min="1057" max="1281" width="9.140625" style="8"/>
    <col min="1282" max="1282" width="7" style="8" customWidth="1"/>
    <col min="1283" max="1283" width="12.85546875" style="8" customWidth="1"/>
    <col min="1284" max="1284" width="21.140625" style="8" customWidth="1"/>
    <col min="1285" max="1285" width="9.140625" style="8"/>
    <col min="1286" max="1286" width="8.7109375" style="8" customWidth="1"/>
    <col min="1287" max="1287" width="17.42578125" style="8" customWidth="1"/>
    <col min="1288" max="1291" width="11.28515625" style="8" customWidth="1"/>
    <col min="1292" max="1298" width="10.42578125" style="8" customWidth="1"/>
    <col min="1299" max="1299" width="15.140625" style="8" customWidth="1"/>
    <col min="1300" max="1300" width="12" style="8" customWidth="1"/>
    <col min="1301" max="1302" width="24" style="8" customWidth="1"/>
    <col min="1303" max="1303" width="24.5703125" style="8" customWidth="1"/>
    <col min="1304" max="1311" width="11.140625" style="8" customWidth="1"/>
    <col min="1312" max="1312" width="10.140625" style="8" customWidth="1"/>
    <col min="1313" max="1537" width="9.140625" style="8"/>
    <col min="1538" max="1538" width="7" style="8" customWidth="1"/>
    <col min="1539" max="1539" width="12.85546875" style="8" customWidth="1"/>
    <col min="1540" max="1540" width="21.140625" style="8" customWidth="1"/>
    <col min="1541" max="1541" width="9.140625" style="8"/>
    <col min="1542" max="1542" width="8.7109375" style="8" customWidth="1"/>
    <col min="1543" max="1543" width="17.42578125" style="8" customWidth="1"/>
    <col min="1544" max="1547" width="11.28515625" style="8" customWidth="1"/>
    <col min="1548" max="1554" width="10.42578125" style="8" customWidth="1"/>
    <col min="1555" max="1555" width="15.140625" style="8" customWidth="1"/>
    <col min="1556" max="1556" width="12" style="8" customWidth="1"/>
    <col min="1557" max="1558" width="24" style="8" customWidth="1"/>
    <col min="1559" max="1559" width="24.5703125" style="8" customWidth="1"/>
    <col min="1560" max="1567" width="11.140625" style="8" customWidth="1"/>
    <col min="1568" max="1568" width="10.140625" style="8" customWidth="1"/>
    <col min="1569" max="1793" width="9.140625" style="8"/>
    <col min="1794" max="1794" width="7" style="8" customWidth="1"/>
    <col min="1795" max="1795" width="12.85546875" style="8" customWidth="1"/>
    <col min="1796" max="1796" width="21.140625" style="8" customWidth="1"/>
    <col min="1797" max="1797" width="9.140625" style="8"/>
    <col min="1798" max="1798" width="8.7109375" style="8" customWidth="1"/>
    <col min="1799" max="1799" width="17.42578125" style="8" customWidth="1"/>
    <col min="1800" max="1803" width="11.28515625" style="8" customWidth="1"/>
    <col min="1804" max="1810" width="10.42578125" style="8" customWidth="1"/>
    <col min="1811" max="1811" width="15.140625" style="8" customWidth="1"/>
    <col min="1812" max="1812" width="12" style="8" customWidth="1"/>
    <col min="1813" max="1814" width="24" style="8" customWidth="1"/>
    <col min="1815" max="1815" width="24.5703125" style="8" customWidth="1"/>
    <col min="1816" max="1823" width="11.140625" style="8" customWidth="1"/>
    <col min="1824" max="1824" width="10.140625" style="8" customWidth="1"/>
    <col min="1825" max="2049" width="9.140625" style="8"/>
    <col min="2050" max="2050" width="7" style="8" customWidth="1"/>
    <col min="2051" max="2051" width="12.85546875" style="8" customWidth="1"/>
    <col min="2052" max="2052" width="21.140625" style="8" customWidth="1"/>
    <col min="2053" max="2053" width="9.140625" style="8"/>
    <col min="2054" max="2054" width="8.7109375" style="8" customWidth="1"/>
    <col min="2055" max="2055" width="17.42578125" style="8" customWidth="1"/>
    <col min="2056" max="2059" width="11.28515625" style="8" customWidth="1"/>
    <col min="2060" max="2066" width="10.42578125" style="8" customWidth="1"/>
    <col min="2067" max="2067" width="15.140625" style="8" customWidth="1"/>
    <col min="2068" max="2068" width="12" style="8" customWidth="1"/>
    <col min="2069" max="2070" width="24" style="8" customWidth="1"/>
    <col min="2071" max="2071" width="24.5703125" style="8" customWidth="1"/>
    <col min="2072" max="2079" width="11.140625" style="8" customWidth="1"/>
    <col min="2080" max="2080" width="10.140625" style="8" customWidth="1"/>
    <col min="2081" max="2305" width="9.140625" style="8"/>
    <col min="2306" max="2306" width="7" style="8" customWidth="1"/>
    <col min="2307" max="2307" width="12.85546875" style="8" customWidth="1"/>
    <col min="2308" max="2308" width="21.140625" style="8" customWidth="1"/>
    <col min="2309" max="2309" width="9.140625" style="8"/>
    <col min="2310" max="2310" width="8.7109375" style="8" customWidth="1"/>
    <col min="2311" max="2311" width="17.42578125" style="8" customWidth="1"/>
    <col min="2312" max="2315" width="11.28515625" style="8" customWidth="1"/>
    <col min="2316" max="2322" width="10.42578125" style="8" customWidth="1"/>
    <col min="2323" max="2323" width="15.140625" style="8" customWidth="1"/>
    <col min="2324" max="2324" width="12" style="8" customWidth="1"/>
    <col min="2325" max="2326" width="24" style="8" customWidth="1"/>
    <col min="2327" max="2327" width="24.5703125" style="8" customWidth="1"/>
    <col min="2328" max="2335" width="11.140625" style="8" customWidth="1"/>
    <col min="2336" max="2336" width="10.140625" style="8" customWidth="1"/>
    <col min="2337" max="2561" width="9.140625" style="8"/>
    <col min="2562" max="2562" width="7" style="8" customWidth="1"/>
    <col min="2563" max="2563" width="12.85546875" style="8" customWidth="1"/>
    <col min="2564" max="2564" width="21.140625" style="8" customWidth="1"/>
    <col min="2565" max="2565" width="9.140625" style="8"/>
    <col min="2566" max="2566" width="8.7109375" style="8" customWidth="1"/>
    <col min="2567" max="2567" width="17.42578125" style="8" customWidth="1"/>
    <col min="2568" max="2571" width="11.28515625" style="8" customWidth="1"/>
    <col min="2572" max="2578" width="10.42578125" style="8" customWidth="1"/>
    <col min="2579" max="2579" width="15.140625" style="8" customWidth="1"/>
    <col min="2580" max="2580" width="12" style="8" customWidth="1"/>
    <col min="2581" max="2582" width="24" style="8" customWidth="1"/>
    <col min="2583" max="2583" width="24.5703125" style="8" customWidth="1"/>
    <col min="2584" max="2591" width="11.140625" style="8" customWidth="1"/>
    <col min="2592" max="2592" width="10.140625" style="8" customWidth="1"/>
    <col min="2593" max="2817" width="9.140625" style="8"/>
    <col min="2818" max="2818" width="7" style="8" customWidth="1"/>
    <col min="2819" max="2819" width="12.85546875" style="8" customWidth="1"/>
    <col min="2820" max="2820" width="21.140625" style="8" customWidth="1"/>
    <col min="2821" max="2821" width="9.140625" style="8"/>
    <col min="2822" max="2822" width="8.7109375" style="8" customWidth="1"/>
    <col min="2823" max="2823" width="17.42578125" style="8" customWidth="1"/>
    <col min="2824" max="2827" width="11.28515625" style="8" customWidth="1"/>
    <col min="2828" max="2834" width="10.42578125" style="8" customWidth="1"/>
    <col min="2835" max="2835" width="15.140625" style="8" customWidth="1"/>
    <col min="2836" max="2836" width="12" style="8" customWidth="1"/>
    <col min="2837" max="2838" width="24" style="8" customWidth="1"/>
    <col min="2839" max="2839" width="24.5703125" style="8" customWidth="1"/>
    <col min="2840" max="2847" width="11.140625" style="8" customWidth="1"/>
    <col min="2848" max="2848" width="10.140625" style="8" customWidth="1"/>
    <col min="2849" max="3073" width="9.140625" style="8"/>
    <col min="3074" max="3074" width="7" style="8" customWidth="1"/>
    <col min="3075" max="3075" width="12.85546875" style="8" customWidth="1"/>
    <col min="3076" max="3076" width="21.140625" style="8" customWidth="1"/>
    <col min="3077" max="3077" width="9.140625" style="8"/>
    <col min="3078" max="3078" width="8.7109375" style="8" customWidth="1"/>
    <col min="3079" max="3079" width="17.42578125" style="8" customWidth="1"/>
    <col min="3080" max="3083" width="11.28515625" style="8" customWidth="1"/>
    <col min="3084" max="3090" width="10.42578125" style="8" customWidth="1"/>
    <col min="3091" max="3091" width="15.140625" style="8" customWidth="1"/>
    <col min="3092" max="3092" width="12" style="8" customWidth="1"/>
    <col min="3093" max="3094" width="24" style="8" customWidth="1"/>
    <col min="3095" max="3095" width="24.5703125" style="8" customWidth="1"/>
    <col min="3096" max="3103" width="11.140625" style="8" customWidth="1"/>
    <col min="3104" max="3104" width="10.140625" style="8" customWidth="1"/>
    <col min="3105" max="3329" width="9.140625" style="8"/>
    <col min="3330" max="3330" width="7" style="8" customWidth="1"/>
    <col min="3331" max="3331" width="12.85546875" style="8" customWidth="1"/>
    <col min="3332" max="3332" width="21.140625" style="8" customWidth="1"/>
    <col min="3333" max="3333" width="9.140625" style="8"/>
    <col min="3334" max="3334" width="8.7109375" style="8" customWidth="1"/>
    <col min="3335" max="3335" width="17.42578125" style="8" customWidth="1"/>
    <col min="3336" max="3339" width="11.28515625" style="8" customWidth="1"/>
    <col min="3340" max="3346" width="10.42578125" style="8" customWidth="1"/>
    <col min="3347" max="3347" width="15.140625" style="8" customWidth="1"/>
    <col min="3348" max="3348" width="12" style="8" customWidth="1"/>
    <col min="3349" max="3350" width="24" style="8" customWidth="1"/>
    <col min="3351" max="3351" width="24.5703125" style="8" customWidth="1"/>
    <col min="3352" max="3359" width="11.140625" style="8" customWidth="1"/>
    <col min="3360" max="3360" width="10.140625" style="8" customWidth="1"/>
    <col min="3361" max="3585" width="9.140625" style="8"/>
    <col min="3586" max="3586" width="7" style="8" customWidth="1"/>
    <col min="3587" max="3587" width="12.85546875" style="8" customWidth="1"/>
    <col min="3588" max="3588" width="21.140625" style="8" customWidth="1"/>
    <col min="3589" max="3589" width="9.140625" style="8"/>
    <col min="3590" max="3590" width="8.7109375" style="8" customWidth="1"/>
    <col min="3591" max="3591" width="17.42578125" style="8" customWidth="1"/>
    <col min="3592" max="3595" width="11.28515625" style="8" customWidth="1"/>
    <col min="3596" max="3602" width="10.42578125" style="8" customWidth="1"/>
    <col min="3603" max="3603" width="15.140625" style="8" customWidth="1"/>
    <col min="3604" max="3604" width="12" style="8" customWidth="1"/>
    <col min="3605" max="3606" width="24" style="8" customWidth="1"/>
    <col min="3607" max="3607" width="24.5703125" style="8" customWidth="1"/>
    <col min="3608" max="3615" width="11.140625" style="8" customWidth="1"/>
    <col min="3616" max="3616" width="10.140625" style="8" customWidth="1"/>
    <col min="3617" max="3841" width="9.140625" style="8"/>
    <col min="3842" max="3842" width="7" style="8" customWidth="1"/>
    <col min="3843" max="3843" width="12.85546875" style="8" customWidth="1"/>
    <col min="3844" max="3844" width="21.140625" style="8" customWidth="1"/>
    <col min="3845" max="3845" width="9.140625" style="8"/>
    <col min="3846" max="3846" width="8.7109375" style="8" customWidth="1"/>
    <col min="3847" max="3847" width="17.42578125" style="8" customWidth="1"/>
    <col min="3848" max="3851" width="11.28515625" style="8" customWidth="1"/>
    <col min="3852" max="3858" width="10.42578125" style="8" customWidth="1"/>
    <col min="3859" max="3859" width="15.140625" style="8" customWidth="1"/>
    <col min="3860" max="3860" width="12" style="8" customWidth="1"/>
    <col min="3861" max="3862" width="24" style="8" customWidth="1"/>
    <col min="3863" max="3863" width="24.5703125" style="8" customWidth="1"/>
    <col min="3864" max="3871" width="11.140625" style="8" customWidth="1"/>
    <col min="3872" max="3872" width="10.140625" style="8" customWidth="1"/>
    <col min="3873" max="4097" width="9.140625" style="8"/>
    <col min="4098" max="4098" width="7" style="8" customWidth="1"/>
    <col min="4099" max="4099" width="12.85546875" style="8" customWidth="1"/>
    <col min="4100" max="4100" width="21.140625" style="8" customWidth="1"/>
    <col min="4101" max="4101" width="9.140625" style="8"/>
    <col min="4102" max="4102" width="8.7109375" style="8" customWidth="1"/>
    <col min="4103" max="4103" width="17.42578125" style="8" customWidth="1"/>
    <col min="4104" max="4107" width="11.28515625" style="8" customWidth="1"/>
    <col min="4108" max="4114" width="10.42578125" style="8" customWidth="1"/>
    <col min="4115" max="4115" width="15.140625" style="8" customWidth="1"/>
    <col min="4116" max="4116" width="12" style="8" customWidth="1"/>
    <col min="4117" max="4118" width="24" style="8" customWidth="1"/>
    <col min="4119" max="4119" width="24.5703125" style="8" customWidth="1"/>
    <col min="4120" max="4127" width="11.140625" style="8" customWidth="1"/>
    <col min="4128" max="4128" width="10.140625" style="8" customWidth="1"/>
    <col min="4129" max="4353" width="9.140625" style="8"/>
    <col min="4354" max="4354" width="7" style="8" customWidth="1"/>
    <col min="4355" max="4355" width="12.85546875" style="8" customWidth="1"/>
    <col min="4356" max="4356" width="21.140625" style="8" customWidth="1"/>
    <col min="4357" max="4357" width="9.140625" style="8"/>
    <col min="4358" max="4358" width="8.7109375" style="8" customWidth="1"/>
    <col min="4359" max="4359" width="17.42578125" style="8" customWidth="1"/>
    <col min="4360" max="4363" width="11.28515625" style="8" customWidth="1"/>
    <col min="4364" max="4370" width="10.42578125" style="8" customWidth="1"/>
    <col min="4371" max="4371" width="15.140625" style="8" customWidth="1"/>
    <col min="4372" max="4372" width="12" style="8" customWidth="1"/>
    <col min="4373" max="4374" width="24" style="8" customWidth="1"/>
    <col min="4375" max="4375" width="24.5703125" style="8" customWidth="1"/>
    <col min="4376" max="4383" width="11.140625" style="8" customWidth="1"/>
    <col min="4384" max="4384" width="10.140625" style="8" customWidth="1"/>
    <col min="4385" max="4609" width="9.140625" style="8"/>
    <col min="4610" max="4610" width="7" style="8" customWidth="1"/>
    <col min="4611" max="4611" width="12.85546875" style="8" customWidth="1"/>
    <col min="4612" max="4612" width="21.140625" style="8" customWidth="1"/>
    <col min="4613" max="4613" width="9.140625" style="8"/>
    <col min="4614" max="4614" width="8.7109375" style="8" customWidth="1"/>
    <col min="4615" max="4615" width="17.42578125" style="8" customWidth="1"/>
    <col min="4616" max="4619" width="11.28515625" style="8" customWidth="1"/>
    <col min="4620" max="4626" width="10.42578125" style="8" customWidth="1"/>
    <col min="4627" max="4627" width="15.140625" style="8" customWidth="1"/>
    <col min="4628" max="4628" width="12" style="8" customWidth="1"/>
    <col min="4629" max="4630" width="24" style="8" customWidth="1"/>
    <col min="4631" max="4631" width="24.5703125" style="8" customWidth="1"/>
    <col min="4632" max="4639" width="11.140625" style="8" customWidth="1"/>
    <col min="4640" max="4640" width="10.140625" style="8" customWidth="1"/>
    <col min="4641" max="4865" width="9.140625" style="8"/>
    <col min="4866" max="4866" width="7" style="8" customWidth="1"/>
    <col min="4867" max="4867" width="12.85546875" style="8" customWidth="1"/>
    <col min="4868" max="4868" width="21.140625" style="8" customWidth="1"/>
    <col min="4869" max="4869" width="9.140625" style="8"/>
    <col min="4870" max="4870" width="8.7109375" style="8" customWidth="1"/>
    <col min="4871" max="4871" width="17.42578125" style="8" customWidth="1"/>
    <col min="4872" max="4875" width="11.28515625" style="8" customWidth="1"/>
    <col min="4876" max="4882" width="10.42578125" style="8" customWidth="1"/>
    <col min="4883" max="4883" width="15.140625" style="8" customWidth="1"/>
    <col min="4884" max="4884" width="12" style="8" customWidth="1"/>
    <col min="4885" max="4886" width="24" style="8" customWidth="1"/>
    <col min="4887" max="4887" width="24.5703125" style="8" customWidth="1"/>
    <col min="4888" max="4895" width="11.140625" style="8" customWidth="1"/>
    <col min="4896" max="4896" width="10.140625" style="8" customWidth="1"/>
    <col min="4897" max="5121" width="9.140625" style="8"/>
    <col min="5122" max="5122" width="7" style="8" customWidth="1"/>
    <col min="5123" max="5123" width="12.85546875" style="8" customWidth="1"/>
    <col min="5124" max="5124" width="21.140625" style="8" customWidth="1"/>
    <col min="5125" max="5125" width="9.140625" style="8"/>
    <col min="5126" max="5126" width="8.7109375" style="8" customWidth="1"/>
    <col min="5127" max="5127" width="17.42578125" style="8" customWidth="1"/>
    <col min="5128" max="5131" width="11.28515625" style="8" customWidth="1"/>
    <col min="5132" max="5138" width="10.42578125" style="8" customWidth="1"/>
    <col min="5139" max="5139" width="15.140625" style="8" customWidth="1"/>
    <col min="5140" max="5140" width="12" style="8" customWidth="1"/>
    <col min="5141" max="5142" width="24" style="8" customWidth="1"/>
    <col min="5143" max="5143" width="24.5703125" style="8" customWidth="1"/>
    <col min="5144" max="5151" width="11.140625" style="8" customWidth="1"/>
    <col min="5152" max="5152" width="10.140625" style="8" customWidth="1"/>
    <col min="5153" max="5377" width="9.140625" style="8"/>
    <col min="5378" max="5378" width="7" style="8" customWidth="1"/>
    <col min="5379" max="5379" width="12.85546875" style="8" customWidth="1"/>
    <col min="5380" max="5380" width="21.140625" style="8" customWidth="1"/>
    <col min="5381" max="5381" width="9.140625" style="8"/>
    <col min="5382" max="5382" width="8.7109375" style="8" customWidth="1"/>
    <col min="5383" max="5383" width="17.42578125" style="8" customWidth="1"/>
    <col min="5384" max="5387" width="11.28515625" style="8" customWidth="1"/>
    <col min="5388" max="5394" width="10.42578125" style="8" customWidth="1"/>
    <col min="5395" max="5395" width="15.140625" style="8" customWidth="1"/>
    <col min="5396" max="5396" width="12" style="8" customWidth="1"/>
    <col min="5397" max="5398" width="24" style="8" customWidth="1"/>
    <col min="5399" max="5399" width="24.5703125" style="8" customWidth="1"/>
    <col min="5400" max="5407" width="11.140625" style="8" customWidth="1"/>
    <col min="5408" max="5408" width="10.140625" style="8" customWidth="1"/>
    <col min="5409" max="5633" width="9.140625" style="8"/>
    <col min="5634" max="5634" width="7" style="8" customWidth="1"/>
    <col min="5635" max="5635" width="12.85546875" style="8" customWidth="1"/>
    <col min="5636" max="5636" width="21.140625" style="8" customWidth="1"/>
    <col min="5637" max="5637" width="9.140625" style="8"/>
    <col min="5638" max="5638" width="8.7109375" style="8" customWidth="1"/>
    <col min="5639" max="5639" width="17.42578125" style="8" customWidth="1"/>
    <col min="5640" max="5643" width="11.28515625" style="8" customWidth="1"/>
    <col min="5644" max="5650" width="10.42578125" style="8" customWidth="1"/>
    <col min="5651" max="5651" width="15.140625" style="8" customWidth="1"/>
    <col min="5652" max="5652" width="12" style="8" customWidth="1"/>
    <col min="5653" max="5654" width="24" style="8" customWidth="1"/>
    <col min="5655" max="5655" width="24.5703125" style="8" customWidth="1"/>
    <col min="5656" max="5663" width="11.140625" style="8" customWidth="1"/>
    <col min="5664" max="5664" width="10.140625" style="8" customWidth="1"/>
    <col min="5665" max="5889" width="9.140625" style="8"/>
    <col min="5890" max="5890" width="7" style="8" customWidth="1"/>
    <col min="5891" max="5891" width="12.85546875" style="8" customWidth="1"/>
    <col min="5892" max="5892" width="21.140625" style="8" customWidth="1"/>
    <col min="5893" max="5893" width="9.140625" style="8"/>
    <col min="5894" max="5894" width="8.7109375" style="8" customWidth="1"/>
    <col min="5895" max="5895" width="17.42578125" style="8" customWidth="1"/>
    <col min="5896" max="5899" width="11.28515625" style="8" customWidth="1"/>
    <col min="5900" max="5906" width="10.42578125" style="8" customWidth="1"/>
    <col min="5907" max="5907" width="15.140625" style="8" customWidth="1"/>
    <col min="5908" max="5908" width="12" style="8" customWidth="1"/>
    <col min="5909" max="5910" width="24" style="8" customWidth="1"/>
    <col min="5911" max="5911" width="24.5703125" style="8" customWidth="1"/>
    <col min="5912" max="5919" width="11.140625" style="8" customWidth="1"/>
    <col min="5920" max="5920" width="10.140625" style="8" customWidth="1"/>
    <col min="5921" max="6145" width="9.140625" style="8"/>
    <col min="6146" max="6146" width="7" style="8" customWidth="1"/>
    <col min="6147" max="6147" width="12.85546875" style="8" customWidth="1"/>
    <col min="6148" max="6148" width="21.140625" style="8" customWidth="1"/>
    <col min="6149" max="6149" width="9.140625" style="8"/>
    <col min="6150" max="6150" width="8.7109375" style="8" customWidth="1"/>
    <col min="6151" max="6151" width="17.42578125" style="8" customWidth="1"/>
    <col min="6152" max="6155" width="11.28515625" style="8" customWidth="1"/>
    <col min="6156" max="6162" width="10.42578125" style="8" customWidth="1"/>
    <col min="6163" max="6163" width="15.140625" style="8" customWidth="1"/>
    <col min="6164" max="6164" width="12" style="8" customWidth="1"/>
    <col min="6165" max="6166" width="24" style="8" customWidth="1"/>
    <col min="6167" max="6167" width="24.5703125" style="8" customWidth="1"/>
    <col min="6168" max="6175" width="11.140625" style="8" customWidth="1"/>
    <col min="6176" max="6176" width="10.140625" style="8" customWidth="1"/>
    <col min="6177" max="6401" width="9.140625" style="8"/>
    <col min="6402" max="6402" width="7" style="8" customWidth="1"/>
    <col min="6403" max="6403" width="12.85546875" style="8" customWidth="1"/>
    <col min="6404" max="6404" width="21.140625" style="8" customWidth="1"/>
    <col min="6405" max="6405" width="9.140625" style="8"/>
    <col min="6406" max="6406" width="8.7109375" style="8" customWidth="1"/>
    <col min="6407" max="6407" width="17.42578125" style="8" customWidth="1"/>
    <col min="6408" max="6411" width="11.28515625" style="8" customWidth="1"/>
    <col min="6412" max="6418" width="10.42578125" style="8" customWidth="1"/>
    <col min="6419" max="6419" width="15.140625" style="8" customWidth="1"/>
    <col min="6420" max="6420" width="12" style="8" customWidth="1"/>
    <col min="6421" max="6422" width="24" style="8" customWidth="1"/>
    <col min="6423" max="6423" width="24.5703125" style="8" customWidth="1"/>
    <col min="6424" max="6431" width="11.140625" style="8" customWidth="1"/>
    <col min="6432" max="6432" width="10.140625" style="8" customWidth="1"/>
    <col min="6433" max="6657" width="9.140625" style="8"/>
    <col min="6658" max="6658" width="7" style="8" customWidth="1"/>
    <col min="6659" max="6659" width="12.85546875" style="8" customWidth="1"/>
    <col min="6660" max="6660" width="21.140625" style="8" customWidth="1"/>
    <col min="6661" max="6661" width="9.140625" style="8"/>
    <col min="6662" max="6662" width="8.7109375" style="8" customWidth="1"/>
    <col min="6663" max="6663" width="17.42578125" style="8" customWidth="1"/>
    <col min="6664" max="6667" width="11.28515625" style="8" customWidth="1"/>
    <col min="6668" max="6674" width="10.42578125" style="8" customWidth="1"/>
    <col min="6675" max="6675" width="15.140625" style="8" customWidth="1"/>
    <col min="6676" max="6676" width="12" style="8" customWidth="1"/>
    <col min="6677" max="6678" width="24" style="8" customWidth="1"/>
    <col min="6679" max="6679" width="24.5703125" style="8" customWidth="1"/>
    <col min="6680" max="6687" width="11.140625" style="8" customWidth="1"/>
    <col min="6688" max="6688" width="10.140625" style="8" customWidth="1"/>
    <col min="6689" max="6913" width="9.140625" style="8"/>
    <col min="6914" max="6914" width="7" style="8" customWidth="1"/>
    <col min="6915" max="6915" width="12.85546875" style="8" customWidth="1"/>
    <col min="6916" max="6916" width="21.140625" style="8" customWidth="1"/>
    <col min="6917" max="6917" width="9.140625" style="8"/>
    <col min="6918" max="6918" width="8.7109375" style="8" customWidth="1"/>
    <col min="6919" max="6919" width="17.42578125" style="8" customWidth="1"/>
    <col min="6920" max="6923" width="11.28515625" style="8" customWidth="1"/>
    <col min="6924" max="6930" width="10.42578125" style="8" customWidth="1"/>
    <col min="6931" max="6931" width="15.140625" style="8" customWidth="1"/>
    <col min="6932" max="6932" width="12" style="8" customWidth="1"/>
    <col min="6933" max="6934" width="24" style="8" customWidth="1"/>
    <col min="6935" max="6935" width="24.5703125" style="8" customWidth="1"/>
    <col min="6936" max="6943" width="11.140625" style="8" customWidth="1"/>
    <col min="6944" max="6944" width="10.140625" style="8" customWidth="1"/>
    <col min="6945" max="7169" width="9.140625" style="8"/>
    <col min="7170" max="7170" width="7" style="8" customWidth="1"/>
    <col min="7171" max="7171" width="12.85546875" style="8" customWidth="1"/>
    <col min="7172" max="7172" width="21.140625" style="8" customWidth="1"/>
    <col min="7173" max="7173" width="9.140625" style="8"/>
    <col min="7174" max="7174" width="8.7109375" style="8" customWidth="1"/>
    <col min="7175" max="7175" width="17.42578125" style="8" customWidth="1"/>
    <col min="7176" max="7179" width="11.28515625" style="8" customWidth="1"/>
    <col min="7180" max="7186" width="10.42578125" style="8" customWidth="1"/>
    <col min="7187" max="7187" width="15.140625" style="8" customWidth="1"/>
    <col min="7188" max="7188" width="12" style="8" customWidth="1"/>
    <col min="7189" max="7190" width="24" style="8" customWidth="1"/>
    <col min="7191" max="7191" width="24.5703125" style="8" customWidth="1"/>
    <col min="7192" max="7199" width="11.140625" style="8" customWidth="1"/>
    <col min="7200" max="7200" width="10.140625" style="8" customWidth="1"/>
    <col min="7201" max="7425" width="9.140625" style="8"/>
    <col min="7426" max="7426" width="7" style="8" customWidth="1"/>
    <col min="7427" max="7427" width="12.85546875" style="8" customWidth="1"/>
    <col min="7428" max="7428" width="21.140625" style="8" customWidth="1"/>
    <col min="7429" max="7429" width="9.140625" style="8"/>
    <col min="7430" max="7430" width="8.7109375" style="8" customWidth="1"/>
    <col min="7431" max="7431" width="17.42578125" style="8" customWidth="1"/>
    <col min="7432" max="7435" width="11.28515625" style="8" customWidth="1"/>
    <col min="7436" max="7442" width="10.42578125" style="8" customWidth="1"/>
    <col min="7443" max="7443" width="15.140625" style="8" customWidth="1"/>
    <col min="7444" max="7444" width="12" style="8" customWidth="1"/>
    <col min="7445" max="7446" width="24" style="8" customWidth="1"/>
    <col min="7447" max="7447" width="24.5703125" style="8" customWidth="1"/>
    <col min="7448" max="7455" width="11.140625" style="8" customWidth="1"/>
    <col min="7456" max="7456" width="10.140625" style="8" customWidth="1"/>
    <col min="7457" max="7681" width="9.140625" style="8"/>
    <col min="7682" max="7682" width="7" style="8" customWidth="1"/>
    <col min="7683" max="7683" width="12.85546875" style="8" customWidth="1"/>
    <col min="7684" max="7684" width="21.140625" style="8" customWidth="1"/>
    <col min="7685" max="7685" width="9.140625" style="8"/>
    <col min="7686" max="7686" width="8.7109375" style="8" customWidth="1"/>
    <col min="7687" max="7687" width="17.42578125" style="8" customWidth="1"/>
    <col min="7688" max="7691" width="11.28515625" style="8" customWidth="1"/>
    <col min="7692" max="7698" width="10.42578125" style="8" customWidth="1"/>
    <col min="7699" max="7699" width="15.140625" style="8" customWidth="1"/>
    <col min="7700" max="7700" width="12" style="8" customWidth="1"/>
    <col min="7701" max="7702" width="24" style="8" customWidth="1"/>
    <col min="7703" max="7703" width="24.5703125" style="8" customWidth="1"/>
    <col min="7704" max="7711" width="11.140625" style="8" customWidth="1"/>
    <col min="7712" max="7712" width="10.140625" style="8" customWidth="1"/>
    <col min="7713" max="7937" width="9.140625" style="8"/>
    <col min="7938" max="7938" width="7" style="8" customWidth="1"/>
    <col min="7939" max="7939" width="12.85546875" style="8" customWidth="1"/>
    <col min="7940" max="7940" width="21.140625" style="8" customWidth="1"/>
    <col min="7941" max="7941" width="9.140625" style="8"/>
    <col min="7942" max="7942" width="8.7109375" style="8" customWidth="1"/>
    <col min="7943" max="7943" width="17.42578125" style="8" customWidth="1"/>
    <col min="7944" max="7947" width="11.28515625" style="8" customWidth="1"/>
    <col min="7948" max="7954" width="10.42578125" style="8" customWidth="1"/>
    <col min="7955" max="7955" width="15.140625" style="8" customWidth="1"/>
    <col min="7956" max="7956" width="12" style="8" customWidth="1"/>
    <col min="7957" max="7958" width="24" style="8" customWidth="1"/>
    <col min="7959" max="7959" width="24.5703125" style="8" customWidth="1"/>
    <col min="7960" max="7967" width="11.140625" style="8" customWidth="1"/>
    <col min="7968" max="7968" width="10.140625" style="8" customWidth="1"/>
    <col min="7969" max="8193" width="9.140625" style="8"/>
    <col min="8194" max="8194" width="7" style="8" customWidth="1"/>
    <col min="8195" max="8195" width="12.85546875" style="8" customWidth="1"/>
    <col min="8196" max="8196" width="21.140625" style="8" customWidth="1"/>
    <col min="8197" max="8197" width="9.140625" style="8"/>
    <col min="8198" max="8198" width="8.7109375" style="8" customWidth="1"/>
    <col min="8199" max="8199" width="17.42578125" style="8" customWidth="1"/>
    <col min="8200" max="8203" width="11.28515625" style="8" customWidth="1"/>
    <col min="8204" max="8210" width="10.42578125" style="8" customWidth="1"/>
    <col min="8211" max="8211" width="15.140625" style="8" customWidth="1"/>
    <col min="8212" max="8212" width="12" style="8" customWidth="1"/>
    <col min="8213" max="8214" width="24" style="8" customWidth="1"/>
    <col min="8215" max="8215" width="24.5703125" style="8" customWidth="1"/>
    <col min="8216" max="8223" width="11.140625" style="8" customWidth="1"/>
    <col min="8224" max="8224" width="10.140625" style="8" customWidth="1"/>
    <col min="8225" max="8449" width="9.140625" style="8"/>
    <col min="8450" max="8450" width="7" style="8" customWidth="1"/>
    <col min="8451" max="8451" width="12.85546875" style="8" customWidth="1"/>
    <col min="8452" max="8452" width="21.140625" style="8" customWidth="1"/>
    <col min="8453" max="8453" width="9.140625" style="8"/>
    <col min="8454" max="8454" width="8.7109375" style="8" customWidth="1"/>
    <col min="8455" max="8455" width="17.42578125" style="8" customWidth="1"/>
    <col min="8456" max="8459" width="11.28515625" style="8" customWidth="1"/>
    <col min="8460" max="8466" width="10.42578125" style="8" customWidth="1"/>
    <col min="8467" max="8467" width="15.140625" style="8" customWidth="1"/>
    <col min="8468" max="8468" width="12" style="8" customWidth="1"/>
    <col min="8469" max="8470" width="24" style="8" customWidth="1"/>
    <col min="8471" max="8471" width="24.5703125" style="8" customWidth="1"/>
    <col min="8472" max="8479" width="11.140625" style="8" customWidth="1"/>
    <col min="8480" max="8480" width="10.140625" style="8" customWidth="1"/>
    <col min="8481" max="8705" width="9.140625" style="8"/>
    <col min="8706" max="8706" width="7" style="8" customWidth="1"/>
    <col min="8707" max="8707" width="12.85546875" style="8" customWidth="1"/>
    <col min="8708" max="8708" width="21.140625" style="8" customWidth="1"/>
    <col min="8709" max="8709" width="9.140625" style="8"/>
    <col min="8710" max="8710" width="8.7109375" style="8" customWidth="1"/>
    <col min="8711" max="8711" width="17.42578125" style="8" customWidth="1"/>
    <col min="8712" max="8715" width="11.28515625" style="8" customWidth="1"/>
    <col min="8716" max="8722" width="10.42578125" style="8" customWidth="1"/>
    <col min="8723" max="8723" width="15.140625" style="8" customWidth="1"/>
    <col min="8724" max="8724" width="12" style="8" customWidth="1"/>
    <col min="8725" max="8726" width="24" style="8" customWidth="1"/>
    <col min="8727" max="8727" width="24.5703125" style="8" customWidth="1"/>
    <col min="8728" max="8735" width="11.140625" style="8" customWidth="1"/>
    <col min="8736" max="8736" width="10.140625" style="8" customWidth="1"/>
    <col min="8737" max="8961" width="9.140625" style="8"/>
    <col min="8962" max="8962" width="7" style="8" customWidth="1"/>
    <col min="8963" max="8963" width="12.85546875" style="8" customWidth="1"/>
    <col min="8964" max="8964" width="21.140625" style="8" customWidth="1"/>
    <col min="8965" max="8965" width="9.140625" style="8"/>
    <col min="8966" max="8966" width="8.7109375" style="8" customWidth="1"/>
    <col min="8967" max="8967" width="17.42578125" style="8" customWidth="1"/>
    <col min="8968" max="8971" width="11.28515625" style="8" customWidth="1"/>
    <col min="8972" max="8978" width="10.42578125" style="8" customWidth="1"/>
    <col min="8979" max="8979" width="15.140625" style="8" customWidth="1"/>
    <col min="8980" max="8980" width="12" style="8" customWidth="1"/>
    <col min="8981" max="8982" width="24" style="8" customWidth="1"/>
    <col min="8983" max="8983" width="24.5703125" style="8" customWidth="1"/>
    <col min="8984" max="8991" width="11.140625" style="8" customWidth="1"/>
    <col min="8992" max="8992" width="10.140625" style="8" customWidth="1"/>
    <col min="8993" max="9217" width="9.140625" style="8"/>
    <col min="9218" max="9218" width="7" style="8" customWidth="1"/>
    <col min="9219" max="9219" width="12.85546875" style="8" customWidth="1"/>
    <col min="9220" max="9220" width="21.140625" style="8" customWidth="1"/>
    <col min="9221" max="9221" width="9.140625" style="8"/>
    <col min="9222" max="9222" width="8.7109375" style="8" customWidth="1"/>
    <col min="9223" max="9223" width="17.42578125" style="8" customWidth="1"/>
    <col min="9224" max="9227" width="11.28515625" style="8" customWidth="1"/>
    <col min="9228" max="9234" width="10.42578125" style="8" customWidth="1"/>
    <col min="9235" max="9235" width="15.140625" style="8" customWidth="1"/>
    <col min="9236" max="9236" width="12" style="8" customWidth="1"/>
    <col min="9237" max="9238" width="24" style="8" customWidth="1"/>
    <col min="9239" max="9239" width="24.5703125" style="8" customWidth="1"/>
    <col min="9240" max="9247" width="11.140625" style="8" customWidth="1"/>
    <col min="9248" max="9248" width="10.140625" style="8" customWidth="1"/>
    <col min="9249" max="9473" width="9.140625" style="8"/>
    <col min="9474" max="9474" width="7" style="8" customWidth="1"/>
    <col min="9475" max="9475" width="12.85546875" style="8" customWidth="1"/>
    <col min="9476" max="9476" width="21.140625" style="8" customWidth="1"/>
    <col min="9477" max="9477" width="9.140625" style="8"/>
    <col min="9478" max="9478" width="8.7109375" style="8" customWidth="1"/>
    <col min="9479" max="9479" width="17.42578125" style="8" customWidth="1"/>
    <col min="9480" max="9483" width="11.28515625" style="8" customWidth="1"/>
    <col min="9484" max="9490" width="10.42578125" style="8" customWidth="1"/>
    <col min="9491" max="9491" width="15.140625" style="8" customWidth="1"/>
    <col min="9492" max="9492" width="12" style="8" customWidth="1"/>
    <col min="9493" max="9494" width="24" style="8" customWidth="1"/>
    <col min="9495" max="9495" width="24.5703125" style="8" customWidth="1"/>
    <col min="9496" max="9503" width="11.140625" style="8" customWidth="1"/>
    <col min="9504" max="9504" width="10.140625" style="8" customWidth="1"/>
    <col min="9505" max="9729" width="9.140625" style="8"/>
    <col min="9730" max="9730" width="7" style="8" customWidth="1"/>
    <col min="9731" max="9731" width="12.85546875" style="8" customWidth="1"/>
    <col min="9732" max="9732" width="21.140625" style="8" customWidth="1"/>
    <col min="9733" max="9733" width="9.140625" style="8"/>
    <col min="9734" max="9734" width="8.7109375" style="8" customWidth="1"/>
    <col min="9735" max="9735" width="17.42578125" style="8" customWidth="1"/>
    <col min="9736" max="9739" width="11.28515625" style="8" customWidth="1"/>
    <col min="9740" max="9746" width="10.42578125" style="8" customWidth="1"/>
    <col min="9747" max="9747" width="15.140625" style="8" customWidth="1"/>
    <col min="9748" max="9748" width="12" style="8" customWidth="1"/>
    <col min="9749" max="9750" width="24" style="8" customWidth="1"/>
    <col min="9751" max="9751" width="24.5703125" style="8" customWidth="1"/>
    <col min="9752" max="9759" width="11.140625" style="8" customWidth="1"/>
    <col min="9760" max="9760" width="10.140625" style="8" customWidth="1"/>
    <col min="9761" max="9985" width="9.140625" style="8"/>
    <col min="9986" max="9986" width="7" style="8" customWidth="1"/>
    <col min="9987" max="9987" width="12.85546875" style="8" customWidth="1"/>
    <col min="9988" max="9988" width="21.140625" style="8" customWidth="1"/>
    <col min="9989" max="9989" width="9.140625" style="8"/>
    <col min="9990" max="9990" width="8.7109375" style="8" customWidth="1"/>
    <col min="9991" max="9991" width="17.42578125" style="8" customWidth="1"/>
    <col min="9992" max="9995" width="11.28515625" style="8" customWidth="1"/>
    <col min="9996" max="10002" width="10.42578125" style="8" customWidth="1"/>
    <col min="10003" max="10003" width="15.140625" style="8" customWidth="1"/>
    <col min="10004" max="10004" width="12" style="8" customWidth="1"/>
    <col min="10005" max="10006" width="24" style="8" customWidth="1"/>
    <col min="10007" max="10007" width="24.5703125" style="8" customWidth="1"/>
    <col min="10008" max="10015" width="11.140625" style="8" customWidth="1"/>
    <col min="10016" max="10016" width="10.140625" style="8" customWidth="1"/>
    <col min="10017" max="10241" width="9.140625" style="8"/>
    <col min="10242" max="10242" width="7" style="8" customWidth="1"/>
    <col min="10243" max="10243" width="12.85546875" style="8" customWidth="1"/>
    <col min="10244" max="10244" width="21.140625" style="8" customWidth="1"/>
    <col min="10245" max="10245" width="9.140625" style="8"/>
    <col min="10246" max="10246" width="8.7109375" style="8" customWidth="1"/>
    <col min="10247" max="10247" width="17.42578125" style="8" customWidth="1"/>
    <col min="10248" max="10251" width="11.28515625" style="8" customWidth="1"/>
    <col min="10252" max="10258" width="10.42578125" style="8" customWidth="1"/>
    <col min="10259" max="10259" width="15.140625" style="8" customWidth="1"/>
    <col min="10260" max="10260" width="12" style="8" customWidth="1"/>
    <col min="10261" max="10262" width="24" style="8" customWidth="1"/>
    <col min="10263" max="10263" width="24.5703125" style="8" customWidth="1"/>
    <col min="10264" max="10271" width="11.140625" style="8" customWidth="1"/>
    <col min="10272" max="10272" width="10.140625" style="8" customWidth="1"/>
    <col min="10273" max="10497" width="9.140625" style="8"/>
    <col min="10498" max="10498" width="7" style="8" customWidth="1"/>
    <col min="10499" max="10499" width="12.85546875" style="8" customWidth="1"/>
    <col min="10500" max="10500" width="21.140625" style="8" customWidth="1"/>
    <col min="10501" max="10501" width="9.140625" style="8"/>
    <col min="10502" max="10502" width="8.7109375" style="8" customWidth="1"/>
    <col min="10503" max="10503" width="17.42578125" style="8" customWidth="1"/>
    <col min="10504" max="10507" width="11.28515625" style="8" customWidth="1"/>
    <col min="10508" max="10514" width="10.42578125" style="8" customWidth="1"/>
    <col min="10515" max="10515" width="15.140625" style="8" customWidth="1"/>
    <col min="10516" max="10516" width="12" style="8" customWidth="1"/>
    <col min="10517" max="10518" width="24" style="8" customWidth="1"/>
    <col min="10519" max="10519" width="24.5703125" style="8" customWidth="1"/>
    <col min="10520" max="10527" width="11.140625" style="8" customWidth="1"/>
    <col min="10528" max="10528" width="10.140625" style="8" customWidth="1"/>
    <col min="10529" max="10753" width="9.140625" style="8"/>
    <col min="10754" max="10754" width="7" style="8" customWidth="1"/>
    <col min="10755" max="10755" width="12.85546875" style="8" customWidth="1"/>
    <col min="10756" max="10756" width="21.140625" style="8" customWidth="1"/>
    <col min="10757" max="10757" width="9.140625" style="8"/>
    <col min="10758" max="10758" width="8.7109375" style="8" customWidth="1"/>
    <col min="10759" max="10759" width="17.42578125" style="8" customWidth="1"/>
    <col min="10760" max="10763" width="11.28515625" style="8" customWidth="1"/>
    <col min="10764" max="10770" width="10.42578125" style="8" customWidth="1"/>
    <col min="10771" max="10771" width="15.140625" style="8" customWidth="1"/>
    <col min="10772" max="10772" width="12" style="8" customWidth="1"/>
    <col min="10773" max="10774" width="24" style="8" customWidth="1"/>
    <col min="10775" max="10775" width="24.5703125" style="8" customWidth="1"/>
    <col min="10776" max="10783" width="11.140625" style="8" customWidth="1"/>
    <col min="10784" max="10784" width="10.140625" style="8" customWidth="1"/>
    <col min="10785" max="11009" width="9.140625" style="8"/>
    <col min="11010" max="11010" width="7" style="8" customWidth="1"/>
    <col min="11011" max="11011" width="12.85546875" style="8" customWidth="1"/>
    <col min="11012" max="11012" width="21.140625" style="8" customWidth="1"/>
    <col min="11013" max="11013" width="9.140625" style="8"/>
    <col min="11014" max="11014" width="8.7109375" style="8" customWidth="1"/>
    <col min="11015" max="11015" width="17.42578125" style="8" customWidth="1"/>
    <col min="11016" max="11019" width="11.28515625" style="8" customWidth="1"/>
    <col min="11020" max="11026" width="10.42578125" style="8" customWidth="1"/>
    <col min="11027" max="11027" width="15.140625" style="8" customWidth="1"/>
    <col min="11028" max="11028" width="12" style="8" customWidth="1"/>
    <col min="11029" max="11030" width="24" style="8" customWidth="1"/>
    <col min="11031" max="11031" width="24.5703125" style="8" customWidth="1"/>
    <col min="11032" max="11039" width="11.140625" style="8" customWidth="1"/>
    <col min="11040" max="11040" width="10.140625" style="8" customWidth="1"/>
    <col min="11041" max="11265" width="9.140625" style="8"/>
    <col min="11266" max="11266" width="7" style="8" customWidth="1"/>
    <col min="11267" max="11267" width="12.85546875" style="8" customWidth="1"/>
    <col min="11268" max="11268" width="21.140625" style="8" customWidth="1"/>
    <col min="11269" max="11269" width="9.140625" style="8"/>
    <col min="11270" max="11270" width="8.7109375" style="8" customWidth="1"/>
    <col min="11271" max="11271" width="17.42578125" style="8" customWidth="1"/>
    <col min="11272" max="11275" width="11.28515625" style="8" customWidth="1"/>
    <col min="11276" max="11282" width="10.42578125" style="8" customWidth="1"/>
    <col min="11283" max="11283" width="15.140625" style="8" customWidth="1"/>
    <col min="11284" max="11284" width="12" style="8" customWidth="1"/>
    <col min="11285" max="11286" width="24" style="8" customWidth="1"/>
    <col min="11287" max="11287" width="24.5703125" style="8" customWidth="1"/>
    <col min="11288" max="11295" width="11.140625" style="8" customWidth="1"/>
    <col min="11296" max="11296" width="10.140625" style="8" customWidth="1"/>
    <col min="11297" max="11521" width="9.140625" style="8"/>
    <col min="11522" max="11522" width="7" style="8" customWidth="1"/>
    <col min="11523" max="11523" width="12.85546875" style="8" customWidth="1"/>
    <col min="11524" max="11524" width="21.140625" style="8" customWidth="1"/>
    <col min="11525" max="11525" width="9.140625" style="8"/>
    <col min="11526" max="11526" width="8.7109375" style="8" customWidth="1"/>
    <col min="11527" max="11527" width="17.42578125" style="8" customWidth="1"/>
    <col min="11528" max="11531" width="11.28515625" style="8" customWidth="1"/>
    <col min="11532" max="11538" width="10.42578125" style="8" customWidth="1"/>
    <col min="11539" max="11539" width="15.140625" style="8" customWidth="1"/>
    <col min="11540" max="11540" width="12" style="8" customWidth="1"/>
    <col min="11541" max="11542" width="24" style="8" customWidth="1"/>
    <col min="11543" max="11543" width="24.5703125" style="8" customWidth="1"/>
    <col min="11544" max="11551" width="11.140625" style="8" customWidth="1"/>
    <col min="11552" max="11552" width="10.140625" style="8" customWidth="1"/>
    <col min="11553" max="11777" width="9.140625" style="8"/>
    <col min="11778" max="11778" width="7" style="8" customWidth="1"/>
    <col min="11779" max="11779" width="12.85546875" style="8" customWidth="1"/>
    <col min="11780" max="11780" width="21.140625" style="8" customWidth="1"/>
    <col min="11781" max="11781" width="9.140625" style="8"/>
    <col min="11782" max="11782" width="8.7109375" style="8" customWidth="1"/>
    <col min="11783" max="11783" width="17.42578125" style="8" customWidth="1"/>
    <col min="11784" max="11787" width="11.28515625" style="8" customWidth="1"/>
    <col min="11788" max="11794" width="10.42578125" style="8" customWidth="1"/>
    <col min="11795" max="11795" width="15.140625" style="8" customWidth="1"/>
    <col min="11796" max="11796" width="12" style="8" customWidth="1"/>
    <col min="11797" max="11798" width="24" style="8" customWidth="1"/>
    <col min="11799" max="11799" width="24.5703125" style="8" customWidth="1"/>
    <col min="11800" max="11807" width="11.140625" style="8" customWidth="1"/>
    <col min="11808" max="11808" width="10.140625" style="8" customWidth="1"/>
    <col min="11809" max="12033" width="9.140625" style="8"/>
    <col min="12034" max="12034" width="7" style="8" customWidth="1"/>
    <col min="12035" max="12035" width="12.85546875" style="8" customWidth="1"/>
    <col min="12036" max="12036" width="21.140625" style="8" customWidth="1"/>
    <col min="12037" max="12037" width="9.140625" style="8"/>
    <col min="12038" max="12038" width="8.7109375" style="8" customWidth="1"/>
    <col min="12039" max="12039" width="17.42578125" style="8" customWidth="1"/>
    <col min="12040" max="12043" width="11.28515625" style="8" customWidth="1"/>
    <col min="12044" max="12050" width="10.42578125" style="8" customWidth="1"/>
    <col min="12051" max="12051" width="15.140625" style="8" customWidth="1"/>
    <col min="12052" max="12052" width="12" style="8" customWidth="1"/>
    <col min="12053" max="12054" width="24" style="8" customWidth="1"/>
    <col min="12055" max="12055" width="24.5703125" style="8" customWidth="1"/>
    <col min="12056" max="12063" width="11.140625" style="8" customWidth="1"/>
    <col min="12064" max="12064" width="10.140625" style="8" customWidth="1"/>
    <col min="12065" max="12289" width="9.140625" style="8"/>
    <col min="12290" max="12290" width="7" style="8" customWidth="1"/>
    <col min="12291" max="12291" width="12.85546875" style="8" customWidth="1"/>
    <col min="12292" max="12292" width="21.140625" style="8" customWidth="1"/>
    <col min="12293" max="12293" width="9.140625" style="8"/>
    <col min="12294" max="12294" width="8.7109375" style="8" customWidth="1"/>
    <col min="12295" max="12295" width="17.42578125" style="8" customWidth="1"/>
    <col min="12296" max="12299" width="11.28515625" style="8" customWidth="1"/>
    <col min="12300" max="12306" width="10.42578125" style="8" customWidth="1"/>
    <col min="12307" max="12307" width="15.140625" style="8" customWidth="1"/>
    <col min="12308" max="12308" width="12" style="8" customWidth="1"/>
    <col min="12309" max="12310" width="24" style="8" customWidth="1"/>
    <col min="12311" max="12311" width="24.5703125" style="8" customWidth="1"/>
    <col min="12312" max="12319" width="11.140625" style="8" customWidth="1"/>
    <col min="12320" max="12320" width="10.140625" style="8" customWidth="1"/>
    <col min="12321" max="12545" width="9.140625" style="8"/>
    <col min="12546" max="12546" width="7" style="8" customWidth="1"/>
    <col min="12547" max="12547" width="12.85546875" style="8" customWidth="1"/>
    <col min="12548" max="12548" width="21.140625" style="8" customWidth="1"/>
    <col min="12549" max="12549" width="9.140625" style="8"/>
    <col min="12550" max="12550" width="8.7109375" style="8" customWidth="1"/>
    <col min="12551" max="12551" width="17.42578125" style="8" customWidth="1"/>
    <col min="12552" max="12555" width="11.28515625" style="8" customWidth="1"/>
    <col min="12556" max="12562" width="10.42578125" style="8" customWidth="1"/>
    <col min="12563" max="12563" width="15.140625" style="8" customWidth="1"/>
    <col min="12564" max="12564" width="12" style="8" customWidth="1"/>
    <col min="12565" max="12566" width="24" style="8" customWidth="1"/>
    <col min="12567" max="12567" width="24.5703125" style="8" customWidth="1"/>
    <col min="12568" max="12575" width="11.140625" style="8" customWidth="1"/>
    <col min="12576" max="12576" width="10.140625" style="8" customWidth="1"/>
    <col min="12577" max="12801" width="9.140625" style="8"/>
    <col min="12802" max="12802" width="7" style="8" customWidth="1"/>
    <col min="12803" max="12803" width="12.85546875" style="8" customWidth="1"/>
    <col min="12804" max="12804" width="21.140625" style="8" customWidth="1"/>
    <col min="12805" max="12805" width="9.140625" style="8"/>
    <col min="12806" max="12806" width="8.7109375" style="8" customWidth="1"/>
    <col min="12807" max="12807" width="17.42578125" style="8" customWidth="1"/>
    <col min="12808" max="12811" width="11.28515625" style="8" customWidth="1"/>
    <col min="12812" max="12818" width="10.42578125" style="8" customWidth="1"/>
    <col min="12819" max="12819" width="15.140625" style="8" customWidth="1"/>
    <col min="12820" max="12820" width="12" style="8" customWidth="1"/>
    <col min="12821" max="12822" width="24" style="8" customWidth="1"/>
    <col min="12823" max="12823" width="24.5703125" style="8" customWidth="1"/>
    <col min="12824" max="12831" width="11.140625" style="8" customWidth="1"/>
    <col min="12832" max="12832" width="10.140625" style="8" customWidth="1"/>
    <col min="12833" max="13057" width="9.140625" style="8"/>
    <col min="13058" max="13058" width="7" style="8" customWidth="1"/>
    <col min="13059" max="13059" width="12.85546875" style="8" customWidth="1"/>
    <col min="13060" max="13060" width="21.140625" style="8" customWidth="1"/>
    <col min="13061" max="13061" width="9.140625" style="8"/>
    <col min="13062" max="13062" width="8.7109375" style="8" customWidth="1"/>
    <col min="13063" max="13063" width="17.42578125" style="8" customWidth="1"/>
    <col min="13064" max="13067" width="11.28515625" style="8" customWidth="1"/>
    <col min="13068" max="13074" width="10.42578125" style="8" customWidth="1"/>
    <col min="13075" max="13075" width="15.140625" style="8" customWidth="1"/>
    <col min="13076" max="13076" width="12" style="8" customWidth="1"/>
    <col min="13077" max="13078" width="24" style="8" customWidth="1"/>
    <col min="13079" max="13079" width="24.5703125" style="8" customWidth="1"/>
    <col min="13080" max="13087" width="11.140625" style="8" customWidth="1"/>
    <col min="13088" max="13088" width="10.140625" style="8" customWidth="1"/>
    <col min="13089" max="13313" width="9.140625" style="8"/>
    <col min="13314" max="13314" width="7" style="8" customWidth="1"/>
    <col min="13315" max="13315" width="12.85546875" style="8" customWidth="1"/>
    <col min="13316" max="13316" width="21.140625" style="8" customWidth="1"/>
    <col min="13317" max="13317" width="9.140625" style="8"/>
    <col min="13318" max="13318" width="8.7109375" style="8" customWidth="1"/>
    <col min="13319" max="13319" width="17.42578125" style="8" customWidth="1"/>
    <col min="13320" max="13323" width="11.28515625" style="8" customWidth="1"/>
    <col min="13324" max="13330" width="10.42578125" style="8" customWidth="1"/>
    <col min="13331" max="13331" width="15.140625" style="8" customWidth="1"/>
    <col min="13332" max="13332" width="12" style="8" customWidth="1"/>
    <col min="13333" max="13334" width="24" style="8" customWidth="1"/>
    <col min="13335" max="13335" width="24.5703125" style="8" customWidth="1"/>
    <col min="13336" max="13343" width="11.140625" style="8" customWidth="1"/>
    <col min="13344" max="13344" width="10.140625" style="8" customWidth="1"/>
    <col min="13345" max="13569" width="9.140625" style="8"/>
    <col min="13570" max="13570" width="7" style="8" customWidth="1"/>
    <col min="13571" max="13571" width="12.85546875" style="8" customWidth="1"/>
    <col min="13572" max="13572" width="21.140625" style="8" customWidth="1"/>
    <col min="13573" max="13573" width="9.140625" style="8"/>
    <col min="13574" max="13574" width="8.7109375" style="8" customWidth="1"/>
    <col min="13575" max="13575" width="17.42578125" style="8" customWidth="1"/>
    <col min="13576" max="13579" width="11.28515625" style="8" customWidth="1"/>
    <col min="13580" max="13586" width="10.42578125" style="8" customWidth="1"/>
    <col min="13587" max="13587" width="15.140625" style="8" customWidth="1"/>
    <col min="13588" max="13588" width="12" style="8" customWidth="1"/>
    <col min="13589" max="13590" width="24" style="8" customWidth="1"/>
    <col min="13591" max="13591" width="24.5703125" style="8" customWidth="1"/>
    <col min="13592" max="13599" width="11.140625" style="8" customWidth="1"/>
    <col min="13600" max="13600" width="10.140625" style="8" customWidth="1"/>
    <col min="13601" max="13825" width="9.140625" style="8"/>
    <col min="13826" max="13826" width="7" style="8" customWidth="1"/>
    <col min="13827" max="13827" width="12.85546875" style="8" customWidth="1"/>
    <col min="13828" max="13828" width="21.140625" style="8" customWidth="1"/>
    <col min="13829" max="13829" width="9.140625" style="8"/>
    <col min="13830" max="13830" width="8.7109375" style="8" customWidth="1"/>
    <col min="13831" max="13831" width="17.42578125" style="8" customWidth="1"/>
    <col min="13832" max="13835" width="11.28515625" style="8" customWidth="1"/>
    <col min="13836" max="13842" width="10.42578125" style="8" customWidth="1"/>
    <col min="13843" max="13843" width="15.140625" style="8" customWidth="1"/>
    <col min="13844" max="13844" width="12" style="8" customWidth="1"/>
    <col min="13845" max="13846" width="24" style="8" customWidth="1"/>
    <col min="13847" max="13847" width="24.5703125" style="8" customWidth="1"/>
    <col min="13848" max="13855" width="11.140625" style="8" customWidth="1"/>
    <col min="13856" max="13856" width="10.140625" style="8" customWidth="1"/>
    <col min="13857" max="14081" width="9.140625" style="8"/>
    <col min="14082" max="14082" width="7" style="8" customWidth="1"/>
    <col min="14083" max="14083" width="12.85546875" style="8" customWidth="1"/>
    <col min="14084" max="14084" width="21.140625" style="8" customWidth="1"/>
    <col min="14085" max="14085" width="9.140625" style="8"/>
    <col min="14086" max="14086" width="8.7109375" style="8" customWidth="1"/>
    <col min="14087" max="14087" width="17.42578125" style="8" customWidth="1"/>
    <col min="14088" max="14091" width="11.28515625" style="8" customWidth="1"/>
    <col min="14092" max="14098" width="10.42578125" style="8" customWidth="1"/>
    <col min="14099" max="14099" width="15.140625" style="8" customWidth="1"/>
    <col min="14100" max="14100" width="12" style="8" customWidth="1"/>
    <col min="14101" max="14102" width="24" style="8" customWidth="1"/>
    <col min="14103" max="14103" width="24.5703125" style="8" customWidth="1"/>
    <col min="14104" max="14111" width="11.140625" style="8" customWidth="1"/>
    <col min="14112" max="14112" width="10.140625" style="8" customWidth="1"/>
    <col min="14113" max="14337" width="9.140625" style="8"/>
    <col min="14338" max="14338" width="7" style="8" customWidth="1"/>
    <col min="14339" max="14339" width="12.85546875" style="8" customWidth="1"/>
    <col min="14340" max="14340" width="21.140625" style="8" customWidth="1"/>
    <col min="14341" max="14341" width="9.140625" style="8"/>
    <col min="14342" max="14342" width="8.7109375" style="8" customWidth="1"/>
    <col min="14343" max="14343" width="17.42578125" style="8" customWidth="1"/>
    <col min="14344" max="14347" width="11.28515625" style="8" customWidth="1"/>
    <col min="14348" max="14354" width="10.42578125" style="8" customWidth="1"/>
    <col min="14355" max="14355" width="15.140625" style="8" customWidth="1"/>
    <col min="14356" max="14356" width="12" style="8" customWidth="1"/>
    <col min="14357" max="14358" width="24" style="8" customWidth="1"/>
    <col min="14359" max="14359" width="24.5703125" style="8" customWidth="1"/>
    <col min="14360" max="14367" width="11.140625" style="8" customWidth="1"/>
    <col min="14368" max="14368" width="10.140625" style="8" customWidth="1"/>
    <col min="14369" max="14593" width="9.140625" style="8"/>
    <col min="14594" max="14594" width="7" style="8" customWidth="1"/>
    <col min="14595" max="14595" width="12.85546875" style="8" customWidth="1"/>
    <col min="14596" max="14596" width="21.140625" style="8" customWidth="1"/>
    <col min="14597" max="14597" width="9.140625" style="8"/>
    <col min="14598" max="14598" width="8.7109375" style="8" customWidth="1"/>
    <col min="14599" max="14599" width="17.42578125" style="8" customWidth="1"/>
    <col min="14600" max="14603" width="11.28515625" style="8" customWidth="1"/>
    <col min="14604" max="14610" width="10.42578125" style="8" customWidth="1"/>
    <col min="14611" max="14611" width="15.140625" style="8" customWidth="1"/>
    <col min="14612" max="14612" width="12" style="8" customWidth="1"/>
    <col min="14613" max="14614" width="24" style="8" customWidth="1"/>
    <col min="14615" max="14615" width="24.5703125" style="8" customWidth="1"/>
    <col min="14616" max="14623" width="11.140625" style="8" customWidth="1"/>
    <col min="14624" max="14624" width="10.140625" style="8" customWidth="1"/>
    <col min="14625" max="14849" width="9.140625" style="8"/>
    <col min="14850" max="14850" width="7" style="8" customWidth="1"/>
    <col min="14851" max="14851" width="12.85546875" style="8" customWidth="1"/>
    <col min="14852" max="14852" width="21.140625" style="8" customWidth="1"/>
    <col min="14853" max="14853" width="9.140625" style="8"/>
    <col min="14854" max="14854" width="8.7109375" style="8" customWidth="1"/>
    <col min="14855" max="14855" width="17.42578125" style="8" customWidth="1"/>
    <col min="14856" max="14859" width="11.28515625" style="8" customWidth="1"/>
    <col min="14860" max="14866" width="10.42578125" style="8" customWidth="1"/>
    <col min="14867" max="14867" width="15.140625" style="8" customWidth="1"/>
    <col min="14868" max="14868" width="12" style="8" customWidth="1"/>
    <col min="14869" max="14870" width="24" style="8" customWidth="1"/>
    <col min="14871" max="14871" width="24.5703125" style="8" customWidth="1"/>
    <col min="14872" max="14879" width="11.140625" style="8" customWidth="1"/>
    <col min="14880" max="14880" width="10.140625" style="8" customWidth="1"/>
    <col min="14881" max="15105" width="9.140625" style="8"/>
    <col min="15106" max="15106" width="7" style="8" customWidth="1"/>
    <col min="15107" max="15107" width="12.85546875" style="8" customWidth="1"/>
    <col min="15108" max="15108" width="21.140625" style="8" customWidth="1"/>
    <col min="15109" max="15109" width="9.140625" style="8"/>
    <col min="15110" max="15110" width="8.7109375" style="8" customWidth="1"/>
    <col min="15111" max="15111" width="17.42578125" style="8" customWidth="1"/>
    <col min="15112" max="15115" width="11.28515625" style="8" customWidth="1"/>
    <col min="15116" max="15122" width="10.42578125" style="8" customWidth="1"/>
    <col min="15123" max="15123" width="15.140625" style="8" customWidth="1"/>
    <col min="15124" max="15124" width="12" style="8" customWidth="1"/>
    <col min="15125" max="15126" width="24" style="8" customWidth="1"/>
    <col min="15127" max="15127" width="24.5703125" style="8" customWidth="1"/>
    <col min="15128" max="15135" width="11.140625" style="8" customWidth="1"/>
    <col min="15136" max="15136" width="10.140625" style="8" customWidth="1"/>
    <col min="15137" max="15361" width="9.140625" style="8"/>
    <col min="15362" max="15362" width="7" style="8" customWidth="1"/>
    <col min="15363" max="15363" width="12.85546875" style="8" customWidth="1"/>
    <col min="15364" max="15364" width="21.140625" style="8" customWidth="1"/>
    <col min="15365" max="15365" width="9.140625" style="8"/>
    <col min="15366" max="15366" width="8.7109375" style="8" customWidth="1"/>
    <col min="15367" max="15367" width="17.42578125" style="8" customWidth="1"/>
    <col min="15368" max="15371" width="11.28515625" style="8" customWidth="1"/>
    <col min="15372" max="15378" width="10.42578125" style="8" customWidth="1"/>
    <col min="15379" max="15379" width="15.140625" style="8" customWidth="1"/>
    <col min="15380" max="15380" width="12" style="8" customWidth="1"/>
    <col min="15381" max="15382" width="24" style="8" customWidth="1"/>
    <col min="15383" max="15383" width="24.5703125" style="8" customWidth="1"/>
    <col min="15384" max="15391" width="11.140625" style="8" customWidth="1"/>
    <col min="15392" max="15392" width="10.140625" style="8" customWidth="1"/>
    <col min="15393" max="15617" width="9.140625" style="8"/>
    <col min="15618" max="15618" width="7" style="8" customWidth="1"/>
    <col min="15619" max="15619" width="12.85546875" style="8" customWidth="1"/>
    <col min="15620" max="15620" width="21.140625" style="8" customWidth="1"/>
    <col min="15621" max="15621" width="9.140625" style="8"/>
    <col min="15622" max="15622" width="8.7109375" style="8" customWidth="1"/>
    <col min="15623" max="15623" width="17.42578125" style="8" customWidth="1"/>
    <col min="15624" max="15627" width="11.28515625" style="8" customWidth="1"/>
    <col min="15628" max="15634" width="10.42578125" style="8" customWidth="1"/>
    <col min="15635" max="15635" width="15.140625" style="8" customWidth="1"/>
    <col min="15636" max="15636" width="12" style="8" customWidth="1"/>
    <col min="15637" max="15638" width="24" style="8" customWidth="1"/>
    <col min="15639" max="15639" width="24.5703125" style="8" customWidth="1"/>
    <col min="15640" max="15647" width="11.140625" style="8" customWidth="1"/>
    <col min="15648" max="15648" width="10.140625" style="8" customWidth="1"/>
    <col min="15649" max="15873" width="9.140625" style="8"/>
    <col min="15874" max="15874" width="7" style="8" customWidth="1"/>
    <col min="15875" max="15875" width="12.85546875" style="8" customWidth="1"/>
    <col min="15876" max="15876" width="21.140625" style="8" customWidth="1"/>
    <col min="15877" max="15877" width="9.140625" style="8"/>
    <col min="15878" max="15878" width="8.7109375" style="8" customWidth="1"/>
    <col min="15879" max="15879" width="17.42578125" style="8" customWidth="1"/>
    <col min="15880" max="15883" width="11.28515625" style="8" customWidth="1"/>
    <col min="15884" max="15890" width="10.42578125" style="8" customWidth="1"/>
    <col min="15891" max="15891" width="15.140625" style="8" customWidth="1"/>
    <col min="15892" max="15892" width="12" style="8" customWidth="1"/>
    <col min="15893" max="15894" width="24" style="8" customWidth="1"/>
    <col min="15895" max="15895" width="24.5703125" style="8" customWidth="1"/>
    <col min="15896" max="15903" width="11.140625" style="8" customWidth="1"/>
    <col min="15904" max="15904" width="10.140625" style="8" customWidth="1"/>
    <col min="15905" max="16129" width="9.140625" style="8"/>
    <col min="16130" max="16130" width="7" style="8" customWidth="1"/>
    <col min="16131" max="16131" width="12.85546875" style="8" customWidth="1"/>
    <col min="16132" max="16132" width="21.140625" style="8" customWidth="1"/>
    <col min="16133" max="16133" width="9.140625" style="8"/>
    <col min="16134" max="16134" width="8.7109375" style="8" customWidth="1"/>
    <col min="16135" max="16135" width="17.42578125" style="8" customWidth="1"/>
    <col min="16136" max="16139" width="11.28515625" style="8" customWidth="1"/>
    <col min="16140" max="16146" width="10.42578125" style="8" customWidth="1"/>
    <col min="16147" max="16147" width="15.140625" style="8" customWidth="1"/>
    <col min="16148" max="16148" width="12" style="8" customWidth="1"/>
    <col min="16149" max="16150" width="24" style="8" customWidth="1"/>
    <col min="16151" max="16151" width="24.5703125" style="8" customWidth="1"/>
    <col min="16152" max="16159" width="11.140625" style="8" customWidth="1"/>
    <col min="16160" max="16160" width="10.140625" style="8" customWidth="1"/>
    <col min="16161" max="16384" width="9.140625" style="8"/>
  </cols>
  <sheetData>
    <row r="1" spans="1:32 1999:2002" x14ac:dyDescent="0.25">
      <c r="H1" s="558" t="s">
        <v>461</v>
      </c>
      <c r="I1" s="558"/>
      <c r="J1" s="558"/>
      <c r="K1" s="558"/>
      <c r="L1" s="558" t="s">
        <v>462</v>
      </c>
      <c r="M1" s="558"/>
      <c r="N1" s="558"/>
      <c r="O1" s="558"/>
      <c r="P1" s="558"/>
      <c r="Q1" s="559" t="s">
        <v>463</v>
      </c>
      <c r="R1" s="559"/>
      <c r="S1" s="559"/>
      <c r="T1" s="559"/>
    </row>
    <row r="2" spans="1:32 1999:2002" ht="30" x14ac:dyDescent="0.25">
      <c r="A2" s="25" t="s">
        <v>464</v>
      </c>
      <c r="B2" s="26" t="s">
        <v>465</v>
      </c>
      <c r="C2" s="560" t="s">
        <v>466</v>
      </c>
      <c r="D2" s="560"/>
      <c r="E2" s="560"/>
      <c r="F2" s="27" t="s">
        <v>467</v>
      </c>
      <c r="G2" s="27" t="s">
        <v>585</v>
      </c>
      <c r="H2" s="28" t="s">
        <v>110</v>
      </c>
      <c r="I2" s="28" t="s">
        <v>107</v>
      </c>
      <c r="J2" s="28" t="s">
        <v>216</v>
      </c>
      <c r="K2" s="28" t="s">
        <v>468</v>
      </c>
      <c r="L2" s="29" t="s">
        <v>110</v>
      </c>
      <c r="M2" s="29" t="s">
        <v>107</v>
      </c>
      <c r="N2" s="29" t="s">
        <v>216</v>
      </c>
      <c r="O2" s="29" t="s">
        <v>468</v>
      </c>
      <c r="P2" s="29" t="s">
        <v>469</v>
      </c>
      <c r="Q2" s="28" t="s">
        <v>110</v>
      </c>
      <c r="R2" s="28" t="s">
        <v>107</v>
      </c>
      <c r="S2" s="28" t="s">
        <v>216</v>
      </c>
      <c r="T2" s="28" t="s">
        <v>468</v>
      </c>
      <c r="U2" s="30" t="s">
        <v>470</v>
      </c>
    </row>
    <row r="3" spans="1:32 1999:2002" ht="15.75" x14ac:dyDescent="0.25">
      <c r="A3" s="31" t="s">
        <v>66</v>
      </c>
      <c r="B3" s="32" t="s">
        <v>456</v>
      </c>
      <c r="C3" s="561" t="s">
        <v>424</v>
      </c>
      <c r="D3" s="561"/>
      <c r="E3" s="561"/>
      <c r="F3" s="33">
        <v>396886.69196014799</v>
      </c>
      <c r="G3" s="33"/>
      <c r="H3" s="34">
        <f>F3*$X$4/100</f>
        <v>110016.99101135302</v>
      </c>
      <c r="I3" s="34">
        <f>F3*$X$5/100</f>
        <v>37426.415051841956</v>
      </c>
      <c r="J3" s="34">
        <f>F3*$X$6/100</f>
        <v>97356.305537824315</v>
      </c>
      <c r="K3" s="34">
        <f>F3*$X$7/100</f>
        <v>152086.98035912871</v>
      </c>
      <c r="L3" s="35"/>
      <c r="M3" s="35"/>
      <c r="N3" s="35"/>
      <c r="O3" s="36"/>
      <c r="P3" s="37"/>
      <c r="Q3" s="38">
        <f>H3+L3</f>
        <v>110016.99101135302</v>
      </c>
      <c r="R3" s="38">
        <f>I3+M3</f>
        <v>37426.415051841956</v>
      </c>
      <c r="S3" s="38">
        <f>J3+N3</f>
        <v>97356.305537824315</v>
      </c>
      <c r="T3" s="38">
        <f>K3+O3</f>
        <v>152086.98035912871</v>
      </c>
      <c r="U3" s="39" t="s">
        <v>471</v>
      </c>
      <c r="W3" s="8" t="s">
        <v>472</v>
      </c>
      <c r="AA3" s="40"/>
    </row>
    <row r="4" spans="1:32 1999:2002" ht="15" customHeight="1" x14ac:dyDescent="0.25">
      <c r="A4" s="562" t="s">
        <v>73</v>
      </c>
      <c r="B4" s="41"/>
      <c r="C4" s="563" t="s">
        <v>473</v>
      </c>
      <c r="D4" s="564"/>
      <c r="E4" s="565"/>
      <c r="F4" s="42">
        <f>F5+F6</f>
        <v>1722180</v>
      </c>
      <c r="G4" s="42"/>
      <c r="H4" s="43">
        <f>H5+H6</f>
        <v>477388.29599999997</v>
      </c>
      <c r="I4" s="43">
        <f>I5+I6</f>
        <v>162401.57399999999</v>
      </c>
      <c r="J4" s="43">
        <f>J5+J6</f>
        <v>422450.75400000002</v>
      </c>
      <c r="K4" s="43">
        <f>K5+K6</f>
        <v>659939.37599999993</v>
      </c>
      <c r="L4" s="44"/>
      <c r="M4" s="44"/>
      <c r="N4" s="44"/>
      <c r="O4" s="44"/>
      <c r="P4" s="45"/>
      <c r="Q4" s="43">
        <f>Q5+Q6</f>
        <v>477388.29599999997</v>
      </c>
      <c r="R4" s="43">
        <f>R5+R6</f>
        <v>97155.554000000004</v>
      </c>
      <c r="S4" s="43">
        <f>S5+S6</f>
        <v>252728.07400000002</v>
      </c>
      <c r="T4" s="43">
        <f>T5+T6</f>
        <v>894908.07599999988</v>
      </c>
      <c r="U4" s="39"/>
      <c r="W4" s="28" t="s">
        <v>474</v>
      </c>
      <c r="X4" s="46">
        <v>27.72</v>
      </c>
      <c r="AA4" s="40"/>
    </row>
    <row r="5" spans="1:32 1999:2002" ht="15" customHeight="1" x14ac:dyDescent="0.25">
      <c r="A5" s="554"/>
      <c r="B5" s="47" t="s">
        <v>425</v>
      </c>
      <c r="C5" s="545" t="s">
        <v>426</v>
      </c>
      <c r="D5" s="546"/>
      <c r="E5" s="547"/>
      <c r="F5" s="48">
        <v>691898.39</v>
      </c>
      <c r="G5" s="48"/>
      <c r="H5" s="49">
        <f>F5*$X$4/100</f>
        <v>191794.23370799999</v>
      </c>
      <c r="I5" s="49">
        <f>F5*$X$5/100</f>
        <v>65246.018176999998</v>
      </c>
      <c r="J5" s="50">
        <f>F5*$X$6/100</f>
        <v>169722.675067</v>
      </c>
      <c r="K5" s="49">
        <f>F5*$X$7/100</f>
        <v>265135.46304800001</v>
      </c>
      <c r="L5" s="51"/>
      <c r="M5" s="52">
        <v>-65246.02</v>
      </c>
      <c r="N5" s="53">
        <v>-169722.68</v>
      </c>
      <c r="O5" s="54">
        <f>65246.02+169722.68</f>
        <v>234968.69999999998</v>
      </c>
      <c r="P5" s="55" t="s">
        <v>475</v>
      </c>
      <c r="Q5" s="56">
        <f t="shared" ref="Q5:T29" si="0">H5+L5</f>
        <v>191794.23370799999</v>
      </c>
      <c r="R5" s="57">
        <f t="shared" si="0"/>
        <v>-1.8229999986942858E-3</v>
      </c>
      <c r="S5" s="57">
        <f t="shared" si="0"/>
        <v>-4.9329999892506748E-3</v>
      </c>
      <c r="T5" s="57">
        <f t="shared" si="0"/>
        <v>500104.16304799996</v>
      </c>
      <c r="U5" s="58" t="s">
        <v>476</v>
      </c>
      <c r="W5" s="28" t="s">
        <v>477</v>
      </c>
      <c r="X5" s="46">
        <v>9.43</v>
      </c>
      <c r="AA5" s="40"/>
    </row>
    <row r="6" spans="1:32 1999:2002" ht="15" customHeight="1" x14ac:dyDescent="0.25">
      <c r="A6" s="554"/>
      <c r="B6" s="59" t="s">
        <v>427</v>
      </c>
      <c r="C6" s="551" t="s">
        <v>428</v>
      </c>
      <c r="D6" s="552"/>
      <c r="E6" s="553"/>
      <c r="F6" s="60">
        <v>1030281.61</v>
      </c>
      <c r="G6" s="60"/>
      <c r="H6" s="49">
        <f>F6*$X$4/100</f>
        <v>285594.06229199999</v>
      </c>
      <c r="I6" s="49">
        <f>F6*$X$5/100</f>
        <v>97155.555823000002</v>
      </c>
      <c r="J6" s="49">
        <f>F6*$X$6/100</f>
        <v>252728.07893300001</v>
      </c>
      <c r="K6" s="49">
        <f>F6*$X$7/100</f>
        <v>394803.91295199998</v>
      </c>
      <c r="L6" s="61"/>
      <c r="M6" s="61"/>
      <c r="N6" s="61"/>
      <c r="O6" s="61"/>
      <c r="P6" s="62"/>
      <c r="Q6" s="56">
        <f t="shared" si="0"/>
        <v>285594.06229199999</v>
      </c>
      <c r="R6" s="56">
        <f t="shared" si="0"/>
        <v>97155.555823000002</v>
      </c>
      <c r="S6" s="56">
        <f t="shared" si="0"/>
        <v>252728.07893300001</v>
      </c>
      <c r="T6" s="56">
        <f t="shared" si="0"/>
        <v>394803.91295199998</v>
      </c>
      <c r="U6" s="39"/>
      <c r="W6" s="28" t="s">
        <v>478</v>
      </c>
      <c r="X6" s="46">
        <v>24.53</v>
      </c>
      <c r="AA6" s="40"/>
      <c r="BXW6" s="46" t="s">
        <v>110</v>
      </c>
      <c r="BXX6" s="46" t="s">
        <v>107</v>
      </c>
      <c r="BXY6" s="46" t="s">
        <v>216</v>
      </c>
      <c r="BXZ6" s="46" t="s">
        <v>468</v>
      </c>
    </row>
    <row r="7" spans="1:32 1999:2002" ht="15" customHeight="1" x14ac:dyDescent="0.25">
      <c r="A7" s="532" t="s">
        <v>79</v>
      </c>
      <c r="B7" s="63"/>
      <c r="C7" s="533" t="s">
        <v>479</v>
      </c>
      <c r="D7" s="534"/>
      <c r="E7" s="535"/>
      <c r="F7" s="33">
        <f>F8+F9+F10</f>
        <v>3181003</v>
      </c>
      <c r="G7" s="33"/>
      <c r="H7" s="34">
        <f>H8+H9+H10</f>
        <v>881774.03159999987</v>
      </c>
      <c r="I7" s="34">
        <f>I8+I9+I10</f>
        <v>299968.58289999998</v>
      </c>
      <c r="J7" s="34">
        <f>J8+J9+J10</f>
        <v>780300.03590000013</v>
      </c>
      <c r="K7" s="34">
        <f>K8+K9+K10</f>
        <v>1218960.3496000001</v>
      </c>
      <c r="L7" s="36"/>
      <c r="M7" s="36"/>
      <c r="N7" s="36"/>
      <c r="O7" s="36"/>
      <c r="P7" s="64"/>
      <c r="Q7" s="34">
        <f>Q8+Q9+Q10</f>
        <v>881774.03159999987</v>
      </c>
      <c r="R7" s="34">
        <f>R8+R9+R10</f>
        <v>300657.43290000001</v>
      </c>
      <c r="S7" s="34">
        <f>S8+S9+S10</f>
        <v>779611.18590000016</v>
      </c>
      <c r="T7" s="34">
        <f>T8+T9+T10</f>
        <v>1218960.3496000001</v>
      </c>
      <c r="U7" s="39"/>
      <c r="W7" s="28" t="s">
        <v>480</v>
      </c>
      <c r="X7" s="46">
        <v>38.32</v>
      </c>
      <c r="AA7" s="40"/>
      <c r="BXW7" s="46">
        <v>828143.8703999999</v>
      </c>
      <c r="BXX7" s="46">
        <v>308590.16759999999</v>
      </c>
      <c r="BXY7" s="46">
        <v>466445.79960000003</v>
      </c>
      <c r="BXZ7" s="46">
        <v>298352.16239999991</v>
      </c>
    </row>
    <row r="8" spans="1:32 1999:2002" ht="15" customHeight="1" x14ac:dyDescent="0.25">
      <c r="A8" s="532"/>
      <c r="B8" s="65" t="s">
        <v>78</v>
      </c>
      <c r="C8" s="555" t="s">
        <v>429</v>
      </c>
      <c r="D8" s="556"/>
      <c r="E8" s="557"/>
      <c r="F8" s="60">
        <v>1739458</v>
      </c>
      <c r="G8" s="60"/>
      <c r="H8" s="49">
        <f>F8*$X$4/100</f>
        <v>482177.75759999995</v>
      </c>
      <c r="I8" s="50">
        <f>F8*$X$5/100</f>
        <v>164030.88939999999</v>
      </c>
      <c r="J8" s="49">
        <f>F8*$X$6/100</f>
        <v>426689.04740000004</v>
      </c>
      <c r="K8" s="49">
        <f>F8*$X$7/100</f>
        <v>666560.30560000008</v>
      </c>
      <c r="L8" s="61"/>
      <c r="M8" s="61"/>
      <c r="N8" s="61"/>
      <c r="O8" s="61"/>
      <c r="P8" s="62"/>
      <c r="Q8" s="56">
        <f t="shared" si="0"/>
        <v>482177.75759999995</v>
      </c>
      <c r="R8" s="57">
        <f t="shared" si="0"/>
        <v>164030.88939999999</v>
      </c>
      <c r="S8" s="56">
        <f t="shared" si="0"/>
        <v>426689.04740000004</v>
      </c>
      <c r="T8" s="56">
        <f t="shared" si="0"/>
        <v>666560.30560000008</v>
      </c>
      <c r="U8" s="58" t="s">
        <v>481</v>
      </c>
      <c r="AA8" s="40"/>
    </row>
    <row r="9" spans="1:32 1999:2002" ht="15" customHeight="1" x14ac:dyDescent="0.25">
      <c r="A9" s="532"/>
      <c r="B9" s="65" t="s">
        <v>81</v>
      </c>
      <c r="C9" s="555" t="s">
        <v>430</v>
      </c>
      <c r="D9" s="556"/>
      <c r="E9" s="557"/>
      <c r="F9" s="60">
        <v>611098</v>
      </c>
      <c r="G9" s="60"/>
      <c r="H9" s="49">
        <f>F9*$X$4/100</f>
        <v>169396.36559999999</v>
      </c>
      <c r="I9" s="49">
        <f>F9*$X$5/100</f>
        <v>57626.541399999995</v>
      </c>
      <c r="J9" s="49">
        <f>F9*$X$6/100</f>
        <v>149902.33940000003</v>
      </c>
      <c r="K9" s="49">
        <f>F9*$X$7/100</f>
        <v>234172.7536</v>
      </c>
      <c r="L9" s="61"/>
      <c r="M9" s="66">
        <v>79000</v>
      </c>
      <c r="N9" s="67">
        <v>-79000</v>
      </c>
      <c r="O9" s="61"/>
      <c r="P9" s="62" t="s">
        <v>482</v>
      </c>
      <c r="Q9" s="56">
        <f t="shared" si="0"/>
        <v>169396.36559999999</v>
      </c>
      <c r="R9" s="57">
        <f t="shared" si="0"/>
        <v>136626.54139999999</v>
      </c>
      <c r="S9" s="57">
        <f t="shared" si="0"/>
        <v>70902.339400000026</v>
      </c>
      <c r="T9" s="56">
        <f t="shared" si="0"/>
        <v>234172.7536</v>
      </c>
      <c r="U9" s="39"/>
      <c r="AA9" s="40"/>
    </row>
    <row r="10" spans="1:32 1999:2002" ht="15" customHeight="1" x14ac:dyDescent="0.25">
      <c r="A10" s="532"/>
      <c r="B10" s="68" t="s">
        <v>82</v>
      </c>
      <c r="C10" s="551" t="s">
        <v>431</v>
      </c>
      <c r="D10" s="552"/>
      <c r="E10" s="553"/>
      <c r="F10" s="60">
        <v>830447</v>
      </c>
      <c r="G10" s="60"/>
      <c r="H10" s="49">
        <f>F10*$X$4/100</f>
        <v>230199.90839999999</v>
      </c>
      <c r="I10" s="49">
        <f>F10*$X$5/100</f>
        <v>78311.152100000007</v>
      </c>
      <c r="J10" s="49">
        <f>F10*$X$6/100</f>
        <v>203708.64910000001</v>
      </c>
      <c r="K10" s="49">
        <f>F10*$X$7/100</f>
        <v>318227.2904</v>
      </c>
      <c r="L10" s="61"/>
      <c r="M10" s="67">
        <v>-78311.149999999994</v>
      </c>
      <c r="N10" s="66">
        <v>78311.149999999994</v>
      </c>
      <c r="O10" s="61"/>
      <c r="P10" s="69" t="s">
        <v>483</v>
      </c>
      <c r="Q10" s="56">
        <f t="shared" si="0"/>
        <v>230199.90839999999</v>
      </c>
      <c r="R10" s="57">
        <f t="shared" si="0"/>
        <v>2.1000000124331564E-3</v>
      </c>
      <c r="S10" s="57">
        <f t="shared" si="0"/>
        <v>282019.7991</v>
      </c>
      <c r="T10" s="56">
        <f t="shared" si="0"/>
        <v>318227.2904</v>
      </c>
      <c r="U10" s="39"/>
      <c r="Z10" s="70"/>
      <c r="AA10" s="70"/>
      <c r="AB10" s="70"/>
      <c r="AC10" s="70"/>
      <c r="AE10" s="70"/>
    </row>
    <row r="11" spans="1:32 1999:2002" ht="15" customHeight="1" x14ac:dyDescent="0.25">
      <c r="A11" s="554" t="s">
        <v>63</v>
      </c>
      <c r="B11" s="71"/>
      <c r="C11" s="72" t="s">
        <v>484</v>
      </c>
      <c r="D11" s="73"/>
      <c r="E11" s="74"/>
      <c r="F11" s="75">
        <f>F12+F13+F14+F15</f>
        <v>10087184.5</v>
      </c>
      <c r="G11" s="75"/>
      <c r="H11" s="43">
        <f>H12+H13+H14+H15</f>
        <v>2796167.5433999998</v>
      </c>
      <c r="I11" s="43">
        <f>I12+I13+I14+I15</f>
        <v>951221.49835000001</v>
      </c>
      <c r="J11" s="43">
        <f>J12+J13+J14+J15</f>
        <v>2474386.3578500003</v>
      </c>
      <c r="K11" s="43">
        <f>K12+K13+K14+K15</f>
        <v>3865409.1003999999</v>
      </c>
      <c r="L11" s="75"/>
      <c r="M11" s="75"/>
      <c r="N11" s="75"/>
      <c r="O11" s="76"/>
      <c r="P11" s="77"/>
      <c r="Q11" s="43">
        <f>Q12+Q13+Q14+Q15</f>
        <v>2845171.6733999997</v>
      </c>
      <c r="R11" s="43">
        <f>R12+R13+R14+R15</f>
        <v>994757.99835000001</v>
      </c>
      <c r="S11" s="43">
        <f>S12+S13+S14+S15</f>
        <v>2251355.32785</v>
      </c>
      <c r="T11" s="43">
        <f>T12+T13+T14+T15</f>
        <v>3995899.5003999993</v>
      </c>
      <c r="U11" s="39"/>
      <c r="AC11" s="78"/>
      <c r="AD11" s="79"/>
      <c r="AE11" s="79"/>
    </row>
    <row r="12" spans="1:32 1999:2002" ht="15" customHeight="1" x14ac:dyDescent="0.25">
      <c r="A12" s="554"/>
      <c r="B12" s="80" t="s">
        <v>62</v>
      </c>
      <c r="C12" s="555" t="s">
        <v>432</v>
      </c>
      <c r="D12" s="556"/>
      <c r="E12" s="557"/>
      <c r="F12" s="48">
        <f>SUM(H12:K12)</f>
        <v>4896217.46</v>
      </c>
      <c r="G12" s="48"/>
      <c r="H12" s="49">
        <v>1357231.479912</v>
      </c>
      <c r="I12" s="49">
        <v>461713.30647799995</v>
      </c>
      <c r="J12" s="49">
        <v>1201042.1429379999</v>
      </c>
      <c r="K12" s="49">
        <v>1876230.5306719998</v>
      </c>
      <c r="L12" s="81"/>
      <c r="M12" s="81"/>
      <c r="N12" s="81"/>
      <c r="O12" s="82"/>
      <c r="P12" s="83"/>
      <c r="Q12" s="56">
        <f t="shared" si="0"/>
        <v>1357231.479912</v>
      </c>
      <c r="R12" s="56">
        <f t="shared" si="0"/>
        <v>461713.30647799995</v>
      </c>
      <c r="S12" s="56">
        <f t="shared" si="0"/>
        <v>1201042.1429379999</v>
      </c>
      <c r="T12" s="56">
        <f t="shared" si="0"/>
        <v>1876230.5306719998</v>
      </c>
      <c r="U12" s="84"/>
      <c r="Z12" s="40"/>
      <c r="AA12" s="40"/>
      <c r="AB12" s="40"/>
      <c r="AC12" s="40"/>
    </row>
    <row r="13" spans="1:32 1999:2002" ht="15" customHeight="1" x14ac:dyDescent="0.25">
      <c r="A13" s="554"/>
      <c r="B13" s="47" t="s">
        <v>64</v>
      </c>
      <c r="C13" s="545" t="s">
        <v>433</v>
      </c>
      <c r="D13" s="546"/>
      <c r="E13" s="547"/>
      <c r="F13" s="60">
        <v>909217.42</v>
      </c>
      <c r="G13" s="60"/>
      <c r="H13" s="49">
        <f>F13*$X$4/100</f>
        <v>252035.06882399999</v>
      </c>
      <c r="I13" s="49">
        <f>F13*$X$5/100</f>
        <v>85739.202706000011</v>
      </c>
      <c r="J13" s="49">
        <f>F13*$X$6/100</f>
        <v>223031.03312600002</v>
      </c>
      <c r="K13" s="49">
        <f>F13*$X$7/100</f>
        <v>348412.11534399999</v>
      </c>
      <c r="L13" s="87">
        <v>-252035.07</v>
      </c>
      <c r="M13" s="87">
        <v>-85739.199999999997</v>
      </c>
      <c r="N13" s="53">
        <v>-223031.03</v>
      </c>
      <c r="O13" s="88">
        <f>252035.07+85739.2+223031.03</f>
        <v>560805.30000000005</v>
      </c>
      <c r="P13" s="62"/>
      <c r="Q13" s="57">
        <f t="shared" si="0"/>
        <v>-1.176000019768253E-3</v>
      </c>
      <c r="R13" s="57">
        <f t="shared" si="0"/>
        <v>2.7060000138590112E-3</v>
      </c>
      <c r="S13" s="57">
        <f t="shared" si="0"/>
        <v>3.1260000250767916E-3</v>
      </c>
      <c r="T13" s="57">
        <f t="shared" si="0"/>
        <v>909217.4153440001</v>
      </c>
      <c r="U13" s="89" t="s">
        <v>485</v>
      </c>
      <c r="Z13" s="70"/>
      <c r="AA13" s="90"/>
      <c r="AB13" s="91"/>
      <c r="AC13" s="91"/>
      <c r="AD13" s="91"/>
      <c r="AE13" s="91"/>
      <c r="AF13" s="91"/>
    </row>
    <row r="14" spans="1:32 1999:2002" ht="15" customHeight="1" x14ac:dyDescent="0.25">
      <c r="A14" s="554"/>
      <c r="B14" s="47" t="s">
        <v>86</v>
      </c>
      <c r="C14" s="545" t="s">
        <v>434</v>
      </c>
      <c r="D14" s="546"/>
      <c r="E14" s="547"/>
      <c r="F14" s="48">
        <v>1901532</v>
      </c>
      <c r="G14" s="48"/>
      <c r="H14" s="49">
        <f>F14*$X$4/100</f>
        <v>527104.67039999994</v>
      </c>
      <c r="I14" s="49">
        <f>F14*$X$5/100</f>
        <v>179314.46759999997</v>
      </c>
      <c r="J14" s="49">
        <f>F14*$X$6/100</f>
        <v>466445.79960000003</v>
      </c>
      <c r="K14" s="49">
        <f>F14*$X$7/100</f>
        <v>728667.06239999994</v>
      </c>
      <c r="L14" s="66">
        <v>301039.2</v>
      </c>
      <c r="M14" s="54">
        <f>64029.7+65246</f>
        <v>129275.7</v>
      </c>
      <c r="N14" s="61"/>
      <c r="O14" s="52">
        <f>-64029.7-65246-301039.2</f>
        <v>-430314.9</v>
      </c>
      <c r="P14" s="62" t="s">
        <v>486</v>
      </c>
      <c r="Q14" s="57">
        <f t="shared" si="0"/>
        <v>828143.8703999999</v>
      </c>
      <c r="R14" s="57">
        <f t="shared" si="0"/>
        <v>308590.16759999999</v>
      </c>
      <c r="S14" s="56">
        <f t="shared" si="0"/>
        <v>466445.79960000003</v>
      </c>
      <c r="T14" s="57">
        <f t="shared" si="0"/>
        <v>298352.16239999991</v>
      </c>
      <c r="U14" s="84"/>
      <c r="AA14" s="92"/>
      <c r="AB14" s="91"/>
      <c r="AC14" s="91"/>
      <c r="AD14" s="91"/>
      <c r="AE14" s="91"/>
      <c r="AF14" s="91"/>
    </row>
    <row r="15" spans="1:32 1999:2002" ht="15" customHeight="1" x14ac:dyDescent="0.25">
      <c r="A15" s="554"/>
      <c r="B15" s="59" t="s">
        <v>65</v>
      </c>
      <c r="C15" s="551" t="s">
        <v>435</v>
      </c>
      <c r="D15" s="552"/>
      <c r="E15" s="553"/>
      <c r="F15" s="48">
        <v>2380217.62</v>
      </c>
      <c r="G15" s="48"/>
      <c r="H15" s="49">
        <f>F15*$X$4/100</f>
        <v>659796.32426399994</v>
      </c>
      <c r="I15" s="49">
        <f>F15*$X$5/100</f>
        <v>224454.52156600001</v>
      </c>
      <c r="J15" s="49">
        <f>F15*$X$6/100</f>
        <v>583867.382186</v>
      </c>
      <c r="K15" s="49">
        <f>F15*$X$7/100</f>
        <v>912099.3919840001</v>
      </c>
      <c r="L15" s="85"/>
      <c r="M15" s="85"/>
      <c r="N15" s="85"/>
      <c r="O15" s="85"/>
      <c r="P15" s="86"/>
      <c r="Q15" s="56">
        <f t="shared" si="0"/>
        <v>659796.32426399994</v>
      </c>
      <c r="R15" s="56">
        <f t="shared" si="0"/>
        <v>224454.52156600001</v>
      </c>
      <c r="S15" s="56">
        <f t="shared" si="0"/>
        <v>583867.382186</v>
      </c>
      <c r="T15" s="56">
        <f t="shared" si="0"/>
        <v>912099.3919840001</v>
      </c>
      <c r="U15" s="39" t="s">
        <v>487</v>
      </c>
      <c r="AA15" s="92"/>
      <c r="AB15" s="91"/>
      <c r="AC15" s="91"/>
      <c r="AD15" s="91"/>
      <c r="AE15" s="91"/>
      <c r="AF15" s="91"/>
    </row>
    <row r="16" spans="1:32 1999:2002" ht="15" customHeight="1" x14ac:dyDescent="0.25">
      <c r="A16" s="532" t="s">
        <v>88</v>
      </c>
      <c r="B16" s="63"/>
      <c r="C16" s="533" t="s">
        <v>488</v>
      </c>
      <c r="D16" s="534"/>
      <c r="E16" s="535"/>
      <c r="F16" s="33">
        <f>F17+F18</f>
        <v>2736271</v>
      </c>
      <c r="G16" s="33"/>
      <c r="H16" s="34">
        <f>H17+H18</f>
        <v>416206.45719999995</v>
      </c>
      <c r="I16" s="34">
        <f>I17+I18</f>
        <v>228846.63929999998</v>
      </c>
      <c r="J16" s="34">
        <f>J17+J18</f>
        <v>618394.44030000002</v>
      </c>
      <c r="K16" s="34">
        <f>K17+K18</f>
        <v>1472823.4632000001</v>
      </c>
      <c r="L16" s="93"/>
      <c r="M16" s="93"/>
      <c r="N16" s="93"/>
      <c r="O16" s="93"/>
      <c r="P16" s="94"/>
      <c r="Q16" s="34">
        <f>Q17+Q18</f>
        <v>416206.45719999995</v>
      </c>
      <c r="R16" s="34">
        <f>R17+R18</f>
        <v>228846.63929999998</v>
      </c>
      <c r="S16" s="34">
        <f>S17+S18</f>
        <v>618394.44030000002</v>
      </c>
      <c r="T16" s="34">
        <f>T17+T18</f>
        <v>1472823.4632000001</v>
      </c>
      <c r="U16" s="39"/>
      <c r="AA16" s="92"/>
      <c r="AB16" s="91"/>
      <c r="AC16" s="91"/>
      <c r="AD16" s="91"/>
      <c r="AE16" s="91"/>
      <c r="AF16" s="91"/>
    </row>
    <row r="17" spans="1:32" ht="15" customHeight="1" x14ac:dyDescent="0.25">
      <c r="A17" s="532"/>
      <c r="B17" s="65" t="s">
        <v>212</v>
      </c>
      <c r="C17" s="545" t="s">
        <v>436</v>
      </c>
      <c r="D17" s="546"/>
      <c r="E17" s="547"/>
      <c r="F17" s="60">
        <v>588151</v>
      </c>
      <c r="G17" s="60"/>
      <c r="H17" s="49">
        <f>F17*$X$4/100</f>
        <v>163035.45719999998</v>
      </c>
      <c r="I17" s="49">
        <f>F17*$X$5/100</f>
        <v>55462.639299999995</v>
      </c>
      <c r="J17" s="49">
        <f>F17*$X$6/100</f>
        <v>144273.44030000002</v>
      </c>
      <c r="K17" s="49">
        <f>F17*$X$7/100</f>
        <v>225379.4632</v>
      </c>
      <c r="L17" s="61"/>
      <c r="M17" s="61"/>
      <c r="N17" s="61"/>
      <c r="O17" s="61"/>
      <c r="P17" s="62"/>
      <c r="Q17" s="56">
        <f t="shared" si="0"/>
        <v>163035.45719999998</v>
      </c>
      <c r="R17" s="56">
        <f t="shared" si="0"/>
        <v>55462.639299999995</v>
      </c>
      <c r="S17" s="56">
        <f t="shared" si="0"/>
        <v>144273.44030000002</v>
      </c>
      <c r="T17" s="56">
        <f t="shared" si="0"/>
        <v>225379.4632</v>
      </c>
      <c r="U17" s="39"/>
      <c r="AA17" s="92"/>
      <c r="AB17" s="91"/>
      <c r="AC17" s="95"/>
      <c r="AD17" s="95"/>
      <c r="AE17" s="95"/>
      <c r="AF17" s="95"/>
    </row>
    <row r="18" spans="1:32" ht="15" customHeight="1" x14ac:dyDescent="0.25">
      <c r="A18" s="532"/>
      <c r="B18" s="96" t="s">
        <v>90</v>
      </c>
      <c r="C18" s="551" t="s">
        <v>437</v>
      </c>
      <c r="D18" s="552"/>
      <c r="E18" s="553"/>
      <c r="F18" s="48">
        <v>2148120</v>
      </c>
      <c r="G18" s="48"/>
      <c r="H18" s="61">
        <v>253171</v>
      </c>
      <c r="I18" s="61">
        <v>173384</v>
      </c>
      <c r="J18" s="61">
        <v>474121</v>
      </c>
      <c r="K18" s="51">
        <v>1247444</v>
      </c>
      <c r="L18" s="61"/>
      <c r="M18" s="61"/>
      <c r="N18" s="61"/>
      <c r="O18" s="61"/>
      <c r="P18" s="97"/>
      <c r="Q18" s="98">
        <v>253171</v>
      </c>
      <c r="R18" s="98">
        <v>173384</v>
      </c>
      <c r="S18" s="98">
        <v>474121</v>
      </c>
      <c r="T18" s="99">
        <v>1247444</v>
      </c>
      <c r="U18" s="100" t="s">
        <v>489</v>
      </c>
      <c r="AA18" s="92"/>
      <c r="AB18" s="91"/>
      <c r="AC18" s="101"/>
      <c r="AD18" s="101"/>
      <c r="AE18" s="101"/>
      <c r="AF18" s="101"/>
    </row>
    <row r="19" spans="1:32" ht="15.75" x14ac:dyDescent="0.25">
      <c r="A19" s="102" t="s">
        <v>92</v>
      </c>
      <c r="B19" s="103"/>
      <c r="C19" s="526" t="s">
        <v>490</v>
      </c>
      <c r="D19" s="527"/>
      <c r="E19" s="528"/>
      <c r="F19" s="104">
        <f>F20</f>
        <v>1737720</v>
      </c>
      <c r="G19" s="104"/>
      <c r="H19" s="43">
        <f>H20</f>
        <v>481695.984</v>
      </c>
      <c r="I19" s="43">
        <f>I20</f>
        <v>163866.99599999998</v>
      </c>
      <c r="J19" s="43">
        <f>J20</f>
        <v>426262.71600000001</v>
      </c>
      <c r="K19" s="43">
        <f>K20</f>
        <v>665894.304</v>
      </c>
      <c r="L19" s="105"/>
      <c r="M19" s="105"/>
      <c r="N19" s="105"/>
      <c r="O19" s="105"/>
      <c r="P19" s="106"/>
      <c r="Q19" s="43">
        <f>Q20</f>
        <v>481695.984</v>
      </c>
      <c r="R19" s="43">
        <f>R20</f>
        <v>163866.99599999998</v>
      </c>
      <c r="S19" s="43">
        <f>S20</f>
        <v>426262.71600000001</v>
      </c>
      <c r="T19" s="43">
        <f>T20</f>
        <v>665894.304</v>
      </c>
      <c r="U19" s="39"/>
      <c r="AA19" s="92"/>
      <c r="AB19" s="91"/>
      <c r="AC19" s="91"/>
      <c r="AD19" s="91"/>
      <c r="AE19" s="91"/>
      <c r="AF19" s="91"/>
    </row>
    <row r="20" spans="1:32" ht="15.75" x14ac:dyDescent="0.25">
      <c r="A20" s="102"/>
      <c r="B20" s="71" t="s">
        <v>491</v>
      </c>
      <c r="C20" s="529" t="s">
        <v>438</v>
      </c>
      <c r="D20" s="530"/>
      <c r="E20" s="531"/>
      <c r="F20" s="107">
        <v>1737720</v>
      </c>
      <c r="G20" s="107"/>
      <c r="H20" s="49">
        <f>F20*$X$4/100</f>
        <v>481695.984</v>
      </c>
      <c r="I20" s="49">
        <f>F20*$X$5/100</f>
        <v>163866.99599999998</v>
      </c>
      <c r="J20" s="49">
        <f>F20*$X$6/100</f>
        <v>426262.71600000001</v>
      </c>
      <c r="K20" s="49">
        <f>F20*$X$7/100</f>
        <v>665894.304</v>
      </c>
      <c r="L20" s="108"/>
      <c r="M20" s="108"/>
      <c r="N20" s="108"/>
      <c r="O20" s="108"/>
      <c r="P20" s="55"/>
      <c r="Q20" s="56">
        <f t="shared" si="0"/>
        <v>481695.984</v>
      </c>
      <c r="R20" s="56">
        <f t="shared" si="0"/>
        <v>163866.99599999998</v>
      </c>
      <c r="S20" s="56">
        <f t="shared" si="0"/>
        <v>426262.71600000001</v>
      </c>
      <c r="T20" s="56">
        <f t="shared" si="0"/>
        <v>665894.304</v>
      </c>
      <c r="U20" s="39"/>
      <c r="AA20" s="92"/>
      <c r="AB20" s="91"/>
      <c r="AC20" s="91"/>
      <c r="AD20" s="91"/>
      <c r="AE20" s="91"/>
      <c r="AF20" s="91"/>
    </row>
    <row r="21" spans="1:32" ht="15.75" x14ac:dyDescent="0.25">
      <c r="A21" s="495"/>
      <c r="B21" s="71" t="s">
        <v>986</v>
      </c>
      <c r="C21" s="529" t="s">
        <v>997</v>
      </c>
      <c r="D21" s="530"/>
      <c r="E21" s="531"/>
      <c r="F21" s="107">
        <v>422544</v>
      </c>
      <c r="G21" s="107">
        <v>422544</v>
      </c>
      <c r="H21" s="506">
        <f>G21*X4/100</f>
        <v>117129.19679999999</v>
      </c>
      <c r="I21" s="506">
        <f>G21*X5/100</f>
        <v>39845.8992</v>
      </c>
      <c r="J21" s="506">
        <f>G21*X6/100</f>
        <v>103650.0432</v>
      </c>
      <c r="K21" s="506">
        <f>G21*X7/100</f>
        <v>161918.86079999999</v>
      </c>
      <c r="L21" s="108"/>
      <c r="M21" s="108"/>
      <c r="N21" s="108"/>
      <c r="O21" s="108"/>
      <c r="P21" s="55"/>
      <c r="Q21" s="56"/>
      <c r="R21" s="56"/>
      <c r="S21" s="56"/>
      <c r="T21" s="56"/>
      <c r="U21" s="39"/>
      <c r="AA21" s="92"/>
      <c r="AB21" s="91"/>
      <c r="AC21" s="91"/>
      <c r="AD21" s="91"/>
      <c r="AE21" s="91"/>
      <c r="AF21" s="91"/>
    </row>
    <row r="22" spans="1:32" ht="15" customHeight="1" x14ac:dyDescent="0.25">
      <c r="A22" s="532" t="s">
        <v>22</v>
      </c>
      <c r="B22" s="63"/>
      <c r="C22" s="533" t="s">
        <v>492</v>
      </c>
      <c r="D22" s="534"/>
      <c r="E22" s="535"/>
      <c r="F22" s="33">
        <f>F23+F26+F27+F28</f>
        <v>4904910</v>
      </c>
      <c r="G22" s="33"/>
      <c r="H22" s="34">
        <f>H23+H26+H27+H28</f>
        <v>1359641.0519999999</v>
      </c>
      <c r="I22" s="34">
        <f>I23+I26+I27+I28</f>
        <v>462533.01299999998</v>
      </c>
      <c r="J22" s="34">
        <f>J23+J26+J27+J28</f>
        <v>1203174.4230000002</v>
      </c>
      <c r="K22" s="34">
        <f>K23+K26+K27+K28</f>
        <v>1879561.5119999999</v>
      </c>
      <c r="L22" s="93"/>
      <c r="M22" s="93"/>
      <c r="N22" s="93"/>
      <c r="O22" s="93"/>
      <c r="P22" s="94"/>
      <c r="Q22" s="34">
        <f>Q23+Q26+Q27+Q28</f>
        <v>1058602</v>
      </c>
      <c r="R22" s="34">
        <f>R23+R26+R27+R28</f>
        <v>296000</v>
      </c>
      <c r="S22" s="34">
        <f>S23+S26+S27+S28</f>
        <v>936780</v>
      </c>
      <c r="T22" s="34">
        <f>T23+T26+T27+T28</f>
        <v>2613528</v>
      </c>
      <c r="U22" s="39"/>
      <c r="AA22" s="40"/>
    </row>
    <row r="23" spans="1:32" ht="15" customHeight="1" x14ac:dyDescent="0.25">
      <c r="A23" s="532"/>
      <c r="B23" s="65"/>
      <c r="C23" s="536" t="s">
        <v>493</v>
      </c>
      <c r="D23" s="537"/>
      <c r="E23" s="538"/>
      <c r="F23" s="107">
        <v>2848542</v>
      </c>
      <c r="G23" s="107"/>
      <c r="H23" s="109">
        <f>H24+H25</f>
        <v>789615.84239999996</v>
      </c>
      <c r="I23" s="109">
        <f>I24+I25</f>
        <v>268617.51059999998</v>
      </c>
      <c r="J23" s="109">
        <f>J24+J25</f>
        <v>698747.3526000001</v>
      </c>
      <c r="K23" s="109">
        <f>K24+K25</f>
        <v>1091561.2944</v>
      </c>
      <c r="L23" s="108"/>
      <c r="M23" s="108"/>
      <c r="N23" s="108"/>
      <c r="O23" s="108"/>
      <c r="P23" s="62"/>
      <c r="Q23" s="49">
        <f>Q24+Q25</f>
        <v>789616</v>
      </c>
      <c r="R23" s="49">
        <f>R24+R25</f>
        <v>268618</v>
      </c>
      <c r="S23" s="49">
        <f>S24+S25</f>
        <v>698749</v>
      </c>
      <c r="T23" s="49">
        <f>T24+T25</f>
        <v>1091559</v>
      </c>
      <c r="U23" s="39"/>
      <c r="AA23" s="40"/>
    </row>
    <row r="24" spans="1:32" ht="15" customHeight="1" x14ac:dyDescent="0.25">
      <c r="A24" s="532"/>
      <c r="B24" s="110" t="s">
        <v>60</v>
      </c>
      <c r="C24" s="539" t="s">
        <v>494</v>
      </c>
      <c r="D24" s="540"/>
      <c r="E24" s="541"/>
      <c r="F24" s="111">
        <v>854563</v>
      </c>
      <c r="G24" s="111"/>
      <c r="H24" s="112">
        <f t="shared" ref="H24:H29" si="1">F24*$X$4/100</f>
        <v>236884.86359999998</v>
      </c>
      <c r="I24" s="112">
        <f t="shared" ref="I24:I29" si="2">F24*$X$5/100</f>
        <v>80585.290899999993</v>
      </c>
      <c r="J24" s="112">
        <f t="shared" ref="J24:J29" si="3">F24*$X$6/100</f>
        <v>209624.3039</v>
      </c>
      <c r="K24" s="112">
        <f t="shared" ref="K24:K29" si="4">F24*$X$7/100</f>
        <v>327468.5416</v>
      </c>
      <c r="L24" s="61"/>
      <c r="M24" s="61"/>
      <c r="N24" s="61"/>
      <c r="O24" s="108"/>
      <c r="P24" s="62"/>
      <c r="Q24" s="113">
        <v>51220</v>
      </c>
      <c r="R24" s="113">
        <v>20718</v>
      </c>
      <c r="S24" s="113">
        <v>698749</v>
      </c>
      <c r="T24" s="113">
        <v>83876</v>
      </c>
      <c r="U24" s="39"/>
      <c r="AA24" s="40"/>
    </row>
    <row r="25" spans="1:32" ht="15" customHeight="1" x14ac:dyDescent="0.25">
      <c r="A25" s="532"/>
      <c r="B25" s="110" t="s">
        <v>60</v>
      </c>
      <c r="C25" s="542" t="s">
        <v>495</v>
      </c>
      <c r="D25" s="543"/>
      <c r="E25" s="544"/>
      <c r="F25" s="114">
        <v>1993979</v>
      </c>
      <c r="G25" s="114"/>
      <c r="H25" s="112">
        <f t="shared" si="1"/>
        <v>552730.97879999992</v>
      </c>
      <c r="I25" s="112">
        <f t="shared" si="2"/>
        <v>188032.21969999999</v>
      </c>
      <c r="J25" s="173">
        <f t="shared" si="3"/>
        <v>489123.04870000004</v>
      </c>
      <c r="K25" s="112">
        <f t="shared" si="4"/>
        <v>764092.75280000002</v>
      </c>
      <c r="L25" s="61"/>
      <c r="M25" s="61"/>
      <c r="N25" s="61"/>
      <c r="O25" s="61"/>
      <c r="P25" s="62"/>
      <c r="Q25" s="113">
        <v>738396</v>
      </c>
      <c r="R25" s="113">
        <v>247900</v>
      </c>
      <c r="S25" s="174"/>
      <c r="T25" s="113">
        <v>1007683</v>
      </c>
      <c r="U25" s="58" t="s">
        <v>476</v>
      </c>
      <c r="AA25" s="40"/>
    </row>
    <row r="26" spans="1:32" ht="15" customHeight="1" x14ac:dyDescent="0.25">
      <c r="A26" s="532"/>
      <c r="B26" s="110" t="s">
        <v>61</v>
      </c>
      <c r="C26" s="545" t="s">
        <v>439</v>
      </c>
      <c r="D26" s="546"/>
      <c r="E26" s="547"/>
      <c r="F26" s="115">
        <v>1086000</v>
      </c>
      <c r="G26" s="115"/>
      <c r="H26" s="116">
        <f t="shared" si="1"/>
        <v>301039.2</v>
      </c>
      <c r="I26" s="116">
        <f t="shared" si="2"/>
        <v>102409.8</v>
      </c>
      <c r="J26" s="116">
        <f t="shared" si="3"/>
        <v>266395.8</v>
      </c>
      <c r="K26" s="117">
        <f t="shared" si="4"/>
        <v>416155.2</v>
      </c>
      <c r="L26" s="87">
        <v>-301039.2</v>
      </c>
      <c r="M26" s="87">
        <v>-102409.8</v>
      </c>
      <c r="N26" s="87">
        <v>-266395.8</v>
      </c>
      <c r="O26" s="66">
        <f>301039.2+102409.8+266395.8</f>
        <v>669844.80000000005</v>
      </c>
      <c r="P26" s="62" t="s">
        <v>496</v>
      </c>
      <c r="Q26" s="57">
        <f t="shared" si="0"/>
        <v>0</v>
      </c>
      <c r="R26" s="57">
        <f t="shared" si="0"/>
        <v>0</v>
      </c>
      <c r="S26" s="57">
        <f t="shared" si="0"/>
        <v>0</v>
      </c>
      <c r="T26" s="57">
        <f t="shared" si="0"/>
        <v>1086000</v>
      </c>
      <c r="U26" s="39" t="s">
        <v>497</v>
      </c>
      <c r="AA26" s="40"/>
    </row>
    <row r="27" spans="1:32" ht="15" customHeight="1" x14ac:dyDescent="0.25">
      <c r="A27" s="532"/>
      <c r="B27" s="110" t="s">
        <v>96</v>
      </c>
      <c r="C27" s="545" t="s">
        <v>440</v>
      </c>
      <c r="D27" s="546"/>
      <c r="E27" s="547"/>
      <c r="F27" s="48">
        <v>290368</v>
      </c>
      <c r="G27" s="48"/>
      <c r="H27" s="49">
        <f t="shared" si="1"/>
        <v>80490.009600000005</v>
      </c>
      <c r="I27" s="49">
        <f t="shared" si="2"/>
        <v>27381.702399999998</v>
      </c>
      <c r="J27" s="49">
        <f t="shared" si="3"/>
        <v>71227.270399999994</v>
      </c>
      <c r="K27" s="49">
        <f t="shared" si="4"/>
        <v>111269.01759999999</v>
      </c>
      <c r="L27" s="61"/>
      <c r="M27" s="61"/>
      <c r="N27" s="61"/>
      <c r="O27" s="61"/>
      <c r="P27" s="62"/>
      <c r="Q27" s="56">
        <v>80490</v>
      </c>
      <c r="R27" s="56">
        <v>27382</v>
      </c>
      <c r="S27" s="56">
        <v>71227</v>
      </c>
      <c r="T27" s="56">
        <v>111269</v>
      </c>
      <c r="U27" s="39"/>
      <c r="AA27" s="40"/>
    </row>
    <row r="28" spans="1:32" ht="15" customHeight="1" x14ac:dyDescent="0.25">
      <c r="A28" s="532"/>
      <c r="B28" s="96" t="s">
        <v>98</v>
      </c>
      <c r="C28" s="548" t="s">
        <v>441</v>
      </c>
      <c r="D28" s="549"/>
      <c r="E28" s="550"/>
      <c r="F28" s="48">
        <v>680000</v>
      </c>
      <c r="G28" s="48"/>
      <c r="H28" s="49">
        <f t="shared" si="1"/>
        <v>188496</v>
      </c>
      <c r="I28" s="49">
        <f t="shared" si="2"/>
        <v>64124</v>
      </c>
      <c r="J28" s="49">
        <f t="shared" si="3"/>
        <v>166804</v>
      </c>
      <c r="K28" s="49">
        <f t="shared" si="4"/>
        <v>260576</v>
      </c>
      <c r="L28" s="61"/>
      <c r="M28" s="52">
        <v>-64124</v>
      </c>
      <c r="N28" s="61"/>
      <c r="O28" s="54">
        <v>64124</v>
      </c>
      <c r="P28" s="97" t="s">
        <v>498</v>
      </c>
      <c r="Q28" s="56">
        <f t="shared" si="0"/>
        <v>188496</v>
      </c>
      <c r="R28" s="57">
        <f t="shared" si="0"/>
        <v>0</v>
      </c>
      <c r="S28" s="56">
        <f t="shared" si="0"/>
        <v>166804</v>
      </c>
      <c r="T28" s="57">
        <f t="shared" si="0"/>
        <v>324700</v>
      </c>
      <c r="U28" s="39"/>
      <c r="AA28" s="40"/>
    </row>
    <row r="29" spans="1:32" ht="15.75" x14ac:dyDescent="0.25">
      <c r="A29" s="102" t="s">
        <v>100</v>
      </c>
      <c r="B29" s="118" t="s">
        <v>99</v>
      </c>
      <c r="C29" s="517" t="s">
        <v>442</v>
      </c>
      <c r="D29" s="518"/>
      <c r="E29" s="519"/>
      <c r="F29" s="75">
        <v>791781</v>
      </c>
      <c r="G29" s="75"/>
      <c r="H29" s="43">
        <f t="shared" si="1"/>
        <v>219481.69320000001</v>
      </c>
      <c r="I29" s="43">
        <f t="shared" si="2"/>
        <v>74664.948300000004</v>
      </c>
      <c r="J29" s="43">
        <f t="shared" si="3"/>
        <v>194223.8793</v>
      </c>
      <c r="K29" s="43">
        <f t="shared" si="4"/>
        <v>303410.4792</v>
      </c>
      <c r="L29" s="119"/>
      <c r="M29" s="119"/>
      <c r="N29" s="119"/>
      <c r="O29" s="105"/>
      <c r="P29" s="120"/>
      <c r="Q29" s="121">
        <f t="shared" si="0"/>
        <v>219481.69320000001</v>
      </c>
      <c r="R29" s="121">
        <f t="shared" si="0"/>
        <v>74664.948300000004</v>
      </c>
      <c r="S29" s="121">
        <f t="shared" si="0"/>
        <v>194223.8793</v>
      </c>
      <c r="T29" s="121">
        <f t="shared" si="0"/>
        <v>303410.4792</v>
      </c>
      <c r="U29" s="39" t="s">
        <v>471</v>
      </c>
      <c r="AA29" s="40"/>
    </row>
    <row r="30" spans="1:32" ht="15.75" x14ac:dyDescent="0.25">
      <c r="A30" s="520" t="s">
        <v>499</v>
      </c>
      <c r="B30" s="521"/>
      <c r="C30" s="522" t="s">
        <v>500</v>
      </c>
      <c r="D30" s="523"/>
      <c r="E30" s="524"/>
      <c r="F30" s="122">
        <f>SUM(H30:K30)</f>
        <v>3320000</v>
      </c>
      <c r="G30" s="122"/>
      <c r="H30" s="34">
        <v>920304</v>
      </c>
      <c r="I30" s="34">
        <v>313076</v>
      </c>
      <c r="J30" s="34">
        <v>814396</v>
      </c>
      <c r="K30" s="34">
        <v>1272224</v>
      </c>
      <c r="L30" s="93"/>
      <c r="M30" s="93"/>
      <c r="N30" s="93"/>
      <c r="O30" s="93"/>
      <c r="P30" s="123"/>
      <c r="Q30" s="38">
        <v>859104</v>
      </c>
      <c r="R30" s="38">
        <v>637546</v>
      </c>
      <c r="S30" s="38">
        <v>1008365</v>
      </c>
      <c r="T30" s="38">
        <v>816347</v>
      </c>
      <c r="U30" s="39" t="s">
        <v>544</v>
      </c>
      <c r="V30" s="40">
        <f>SUM(Q30:T30)</f>
        <v>3321362</v>
      </c>
      <c r="AA30" s="40"/>
    </row>
    <row r="31" spans="1:32" ht="15.75" x14ac:dyDescent="0.25">
      <c r="A31" s="514" t="s">
        <v>501</v>
      </c>
      <c r="B31" s="515"/>
      <c r="C31" s="515"/>
      <c r="D31" s="515"/>
      <c r="E31" s="516"/>
      <c r="F31" s="124">
        <f>SUM(F3+F4+F7+F11+F16+F19+F22+F29+F30)</f>
        <v>28877936.191960149</v>
      </c>
      <c r="G31" s="124"/>
      <c r="H31" s="124">
        <f>SUM(H3+H4+H7+H11+H16+H19+H22+H29+H30)</f>
        <v>7662676.0484113526</v>
      </c>
      <c r="I31" s="124">
        <f>SUM(I3+I4+I7+I11+I16+I19+I22+I29+I30)</f>
        <v>2694005.6669018418</v>
      </c>
      <c r="J31" s="124">
        <f>SUM(J3+J4+J7+J11+J16+J19+J22+J29+J30)</f>
        <v>7030944.9118878255</v>
      </c>
      <c r="K31" s="124">
        <f>SUM(K3+K4+K7+K11+K16+K19+K22+K29+K30)</f>
        <v>11490309.56475913</v>
      </c>
      <c r="L31" s="124">
        <f>SUM(L3:L30)</f>
        <v>-252035.07</v>
      </c>
      <c r="M31" s="124">
        <f>SUM(M3:M30)</f>
        <v>-187554.47</v>
      </c>
      <c r="N31" s="124">
        <f>SUM(N3:N30)</f>
        <v>-659838.36</v>
      </c>
      <c r="O31" s="124">
        <f>SUM(O3:O30)</f>
        <v>1099427.8999999999</v>
      </c>
      <c r="P31" s="125"/>
      <c r="Q31" s="124">
        <f>SUM(Q3+Q4+Q7+Q11+Q16+Q19+Q22+Q29+Q30)</f>
        <v>7349441.1264113523</v>
      </c>
      <c r="R31" s="124">
        <f>SUM(R3+R4+R7+R11+R16+R19+R22+R29+R30)</f>
        <v>2830921.983901842</v>
      </c>
      <c r="S31" s="124">
        <f>SUM(S3+S4+S7+S11+S16+S19+S22+S29+S30)</f>
        <v>6565076.9288878245</v>
      </c>
      <c r="T31" s="124">
        <f>SUM(T3+T4+T7+T11+T16+T19+T22+T29+T30)</f>
        <v>12133858.152759127</v>
      </c>
    </row>
    <row r="32" spans="1:32" x14ac:dyDescent="0.25">
      <c r="A32" s="126" t="s">
        <v>502</v>
      </c>
      <c r="B32" s="91"/>
      <c r="H32" s="127"/>
      <c r="I32" s="127"/>
    </row>
    <row r="33" spans="1:20" x14ac:dyDescent="0.25">
      <c r="A33" s="128" t="s">
        <v>503</v>
      </c>
      <c r="B33" s="129" t="s">
        <v>103</v>
      </c>
      <c r="C33" s="525" t="s">
        <v>504</v>
      </c>
      <c r="D33" s="525"/>
      <c r="E33" s="525"/>
      <c r="F33" s="130">
        <v>847001</v>
      </c>
      <c r="G33" s="130"/>
      <c r="H33" s="46"/>
      <c r="I33" s="46"/>
      <c r="J33" s="130">
        <v>847001</v>
      </c>
      <c r="K33" s="46"/>
      <c r="M33" s="131"/>
      <c r="N33" s="131"/>
      <c r="O33" s="131"/>
      <c r="Q33" s="132">
        <f>Q31/F31</f>
        <v>0.25450022042979292</v>
      </c>
      <c r="R33" s="132">
        <f>R31/F31</f>
        <v>9.8030619815899223E-2</v>
      </c>
      <c r="S33" s="132">
        <f>S31/F31</f>
        <v>0.22733885431589793</v>
      </c>
      <c r="T33" s="132">
        <f>T31/F31</f>
        <v>0.42017746947364237</v>
      </c>
    </row>
    <row r="34" spans="1:20" x14ac:dyDescent="0.25">
      <c r="A34" s="128" t="s">
        <v>503</v>
      </c>
      <c r="B34" s="129" t="s">
        <v>103</v>
      </c>
      <c r="C34" s="525" t="s">
        <v>505</v>
      </c>
      <c r="D34" s="525"/>
      <c r="E34" s="525"/>
      <c r="F34" s="130">
        <v>739970</v>
      </c>
      <c r="G34" s="130"/>
      <c r="H34" s="46"/>
      <c r="I34" s="46"/>
      <c r="J34" s="46"/>
      <c r="K34" s="130">
        <v>739970</v>
      </c>
      <c r="M34" s="131"/>
      <c r="N34" s="131"/>
      <c r="O34" s="131"/>
    </row>
    <row r="35" spans="1:20" x14ac:dyDescent="0.25">
      <c r="A35" s="128" t="s">
        <v>100</v>
      </c>
      <c r="B35" s="133" t="s">
        <v>446</v>
      </c>
      <c r="C35" s="513" t="s">
        <v>447</v>
      </c>
      <c r="D35" s="513"/>
      <c r="E35" s="513"/>
      <c r="F35" s="130">
        <v>779919</v>
      </c>
      <c r="G35" s="130"/>
      <c r="H35" s="46"/>
      <c r="I35" s="130">
        <v>779919</v>
      </c>
      <c r="J35" s="46"/>
      <c r="K35" s="46"/>
      <c r="M35" s="131"/>
      <c r="N35" s="131"/>
      <c r="O35" s="131"/>
      <c r="S35" s="40"/>
      <c r="T35" s="40"/>
    </row>
    <row r="36" spans="1:20" x14ac:dyDescent="0.25">
      <c r="A36" s="128" t="s">
        <v>100</v>
      </c>
      <c r="B36" s="133" t="s">
        <v>448</v>
      </c>
      <c r="C36" s="513" t="s">
        <v>506</v>
      </c>
      <c r="D36" s="513"/>
      <c r="E36" s="513"/>
      <c r="F36" s="134">
        <v>870000</v>
      </c>
      <c r="G36" s="134"/>
      <c r="H36" s="46"/>
      <c r="I36" s="46"/>
      <c r="J36" s="46"/>
      <c r="K36" s="130">
        <v>870000</v>
      </c>
      <c r="M36" s="131"/>
      <c r="N36" s="131"/>
      <c r="O36" s="131"/>
      <c r="S36" s="40"/>
      <c r="T36" s="40"/>
    </row>
    <row r="37" spans="1:20" x14ac:dyDescent="0.25">
      <c r="A37" s="128" t="s">
        <v>100</v>
      </c>
      <c r="B37" s="133" t="s">
        <v>449</v>
      </c>
      <c r="C37" s="513" t="s">
        <v>507</v>
      </c>
      <c r="D37" s="513"/>
      <c r="E37" s="513"/>
      <c r="F37" s="130">
        <v>392507</v>
      </c>
      <c r="G37" s="130"/>
      <c r="H37" s="130">
        <v>392507</v>
      </c>
      <c r="I37" s="135"/>
      <c r="J37" s="46"/>
      <c r="K37" s="46"/>
      <c r="M37" s="131"/>
      <c r="N37" s="131"/>
      <c r="O37" s="131"/>
    </row>
    <row r="38" spans="1:20" ht="15.75" x14ac:dyDescent="0.25">
      <c r="A38" s="514" t="s">
        <v>501</v>
      </c>
      <c r="B38" s="515"/>
      <c r="C38" s="515"/>
      <c r="D38" s="515"/>
      <c r="E38" s="516"/>
      <c r="F38" s="124">
        <f>F31+SUM(F33:F37)</f>
        <v>32507333.191960149</v>
      </c>
      <c r="G38" s="124"/>
      <c r="H38" s="124">
        <f>Q31+SUM(H33:H37)</f>
        <v>7741948.1264113523</v>
      </c>
      <c r="I38" s="124">
        <f>R31+SUM(I33:I37)</f>
        <v>3610840.983901842</v>
      </c>
      <c r="J38" s="124">
        <f>S31+SUM(J33:J37)</f>
        <v>7412077.9288878245</v>
      </c>
      <c r="K38" s="124">
        <f>T31+SUM(K33:K37)</f>
        <v>13743828.152759127</v>
      </c>
      <c r="M38" s="136"/>
      <c r="N38" s="131"/>
      <c r="O38" s="136"/>
    </row>
    <row r="39" spans="1:20" x14ac:dyDescent="0.25">
      <c r="M39" s="131"/>
      <c r="N39" s="131"/>
      <c r="O39" s="131"/>
    </row>
    <row r="40" spans="1:20" x14ac:dyDescent="0.25">
      <c r="F40" s="40">
        <f>F33+F34</f>
        <v>1586971</v>
      </c>
      <c r="G40" s="40"/>
    </row>
    <row r="42" spans="1:20" x14ac:dyDescent="0.25">
      <c r="H42" s="132">
        <f>H31/F31</f>
        <v>0.26534708011941321</v>
      </c>
      <c r="I42" s="132">
        <f>I31/F31</f>
        <v>9.3289411299823932E-2</v>
      </c>
      <c r="J42" s="132">
        <f>J31/F31</f>
        <v>0.24347117000159096</v>
      </c>
      <c r="K42" s="132">
        <f>K31/F31</f>
        <v>0.39789233857917189</v>
      </c>
    </row>
  </sheetData>
  <mergeCells count="44">
    <mergeCell ref="L1:P1"/>
    <mergeCell ref="Q1:T1"/>
    <mergeCell ref="C2:E2"/>
    <mergeCell ref="C3:E3"/>
    <mergeCell ref="A7:A10"/>
    <mergeCell ref="C7:E7"/>
    <mergeCell ref="C8:E8"/>
    <mergeCell ref="C9:E9"/>
    <mergeCell ref="C10:E10"/>
    <mergeCell ref="A4:A6"/>
    <mergeCell ref="C4:E4"/>
    <mergeCell ref="C5:E5"/>
    <mergeCell ref="C6:E6"/>
    <mergeCell ref="H1:K1"/>
    <mergeCell ref="C14:E14"/>
    <mergeCell ref="C15:E15"/>
    <mergeCell ref="A16:A18"/>
    <mergeCell ref="C16:E16"/>
    <mergeCell ref="C17:E17"/>
    <mergeCell ref="C18:E18"/>
    <mergeCell ref="A11:A15"/>
    <mergeCell ref="C12:E12"/>
    <mergeCell ref="C13:E13"/>
    <mergeCell ref="C19:E19"/>
    <mergeCell ref="C20:E20"/>
    <mergeCell ref="A22:A28"/>
    <mergeCell ref="C22:E22"/>
    <mergeCell ref="C23:E23"/>
    <mergeCell ref="C24:E24"/>
    <mergeCell ref="C25:E25"/>
    <mergeCell ref="C26:E26"/>
    <mergeCell ref="C27:E27"/>
    <mergeCell ref="C28:E28"/>
    <mergeCell ref="C21:E21"/>
    <mergeCell ref="C35:E35"/>
    <mergeCell ref="C36:E36"/>
    <mergeCell ref="C37:E37"/>
    <mergeCell ref="A38:E38"/>
    <mergeCell ref="C29:E29"/>
    <mergeCell ref="A30:B30"/>
    <mergeCell ref="C30:E30"/>
    <mergeCell ref="A31:E31"/>
    <mergeCell ref="C33:E33"/>
    <mergeCell ref="C34:E3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0">
    <pageSetUpPr fitToPage="1"/>
  </sheetPr>
  <dimension ref="A1:C50"/>
  <sheetViews>
    <sheetView topLeftCell="A40" workbookViewId="0">
      <selection activeCell="A50" sqref="A50:XFD50"/>
    </sheetView>
  </sheetViews>
  <sheetFormatPr defaultRowHeight="15.75" x14ac:dyDescent="0.25"/>
  <cols>
    <col min="1" max="1" width="9.140625" style="306"/>
    <col min="2" max="2" width="75" style="306" customWidth="1"/>
    <col min="3" max="3" width="29.7109375" style="306" customWidth="1"/>
    <col min="4" max="16384" width="9.140625" style="306"/>
  </cols>
  <sheetData>
    <row r="1" spans="1:3" ht="33" customHeight="1" x14ac:dyDescent="0.25">
      <c r="A1" s="605" t="s">
        <v>418</v>
      </c>
      <c r="B1" s="605"/>
      <c r="C1" s="605"/>
    </row>
    <row r="3" spans="1:3" ht="48" customHeight="1" x14ac:dyDescent="0.25">
      <c r="A3" s="307" t="s">
        <v>52</v>
      </c>
      <c r="B3" s="307" t="s">
        <v>53</v>
      </c>
      <c r="C3" s="307" t="s">
        <v>610</v>
      </c>
    </row>
    <row r="4" spans="1:3" ht="48" customHeight="1" x14ac:dyDescent="0.25">
      <c r="A4" s="308" t="s">
        <v>168</v>
      </c>
      <c r="B4" s="308" t="s">
        <v>114</v>
      </c>
      <c r="C4" s="455">
        <f>SUMIF('PP Lentelė 4'!$J$5:$J$108,'PP Lentelė 5'!A4,'PP Lentelė 4'!$L$5:$L$108)+SUMIF('PP Lentelė 4'!$M$5:$M$108,'PP Lentelė 5'!A4,'PP Lentelė 4'!$O$5:$O$108)+SUMIF('PP Lentelė 4'!$P$5:$P$108,'PP Lentelė 5'!A4,'PP Lentelė 4'!$R$5:$R$108)+SUMIF('PP Lentelė 4'!$S$5:$S$108,'PP Lentelė 5'!A4,'PP Lentelė 4'!$U$5:$U$108)</f>
        <v>8850</v>
      </c>
    </row>
    <row r="5" spans="1:3" ht="48" customHeight="1" x14ac:dyDescent="0.25">
      <c r="A5" s="308" t="s">
        <v>149</v>
      </c>
      <c r="B5" s="308" t="s">
        <v>118</v>
      </c>
      <c r="C5" s="456">
        <f>SUMIF('PP Lentelė 4'!$J$5:$J$108,'PP Lentelė 5'!A5,'PP Lentelė 4'!$L$5:$L$108)+SUMIF('PP Lentelė 4'!$M$5:$M$108,'PP Lentelė 5'!A5,'PP Lentelė 4'!$O$5:$O$108)+SUMIF('PP Lentelė 4'!$P$5:$P$108,'PP Lentelė 5'!A5,'PP Lentelė 4'!$R$5:$R$108)+SUMIF('PP Lentelė 4'!$S$5:$S$108,'PP Lentelė 5'!A5,'PP Lentelė 4'!$U$5:$U$108)</f>
        <v>3.952</v>
      </c>
    </row>
    <row r="6" spans="1:3" ht="48" customHeight="1" x14ac:dyDescent="0.25">
      <c r="A6" s="308" t="s">
        <v>158</v>
      </c>
      <c r="B6" s="308" t="s">
        <v>159</v>
      </c>
      <c r="C6" s="455">
        <f>SUMIF('PP Lentelė 4'!$J$5:$J$108,'PP Lentelė 5'!A6,'PP Lentelė 4'!$L$5:$L$108)+SUMIF('PP Lentelė 4'!$M$5:$M$108,'PP Lentelė 5'!A6,'PP Lentelė 4'!$O$5:$O$108)+SUMIF('PP Lentelė 4'!$P$5:$P$108,'PP Lentelė 5'!A6,'PP Lentelė 4'!$R$5:$R$108)+SUMIF('PP Lentelė 4'!$S$5:$S$108,'PP Lentelė 5'!A6,'PP Lentelė 4'!$U$5:$U$108)</f>
        <v>3835</v>
      </c>
    </row>
    <row r="7" spans="1:3" ht="48" customHeight="1" x14ac:dyDescent="0.25">
      <c r="A7" s="308" t="s">
        <v>172</v>
      </c>
      <c r="B7" s="308" t="s">
        <v>119</v>
      </c>
      <c r="C7" s="455">
        <f>SUMIF('PP Lentelė 4'!$J$5:$J$108,'PP Lentelė 5'!A7,'PP Lentelė 4'!$L$5:$L$108)+SUMIF('PP Lentelė 4'!$M$5:$M$108,'PP Lentelė 5'!A7,'PP Lentelė 4'!$O$5:$O$108)+SUMIF('PP Lentelė 4'!$P$5:$P$108,'PP Lentelė 5'!A7,'PP Lentelė 4'!$R$5:$R$108)+SUMIF('PP Lentelė 4'!$S$5:$S$108,'PP Lentelė 5'!A7,'PP Lentelė 4'!$U$5:$U$108)</f>
        <v>0</v>
      </c>
    </row>
    <row r="8" spans="1:3" ht="48" customHeight="1" x14ac:dyDescent="0.25">
      <c r="A8" s="308" t="s">
        <v>180</v>
      </c>
      <c r="B8" s="308" t="s">
        <v>182</v>
      </c>
      <c r="C8" s="455">
        <f>SUMIF('PP Lentelė 4'!$J$5:$J$108,'PP Lentelė 5'!A8,'PP Lentelė 4'!$L$5:$L$108)+SUMIF('PP Lentelė 4'!$M$5:$M$108,'PP Lentelė 5'!A8,'PP Lentelė 4'!$O$5:$O$108)+SUMIF('PP Lentelė 4'!$P$5:$P$108,'PP Lentelė 5'!A8,'PP Lentelė 4'!$R$5:$R$108)+SUMIF('PP Lentelė 4'!$S$5:$S$108,'PP Lentelė 5'!A8,'PP Lentelė 4'!$U$5:$U$108)</f>
        <v>55227.5</v>
      </c>
    </row>
    <row r="9" spans="1:3" ht="48" customHeight="1" x14ac:dyDescent="0.25">
      <c r="A9" s="308" t="s">
        <v>181</v>
      </c>
      <c r="B9" s="308" t="s">
        <v>183</v>
      </c>
      <c r="C9" s="455">
        <f>SUMIF('PP Lentelė 4'!$J$5:$J$108,'PP Lentelė 5'!A9,'PP Lentelė 4'!$L$5:$L$108)+SUMIF('PP Lentelė 4'!$M$5:$M$108,'PP Lentelė 5'!A9,'PP Lentelė 4'!$O$5:$O$108)+SUMIF('PP Lentelė 4'!$P$5:$P$108,'PP Lentelė 5'!A9,'PP Lentelė 4'!$R$5:$R$108)+SUMIF('PP Lentelė 4'!$S$5:$S$108,'PP Lentelė 5'!A9,'PP Lentelė 4'!$U$5:$U$108)</f>
        <v>1811.1299999999999</v>
      </c>
    </row>
    <row r="10" spans="1:3" ht="48" customHeight="1" x14ac:dyDescent="0.25">
      <c r="A10" s="308" t="s">
        <v>142</v>
      </c>
      <c r="B10" s="308" t="s">
        <v>143</v>
      </c>
      <c r="C10" s="455">
        <f>SUMIF('PP Lentelė 4'!$J$5:$J$108,'PP Lentelė 5'!A10,'PP Lentelė 4'!$L$5:$L$108)+SUMIF('PP Lentelė 4'!$M$5:$M$108,'PP Lentelė 5'!A10,'PP Lentelė 4'!$O$5:$O$108)+SUMIF('PP Lentelė 4'!$P$5:$P$108,'PP Lentelė 5'!A10,'PP Lentelė 4'!$R$5:$R$108)+SUMIF('PP Lentelė 4'!$S$5:$S$108,'PP Lentelė 5'!A10,'PP Lentelė 4'!$U$5:$U$108)</f>
        <v>20</v>
      </c>
    </row>
    <row r="11" spans="1:3" ht="48" customHeight="1" x14ac:dyDescent="0.25">
      <c r="A11" s="308" t="s">
        <v>533</v>
      </c>
      <c r="B11" s="308" t="s">
        <v>134</v>
      </c>
      <c r="C11" s="455">
        <f>SUMIF('PP Lentelė 4'!$J$5:$J$108,'PP Lentelė 5'!A11,'PP Lentelė 4'!$L$5:$L$108)+SUMIF('PP Lentelė 4'!$M$5:$M$108,'PP Lentelė 5'!A11,'PP Lentelė 4'!$O$5:$O$108)+SUMIF('PP Lentelė 4'!$P$5:$P$108,'PP Lentelė 5'!A11,'PP Lentelė 4'!$R$5:$R$108)+SUMIF('PP Lentelė 4'!$S$5:$S$108,'PP Lentelė 5'!A11,'PP Lentelė 4'!$U$5:$U$108)</f>
        <v>709</v>
      </c>
    </row>
    <row r="12" spans="1:3" ht="48" customHeight="1" x14ac:dyDescent="0.25">
      <c r="A12" s="308" t="s">
        <v>135</v>
      </c>
      <c r="B12" s="308" t="s">
        <v>136</v>
      </c>
      <c r="C12" s="455">
        <f>SUMIF('PP Lentelė 4'!$J$5:$J$108,'PP Lentelė 5'!A12,'PP Lentelė 4'!$L$5:$L$108)+SUMIF('PP Lentelė 4'!$M$5:$M$108,'PP Lentelė 5'!A12,'PP Lentelė 4'!$O$5:$O$108)+SUMIF('PP Lentelė 4'!$P$5:$P$108,'PP Lentelė 5'!A12,'PP Lentelė 4'!$R$5:$R$108)+SUMIF('PP Lentelė 4'!$S$5:$S$108,'PP Lentelė 5'!A12,'PP Lentelė 4'!$U$5:$U$108)</f>
        <v>11310</v>
      </c>
    </row>
    <row r="13" spans="1:3" ht="48" customHeight="1" x14ac:dyDescent="0.25">
      <c r="A13" s="308" t="s">
        <v>137</v>
      </c>
      <c r="B13" s="308" t="s">
        <v>138</v>
      </c>
      <c r="C13" s="455">
        <f>SUMIF('PP Lentelė 4'!$J$5:$J$108,'PP Lentelė 5'!A13,'PP Lentelė 4'!$L$5:$L$108)+SUMIF('PP Lentelė 4'!$M$5:$M$108,'PP Lentelė 5'!A13,'PP Lentelė 4'!$O$5:$O$108)+SUMIF('PP Lentelė 4'!$P$5:$P$108,'PP Lentelė 5'!A13,'PP Lentelė 4'!$R$5:$R$108)+SUMIF('PP Lentelė 4'!$S$5:$S$108,'PP Lentelė 5'!A13,'PP Lentelė 4'!$U$5:$U$108)</f>
        <v>1070</v>
      </c>
    </row>
    <row r="14" spans="1:3" ht="48" customHeight="1" x14ac:dyDescent="0.25">
      <c r="A14" s="308" t="s">
        <v>139</v>
      </c>
      <c r="B14" s="308" t="s">
        <v>140</v>
      </c>
      <c r="C14" s="455">
        <f>SUMIF('PP Lentelė 4'!$J$5:$J$108,'PP Lentelė 5'!A14,'PP Lentelė 4'!$L$5:$L$108)+SUMIF('PP Lentelė 4'!$M$5:$M$108,'PP Lentelė 5'!A14,'PP Lentelė 4'!$O$5:$O$108)+SUMIF('PP Lentelė 4'!$P$5:$P$108,'PP Lentelė 5'!A14,'PP Lentelė 4'!$R$5:$R$108)+SUMIF('PP Lentelė 4'!$S$5:$S$108,'PP Lentelė 5'!A14,'PP Lentelė 4'!$U$5:$U$108)</f>
        <v>1695</v>
      </c>
    </row>
    <row r="15" spans="1:3" ht="48" customHeight="1" x14ac:dyDescent="0.25">
      <c r="A15" s="308" t="s">
        <v>145</v>
      </c>
      <c r="B15" s="308" t="s">
        <v>146</v>
      </c>
      <c r="C15" s="455">
        <f>SUMIF('PP Lentelė 4'!$J$5:$J$108,'PP Lentelė 5'!A15,'PP Lentelė 4'!$L$5:$L$108)+SUMIF('PP Lentelė 4'!$M$5:$M$108,'PP Lentelė 5'!A15,'PP Lentelė 4'!$O$5:$O$108)+SUMIF('PP Lentelė 4'!$P$5:$P$108,'PP Lentelė 5'!A15,'PP Lentelė 4'!$R$5:$R$108)+SUMIF('PP Lentelė 4'!$S$5:$S$108,'PP Lentelė 5'!A15,'PP Lentelė 4'!$U$5:$U$108)</f>
        <v>22.07</v>
      </c>
    </row>
    <row r="16" spans="1:3" ht="48" customHeight="1" x14ac:dyDescent="0.25">
      <c r="A16" s="308" t="s">
        <v>147</v>
      </c>
      <c r="B16" s="308" t="s">
        <v>581</v>
      </c>
      <c r="C16" s="455">
        <f>SUMIF('PP Lentelė 4'!$J$5:$J$108,'PP Lentelė 5'!A16,'PP Lentelė 4'!$L$5:$L$108)+SUMIF('PP Lentelė 4'!$M$5:$M$108,'PP Lentelė 5'!A16,'PP Lentelė 4'!$O$5:$O$108)+SUMIF('PP Lentelė 4'!$P$5:$P$108,'PP Lentelė 5'!A16,'PP Lentelė 4'!$R$5:$R$108)+SUMIF('PP Lentelė 4'!$S$5:$S$108,'PP Lentelė 5'!A16,'PP Lentelė 4'!$U$5:$U$108)</f>
        <v>2</v>
      </c>
    </row>
    <row r="17" spans="1:3" ht="48" customHeight="1" x14ac:dyDescent="0.25">
      <c r="A17" s="308" t="s">
        <v>148</v>
      </c>
      <c r="B17" s="308" t="s">
        <v>582</v>
      </c>
      <c r="C17" s="455">
        <f>SUMIF('PP Lentelė 4'!$J$5:$J$108,'PP Lentelė 5'!A17,'PP Lentelė 4'!$L$5:$L$108)+SUMIF('PP Lentelė 4'!$M$5:$M$108,'PP Lentelė 5'!A17,'PP Lentelė 4'!$O$5:$O$108)+SUMIF('PP Lentelė 4'!$P$5:$P$108,'PP Lentelė 5'!A17,'PP Lentelė 4'!$R$5:$R$108)+SUMIF('PP Lentelė 4'!$S$5:$S$108,'PP Lentelė 5'!A17,'PP Lentelė 4'!$U$5:$U$108)</f>
        <v>8</v>
      </c>
    </row>
    <row r="18" spans="1:3" ht="48" customHeight="1" x14ac:dyDescent="0.25">
      <c r="A18" s="308" t="s">
        <v>562</v>
      </c>
      <c r="B18" s="308" t="s">
        <v>583</v>
      </c>
      <c r="C18" s="455">
        <f>SUMIF('PP Lentelė 4'!$J$5:$J$108,'PP Lentelė 5'!A18,'PP Lentelė 4'!$L$5:$L$108)+SUMIF('PP Lentelė 4'!$M$5:$M$108,'PP Lentelė 5'!A18,'PP Lentelė 4'!$O$5:$O$108)+SUMIF('PP Lentelė 4'!$P$5:$P$108,'PP Lentelė 5'!A18,'PP Lentelė 4'!$R$5:$R$108)+SUMIF('PP Lentelė 4'!$S$5:$S$108,'PP Lentelė 5'!A18,'PP Lentelė 4'!$U$5:$U$108)</f>
        <v>2</v>
      </c>
    </row>
    <row r="19" spans="1:3" ht="48" customHeight="1" x14ac:dyDescent="0.25">
      <c r="A19" s="308" t="s">
        <v>166</v>
      </c>
      <c r="B19" s="308" t="s">
        <v>115</v>
      </c>
      <c r="C19" s="455">
        <f>SUMIF('PP Lentelė 4'!$J$5:$J$108,'PP Lentelė 5'!A19,'PP Lentelė 4'!$L$5:$L$108)+SUMIF('PP Lentelė 4'!$M$5:$M$108,'PP Lentelė 5'!A19,'PP Lentelė 4'!$O$5:$O$108)+SUMIF('PP Lentelė 4'!$P$5:$P$108,'PP Lentelė 5'!A19,'PP Lentelė 4'!$R$5:$R$108)+SUMIF('PP Lentelė 4'!$S$5:$S$108,'PP Lentelė 5'!A19,'PP Lentelė 4'!$U$5:$U$108)</f>
        <v>2</v>
      </c>
    </row>
    <row r="20" spans="1:3" ht="48" customHeight="1" x14ac:dyDescent="0.25">
      <c r="A20" s="308" t="s">
        <v>519</v>
      </c>
      <c r="B20" s="308" t="s">
        <v>520</v>
      </c>
      <c r="C20" s="455">
        <f>SUMIF('PP Lentelė 4'!$J$5:$J$108,'PP Lentelė 5'!A20,'PP Lentelė 4'!$L$5:$L$108)+SUMIF('PP Lentelė 4'!$M$5:$M$108,'PP Lentelė 5'!A20,'PP Lentelė 4'!$O$5:$O$108)+SUMIF('PP Lentelė 4'!$P$5:$P$108,'PP Lentelė 5'!A20,'PP Lentelė 4'!$R$5:$R$108)+SUMIF('PP Lentelė 4'!$S$5:$S$108,'PP Lentelė 5'!A20,'PP Lentelė 4'!$U$5:$U$108)</f>
        <v>1</v>
      </c>
    </row>
    <row r="21" spans="1:3" ht="48" customHeight="1" x14ac:dyDescent="0.25">
      <c r="A21" s="308" t="s">
        <v>150</v>
      </c>
      <c r="B21" s="308" t="s">
        <v>151</v>
      </c>
      <c r="C21" s="455">
        <f>SUMIF('PP Lentelė 4'!$J$5:$J$108,'PP Lentelė 5'!A21,'PP Lentelė 4'!$L$5:$L$108)+SUMIF('PP Lentelė 4'!$M$5:$M$108,'PP Lentelė 5'!A21,'PP Lentelė 4'!$O$5:$O$108)+SUMIF('PP Lentelė 4'!$P$5:$P$108,'PP Lentelė 5'!A21,'PP Lentelė 4'!$R$5:$R$108)+SUMIF('PP Lentelė 4'!$S$5:$S$108,'PP Lentelė 5'!A21,'PP Lentelė 4'!$U$5:$U$108)</f>
        <v>0.51</v>
      </c>
    </row>
    <row r="22" spans="1:3" ht="48" customHeight="1" x14ac:dyDescent="0.25">
      <c r="A22" s="308" t="s">
        <v>1004</v>
      </c>
      <c r="B22" s="308" t="s">
        <v>996</v>
      </c>
      <c r="C22" s="455">
        <f>SUMIF('PP Lentelė 4'!$J$5:$J$108,'PP Lentelė 5'!A22,'PP Lentelė 4'!$L$5:$L$108)+SUMIF('PP Lentelė 4'!$M$5:$M$108,'PP Lentelė 5'!A22,'PP Lentelė 4'!$O$5:$O$108)+SUMIF('PP Lentelė 4'!$P$5:$P$108,'PP Lentelė 5'!A22,'PP Lentelė 4'!$R$5:$R$108)+SUMIF('PP Lentelė 4'!$S$5:$S$108,'PP Lentelė 5'!A22,'PP Lentelė 4'!$U$5:$U$108)</f>
        <v>1</v>
      </c>
    </row>
    <row r="23" spans="1:3" ht="48" customHeight="1" x14ac:dyDescent="0.25">
      <c r="A23" s="308" t="s">
        <v>170</v>
      </c>
      <c r="B23" s="308" t="s">
        <v>171</v>
      </c>
      <c r="C23" s="455">
        <f>SUMIF('PP Lentelė 4'!$J$5:$J$108,'PP Lentelė 5'!A23,'PP Lentelė 4'!$L$5:$L$108)+SUMIF('PP Lentelė 4'!$M$5:$M$108,'PP Lentelė 5'!A23,'PP Lentelė 4'!$O$5:$O$108)+SUMIF('PP Lentelė 4'!$P$5:$P$108,'PP Lentelė 5'!A23,'PP Lentelė 4'!$R$5:$R$108)+SUMIF('PP Lentelė 4'!$S$5:$S$108,'PP Lentelė 5'!A23,'PP Lentelė 4'!$U$5:$U$108)</f>
        <v>3</v>
      </c>
    </row>
    <row r="24" spans="1:3" ht="48" customHeight="1" x14ac:dyDescent="0.25">
      <c r="A24" s="308" t="s">
        <v>161</v>
      </c>
      <c r="B24" s="308" t="s">
        <v>162</v>
      </c>
      <c r="C24" s="455">
        <f>SUMIF('PP Lentelė 4'!$J$5:$J$108,'PP Lentelė 5'!A24,'PP Lentelė 4'!$L$5:$L$108)+SUMIF('PP Lentelė 4'!$M$5:$M$108,'PP Lentelė 5'!A24,'PP Lentelė 4'!$O$5:$O$108)+SUMIF('PP Lentelė 4'!$P$5:$P$108,'PP Lentelė 5'!A24,'PP Lentelė 4'!$R$5:$R$108)+SUMIF('PP Lentelė 4'!$S$5:$S$108,'PP Lentelė 5'!A24,'PP Lentelė 4'!$U$5:$U$108)</f>
        <v>4</v>
      </c>
    </row>
    <row r="25" spans="1:3" ht="48" customHeight="1" x14ac:dyDescent="0.25">
      <c r="A25" s="308" t="s">
        <v>164</v>
      </c>
      <c r="B25" s="308" t="s">
        <v>165</v>
      </c>
      <c r="C25" s="455">
        <f>SUMIF('PP Lentelė 4'!$J$5:$J$108,'PP Lentelė 5'!A25,'PP Lentelė 4'!$L$5:$L$108)+SUMIF('PP Lentelė 4'!$M$5:$M$108,'PP Lentelė 5'!A25,'PP Lentelė 4'!$O$5:$O$108)+SUMIF('PP Lentelė 4'!$P$5:$P$108,'PP Lentelė 5'!A25,'PP Lentelė 4'!$R$5:$R$108)+SUMIF('PP Lentelė 4'!$S$5:$S$108,'PP Lentelė 5'!A25,'PP Lentelė 4'!$U$5:$U$108)</f>
        <v>4</v>
      </c>
    </row>
    <row r="26" spans="1:3" ht="48" customHeight="1" x14ac:dyDescent="0.25">
      <c r="A26" s="269" t="s">
        <v>457</v>
      </c>
      <c r="B26" s="258" t="s">
        <v>458</v>
      </c>
      <c r="C26" s="455">
        <f>SUMIF('PP Lentelė 4'!$J$5:$J$108,'PP Lentelė 5'!A26,'PP Lentelė 4'!$L$5:$L$108)+SUMIF('PP Lentelė 4'!$M$5:$M$108,'PP Lentelė 5'!A26,'PP Lentelė 4'!$O$5:$O$108)+SUMIF('PP Lentelė 4'!$P$5:$P$108,'PP Lentelė 5'!A26,'PP Lentelė 4'!$R$5:$R$108)+SUMIF('PP Lentelė 4'!$S$5:$S$108,'PP Lentelė 5'!A26,'PP Lentelė 4'!$U$5:$U$108)</f>
        <v>80</v>
      </c>
    </row>
    <row r="27" spans="1:3" ht="48" customHeight="1" x14ac:dyDescent="0.25">
      <c r="A27" s="269" t="s">
        <v>983</v>
      </c>
      <c r="B27" s="258" t="s">
        <v>984</v>
      </c>
      <c r="C27" s="455">
        <f>SUMIF('PP Lentelė 4'!$J$5:$J$108,'PP Lentelė 5'!A27,'PP Lentelė 4'!$L$5:$L$108)+SUMIF('PP Lentelė 4'!$M$5:$M$108,'PP Lentelė 5'!A27,'PP Lentelė 4'!$O$5:$O$108)+SUMIF('PP Lentelė 4'!$P$5:$P$108,'PP Lentelė 5'!A27,'PP Lentelė 4'!$R$5:$R$108)+SUMIF('PP Lentelė 4'!$S$5:$S$108,'PP Lentelė 5'!A27,'PP Lentelė 4'!$U$5:$U$108)</f>
        <v>8</v>
      </c>
    </row>
    <row r="28" spans="1:3" ht="48" customHeight="1" x14ac:dyDescent="0.25">
      <c r="A28" s="269" t="s">
        <v>971</v>
      </c>
      <c r="B28" s="258" t="s">
        <v>972</v>
      </c>
      <c r="C28" s="455">
        <f>SUMIF('PP Lentelė 4'!$J$5:$J$108,'PP Lentelė 5'!A28,'PP Lentelė 4'!$L$5:$L$108)+SUMIF('PP Lentelė 4'!$M$5:$M$108,'PP Lentelė 5'!A28,'PP Lentelė 4'!$O$5:$O$108)+SUMIF('PP Lentelė 4'!$P$5:$P$108,'PP Lentelė 5'!A28,'PP Lentelė 4'!$R$5:$R$108)+SUMIF('PP Lentelė 4'!$S$5:$S$108,'PP Lentelė 5'!A28,'PP Lentelė 4'!$U$5:$U$108)</f>
        <v>2</v>
      </c>
    </row>
    <row r="29" spans="1:3" ht="48" customHeight="1" x14ac:dyDescent="0.25">
      <c r="A29" s="308" t="s">
        <v>154</v>
      </c>
      <c r="B29" s="308" t="s">
        <v>539</v>
      </c>
      <c r="C29" s="455">
        <f>SUMIF('PP Lentelė 4'!$J$5:$J$108,'PP Lentelė 5'!A29,'PP Lentelė 4'!$L$5:$L$108)+SUMIF('PP Lentelė 4'!$M$5:$M$108,'PP Lentelė 5'!A29,'PP Lentelė 4'!$O$5:$O$108)+SUMIF('PP Lentelė 4'!$P$5:$P$108,'PP Lentelė 5'!A29,'PP Lentelė 4'!$R$5:$R$108)+SUMIF('PP Lentelė 4'!$S$5:$S$108,'PP Lentelė 5'!A29,'PP Lentelė 4'!$U$5:$U$108)</f>
        <v>2.06</v>
      </c>
    </row>
    <row r="30" spans="1:3" ht="48" customHeight="1" x14ac:dyDescent="0.25">
      <c r="A30" s="308" t="s">
        <v>155</v>
      </c>
      <c r="B30" s="308" t="s">
        <v>540</v>
      </c>
      <c r="C30" s="455">
        <f>SUMIF('PP Lentelė 4'!$J$5:$J$108,'PP Lentelė 5'!A30,'PP Lentelė 4'!$L$5:$L$108)+SUMIF('PP Lentelė 4'!$M$5:$M$108,'PP Lentelė 5'!A30,'PP Lentelė 4'!$O$5:$O$108)+SUMIF('PP Lentelė 4'!$P$5:$P$108,'PP Lentelė 5'!A30,'PP Lentelė 4'!$R$5:$R$108)+SUMIF('PP Lentelė 4'!$S$5:$S$108,'PP Lentelė 5'!A30,'PP Lentelė 4'!$U$5:$U$108)</f>
        <v>1</v>
      </c>
    </row>
    <row r="31" spans="1:3" ht="48" customHeight="1" x14ac:dyDescent="0.25">
      <c r="A31" s="308" t="s">
        <v>128</v>
      </c>
      <c r="B31" s="308" t="s">
        <v>117</v>
      </c>
      <c r="C31" s="455">
        <f>SUMIF('PP Lentelė 4'!$J$5:$J$108,'PP Lentelė 5'!A31,'PP Lentelė 4'!$L$5:$L$108)+SUMIF('PP Lentelė 4'!$M$5:$M$108,'PP Lentelė 5'!A31,'PP Lentelė 4'!$O$5:$O$108)+SUMIF('PP Lentelė 4'!$P$5:$P$108,'PP Lentelė 5'!A31,'PP Lentelė 4'!$R$5:$R$108)+SUMIF('PP Lentelė 4'!$S$5:$S$108,'PP Lentelė 5'!A31,'PP Lentelė 4'!$U$5:$U$108)</f>
        <v>0</v>
      </c>
    </row>
    <row r="32" spans="1:3" ht="48" customHeight="1" x14ac:dyDescent="0.25">
      <c r="A32" s="308" t="s">
        <v>157</v>
      </c>
      <c r="B32" s="308" t="s">
        <v>156</v>
      </c>
      <c r="C32" s="455">
        <f>SUMIF('PP Lentelė 4'!$J$5:$J$108,'PP Lentelė 5'!A32,'PP Lentelė 4'!$L$5:$L$108)+SUMIF('PP Lentelė 4'!$M$5:$M$108,'PP Lentelė 5'!A32,'PP Lentelė 4'!$O$5:$O$108)+SUMIF('PP Lentelė 4'!$P$5:$P$108,'PP Lentelė 5'!A32,'PP Lentelė 4'!$R$5:$R$108)+SUMIF('PP Lentelė 4'!$S$5:$S$108,'PP Lentelė 5'!A32,'PP Lentelė 4'!$U$5:$U$108)</f>
        <v>2</v>
      </c>
    </row>
    <row r="33" spans="1:3" ht="48" customHeight="1" x14ac:dyDescent="0.25">
      <c r="A33" s="308" t="s">
        <v>141</v>
      </c>
      <c r="B33" s="308" t="s">
        <v>113</v>
      </c>
      <c r="C33" s="455">
        <f>SUMIF('PP Lentelė 4'!$J$5:$J$108,'PP Lentelė 5'!A33,'PP Lentelė 4'!$L$5:$L$108)+SUMIF('PP Lentelė 4'!$M$5:$M$108,'PP Lentelė 5'!A33,'PP Lentelė 4'!$O$5:$O$108)+SUMIF('PP Lentelė 4'!$P$5:$P$108,'PP Lentelė 5'!A33,'PP Lentelė 4'!$R$5:$R$108)+SUMIF('PP Lentelė 4'!$S$5:$S$108,'PP Lentelė 5'!A33,'PP Lentelė 4'!$U$5:$U$108)</f>
        <v>63</v>
      </c>
    </row>
    <row r="34" spans="1:3" ht="48" customHeight="1" x14ac:dyDescent="0.25">
      <c r="A34" s="308" t="s">
        <v>131</v>
      </c>
      <c r="B34" s="308" t="s">
        <v>123</v>
      </c>
      <c r="C34" s="455">
        <f>SUMIF('PP Lentelė 4'!$J$5:$J$108,'PP Lentelė 5'!A34,'PP Lentelė 4'!$L$5:$L$108)+SUMIF('PP Lentelė 4'!$M$5:$M$108,'PP Lentelė 5'!A34,'PP Lentelė 4'!$O$5:$O$108)+SUMIF('PP Lentelė 4'!$P$5:$P$108,'PP Lentelė 5'!A34,'PP Lentelė 4'!$R$5:$R$108)+SUMIF('PP Lentelė 4'!$S$5:$S$108,'PP Lentelė 5'!A34,'PP Lentelė 4'!$U$5:$U$108)</f>
        <v>5100</v>
      </c>
    </row>
    <row r="35" spans="1:3" ht="48" customHeight="1" x14ac:dyDescent="0.25">
      <c r="A35" s="308" t="s">
        <v>132</v>
      </c>
      <c r="B35" s="308" t="s">
        <v>133</v>
      </c>
      <c r="C35" s="455">
        <f>SUMIF('PP Lentelė 4'!$J$5:$J$108,'PP Lentelė 5'!A35,'PP Lentelė 4'!$L$5:$L$108)+SUMIF('PP Lentelė 4'!$M$5:$M$108,'PP Lentelė 5'!A35,'PP Lentelė 4'!$O$5:$O$108)+SUMIF('PP Lentelė 4'!$P$5:$P$108,'PP Lentelė 5'!A35,'PP Lentelė 4'!$R$5:$R$108)+SUMIF('PP Lentelė 4'!$S$5:$S$108,'PP Lentelė 5'!A35,'PP Lentelė 4'!$U$5:$U$108)</f>
        <v>14.04</v>
      </c>
    </row>
    <row r="36" spans="1:3" ht="48" customHeight="1" x14ac:dyDescent="0.25">
      <c r="A36" s="308" t="s">
        <v>167</v>
      </c>
      <c r="B36" s="308" t="s">
        <v>116</v>
      </c>
      <c r="C36" s="455">
        <f>SUMIF('PP Lentelė 4'!$J$5:$J$108,'PP Lentelė 5'!A36,'PP Lentelė 4'!$L$5:$L$108)+SUMIF('PP Lentelė 4'!$M$5:$M$108,'PP Lentelė 5'!A36,'PP Lentelė 4'!$O$5:$O$108)+SUMIF('PP Lentelė 4'!$P$5:$P$108,'PP Lentelė 5'!A36,'PP Lentelė 4'!$R$5:$R$108)+SUMIF('PP Lentelė 4'!$S$5:$S$108,'PP Lentelė 5'!A36,'PP Lentelė 4'!$U$5:$U$108)</f>
        <v>4</v>
      </c>
    </row>
    <row r="37" spans="1:3" ht="48" customHeight="1" x14ac:dyDescent="0.25">
      <c r="A37" s="308" t="s">
        <v>144</v>
      </c>
      <c r="B37" s="308" t="s">
        <v>124</v>
      </c>
      <c r="C37" s="455">
        <f>SUMIF('PP Lentelė 4'!$J$5:$J$108,'PP Lentelė 5'!A37,'PP Lentelė 4'!$L$5:$L$108)+SUMIF('PP Lentelė 4'!$M$5:$M$108,'PP Lentelė 5'!A37,'PP Lentelė 4'!$O$5:$O$108)+SUMIF('PP Lentelė 4'!$P$5:$P$108,'PP Lentelė 5'!A37,'PP Lentelė 4'!$R$5:$R$108)+SUMIF('PP Lentelė 4'!$S$5:$S$108,'PP Lentelė 5'!A37,'PP Lentelė 4'!$U$5:$U$108)</f>
        <v>5</v>
      </c>
    </row>
    <row r="38" spans="1:3" ht="48" customHeight="1" x14ac:dyDescent="0.25">
      <c r="A38" s="308" t="s">
        <v>152</v>
      </c>
      <c r="B38" s="308" t="s">
        <v>153</v>
      </c>
      <c r="C38" s="455">
        <f>SUMIF('PP Lentelė 4'!$J$5:$J$108,'PP Lentelė 5'!A38,'PP Lentelė 4'!$L$5:$L$108)+SUMIF('PP Lentelė 4'!$M$5:$M$108,'PP Lentelė 5'!A38,'PP Lentelė 4'!$O$5:$O$108)+SUMIF('PP Lentelė 4'!$P$5:$P$108,'PP Lentelė 5'!A38,'PP Lentelė 4'!$R$5:$R$108)+SUMIF('PP Lentelė 4'!$S$5:$S$108,'PP Lentelė 5'!A38,'PP Lentelė 4'!$U$5:$U$108)</f>
        <v>8</v>
      </c>
    </row>
    <row r="39" spans="1:3" ht="48" customHeight="1" x14ac:dyDescent="0.25">
      <c r="A39" s="308" t="s">
        <v>176</v>
      </c>
      <c r="B39" s="308" t="s">
        <v>121</v>
      </c>
      <c r="C39" s="455">
        <f>SUMIF('PP Lentelė 4'!$J$5:$J$108,'PP Lentelė 5'!A39,'PP Lentelė 4'!$L$5:$L$108)+SUMIF('PP Lentelė 4'!$M$5:$M$108,'PP Lentelė 5'!A39,'PP Lentelė 4'!$O$5:$O$108)+SUMIF('PP Lentelė 4'!$P$5:$P$108,'PP Lentelė 5'!A39,'PP Lentelė 4'!$R$5:$R$108)+SUMIF('PP Lentelė 4'!$S$5:$S$108,'PP Lentelė 5'!A39,'PP Lentelė 4'!$U$5:$U$108)</f>
        <v>4</v>
      </c>
    </row>
    <row r="40" spans="1:3" ht="48" customHeight="1" x14ac:dyDescent="0.25">
      <c r="A40" s="308" t="s">
        <v>130</v>
      </c>
      <c r="B40" s="308" t="s">
        <v>122</v>
      </c>
      <c r="C40" s="455">
        <f>SUMIF('PP Lentelė 4'!$J$5:$J$108,'PP Lentelė 5'!A40,'PP Lentelė 4'!$L$5:$L$108)+SUMIF('PP Lentelė 4'!$M$5:$M$108,'PP Lentelė 5'!A40,'PP Lentelė 4'!$O$5:$O$108)+SUMIF('PP Lentelė 4'!$P$5:$P$108,'PP Lentelė 5'!A40,'PP Lentelė 4'!$R$5:$R$108)+SUMIF('PP Lentelė 4'!$S$5:$S$108,'PP Lentelė 5'!A40,'PP Lentelė 4'!$U$5:$U$108)</f>
        <v>86</v>
      </c>
    </row>
    <row r="41" spans="1:3" ht="48" customHeight="1" x14ac:dyDescent="0.25">
      <c r="A41" s="308" t="s">
        <v>173</v>
      </c>
      <c r="B41" s="308" t="s">
        <v>174</v>
      </c>
      <c r="C41" s="455">
        <f>SUMIF('PP Lentelė 4'!$J$5:$J$108,'PP Lentelė 5'!A41,'PP Lentelė 4'!$L$5:$L$108)+SUMIF('PP Lentelė 4'!$M$5:$M$108,'PP Lentelė 5'!A41,'PP Lentelė 4'!$O$5:$O$108)+SUMIF('PP Lentelė 4'!$P$5:$P$108,'PP Lentelė 5'!A41,'PP Lentelė 4'!$R$5:$R$108)+SUMIF('PP Lentelė 4'!$S$5:$S$108,'PP Lentelė 5'!A41,'PP Lentelė 4'!$U$5:$U$108)</f>
        <v>0</v>
      </c>
    </row>
    <row r="42" spans="1:3" ht="48" customHeight="1" x14ac:dyDescent="0.25">
      <c r="A42" s="308" t="s">
        <v>178</v>
      </c>
      <c r="B42" s="308" t="s">
        <v>611</v>
      </c>
      <c r="C42" s="455">
        <f>SUMIF('PP Lentelė 4'!$J$5:$J$108,'PP Lentelė 5'!A42,'PP Lentelė 4'!$L$5:$L$108)+SUMIF('PP Lentelė 4'!$M$5:$M$108,'PP Lentelė 5'!A42,'PP Lentelė 4'!$O$5:$O$108)+SUMIF('PP Lentelė 4'!$P$5:$P$108,'PP Lentelė 5'!A42,'PP Lentelė 4'!$R$5:$R$108)+SUMIF('PP Lentelė 4'!$S$5:$S$108,'PP Lentelė 5'!A42,'PP Lentelė 4'!$U$5:$U$108)</f>
        <v>70600</v>
      </c>
    </row>
    <row r="43" spans="1:3" ht="48" customHeight="1" x14ac:dyDescent="0.25">
      <c r="A43" s="308" t="s">
        <v>179</v>
      </c>
      <c r="B43" s="308" t="s">
        <v>549</v>
      </c>
      <c r="C43" s="455">
        <f>SUMIF('PP Lentelė 4'!$J$5:$J$108,'PP Lentelė 5'!A43,'PP Lentelė 4'!$L$5:$L$108)+SUMIF('PP Lentelė 4'!$M$5:$M$108,'PP Lentelė 5'!A43,'PP Lentelė 4'!$O$5:$O$108)+SUMIF('PP Lentelė 4'!$P$5:$P$108,'PP Lentelė 5'!A43,'PP Lentelė 4'!$R$5:$R$108)+SUMIF('PP Lentelė 4'!$S$5:$S$108,'PP Lentelė 5'!A43,'PP Lentelė 4'!$U$5:$U$108)</f>
        <v>700</v>
      </c>
    </row>
    <row r="44" spans="1:3" ht="48" customHeight="1" x14ac:dyDescent="0.25">
      <c r="A44" s="308" t="s">
        <v>175</v>
      </c>
      <c r="B44" s="308" t="s">
        <v>120</v>
      </c>
      <c r="C44" s="455">
        <f>SUMIF('PP Lentelė 4'!$J$5:$J$108,'PP Lentelė 5'!A44,'PP Lentelė 4'!$L$5:$L$108)+SUMIF('PP Lentelė 4'!$M$5:$M$108,'PP Lentelė 5'!A44,'PP Lentelė 4'!$O$5:$O$108)+SUMIF('PP Lentelė 4'!$P$5:$P$108,'PP Lentelė 5'!A44,'PP Lentelė 4'!$R$5:$R$108)+SUMIF('PP Lentelė 4'!$S$5:$S$108,'PP Lentelė 5'!A44,'PP Lentelė 4'!$U$5:$U$108)</f>
        <v>0</v>
      </c>
    </row>
    <row r="45" spans="1:3" ht="48" customHeight="1" x14ac:dyDescent="0.25">
      <c r="A45" s="308" t="s">
        <v>987</v>
      </c>
      <c r="B45" s="308" t="s">
        <v>995</v>
      </c>
      <c r="C45" s="455">
        <f>SUMIF('PP Lentelė 4'!$J$5:$J$108,'PP Lentelė 5'!A45,'PP Lentelė 4'!$L$5:$L$108)+SUMIF('PP Lentelė 4'!$M$5:$M$108,'PP Lentelė 5'!A45,'PP Lentelė 4'!$O$5:$O$108)+SUMIF('PP Lentelė 4'!$P$5:$P$108,'PP Lentelė 5'!A45,'PP Lentelė 4'!$R$5:$R$108)+SUMIF('PP Lentelė 4'!$S$5:$S$108,'PP Lentelė 5'!A45,'PP Lentelė 4'!$U$5:$U$108)</f>
        <v>4247</v>
      </c>
    </row>
    <row r="46" spans="1:3" ht="48" customHeight="1" x14ac:dyDescent="0.25">
      <c r="A46" s="308" t="s">
        <v>163</v>
      </c>
      <c r="B46" s="308" t="s">
        <v>160</v>
      </c>
      <c r="C46" s="455">
        <f>SUMIF('PP Lentelė 4'!$J$5:$J$108,'PP Lentelė 5'!A46,'PP Lentelė 4'!$L$5:$L$108)+SUMIF('PP Lentelė 4'!$M$5:$M$108,'PP Lentelė 5'!A46,'PP Lentelė 4'!$O$5:$O$108)+SUMIF('PP Lentelė 4'!$P$5:$P$108,'PP Lentelė 5'!A46,'PP Lentelė 4'!$R$5:$R$108)+SUMIF('PP Lentelė 4'!$S$5:$S$108,'PP Lentelė 5'!A46,'PP Lentelė 4'!$U$5:$U$108)</f>
        <v>0</v>
      </c>
    </row>
    <row r="47" spans="1:3" ht="48" customHeight="1" x14ac:dyDescent="0.25">
      <c r="A47" s="308" t="s">
        <v>169</v>
      </c>
      <c r="B47" s="308" t="s">
        <v>209</v>
      </c>
      <c r="C47" s="455">
        <f>SUMIF('PP Lentelė 4'!$J$5:$J$108,'PP Lentelė 5'!A47,'PP Lentelė 4'!$L$5:$L$108)+SUMIF('PP Lentelė 4'!$M$5:$M$108,'PP Lentelė 5'!A47,'PP Lentelė 4'!$O$5:$O$108)+SUMIF('PP Lentelė 4'!$P$5:$P$108,'PP Lentelė 5'!A47,'PP Lentelė 4'!$R$5:$R$108)+SUMIF('PP Lentelė 4'!$S$5:$S$108,'PP Lentelė 5'!A47,'PP Lentelė 4'!$U$5:$U$108)</f>
        <v>120</v>
      </c>
    </row>
    <row r="48" spans="1:3" ht="48" customHeight="1" x14ac:dyDescent="0.25">
      <c r="A48" s="308" t="s">
        <v>125</v>
      </c>
      <c r="B48" s="308" t="s">
        <v>126</v>
      </c>
      <c r="C48" s="455">
        <v>4</v>
      </c>
    </row>
    <row r="49" spans="1:3" ht="48" customHeight="1" x14ac:dyDescent="0.25">
      <c r="A49" s="308" t="s">
        <v>127</v>
      </c>
      <c r="B49" s="308" t="s">
        <v>129</v>
      </c>
      <c r="C49" s="455">
        <f>SUMIF('PP Lentelė 4'!$J$5:$J$108,'PP Lentelė 5'!A49,'PP Lentelė 4'!$L$5:$L$108)+SUMIF('PP Lentelė 4'!$M$5:$M$108,'PP Lentelė 5'!A49,'PP Lentelė 4'!$O$5:$O$108)+SUMIF('PP Lentelė 4'!$P$5:$P$108,'PP Lentelė 5'!A49,'PP Lentelė 4'!$R$5:$R$108)+SUMIF('PP Lentelė 4'!$S$5:$S$108,'PP Lentelė 5'!A49,'PP Lentelė 4'!$U$5:$U$108)</f>
        <v>69</v>
      </c>
    </row>
    <row r="50" spans="1:3" ht="48" customHeight="1" x14ac:dyDescent="0.25">
      <c r="A50" s="308" t="s">
        <v>589</v>
      </c>
      <c r="B50" s="308" t="s">
        <v>590</v>
      </c>
      <c r="C50" s="455">
        <f>SUMIF('PP Lentelė 4'!$J$5:$J$108,'PP Lentelė 5'!A50,'PP Lentelė 4'!$L$5:$L$108)+SUMIF('PP Lentelė 4'!$M$5:$M$108,'PP Lentelė 5'!A50,'PP Lentelė 4'!$O$5:$O$108)+SUMIF('PP Lentelė 4'!$P$5:$P$108,'PP Lentelė 5'!A50,'PP Lentelė 4'!$R$5:$R$108)+SUMIF('PP Lentelė 4'!$S$5:$S$108,'PP Lentelė 5'!A50,'PP Lentelė 4'!$U$5:$U$108)</f>
        <v>0</v>
      </c>
    </row>
  </sheetData>
  <autoFilter ref="A3:C50"/>
  <sortState ref="A4:C47">
    <sortCondition ref="A4:A47"/>
  </sortState>
  <mergeCells count="1">
    <mergeCell ref="A1:C1"/>
  </mergeCells>
  <pageMargins left="0.7" right="0.7" top="0.75" bottom="0.75" header="0.3" footer="0.3"/>
  <pageSetup paperSize="9" scale="76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1">
    <pageSetUpPr fitToPage="1"/>
  </sheetPr>
  <dimension ref="A1:K28"/>
  <sheetViews>
    <sheetView showZeros="0" workbookViewId="0">
      <selection activeCell="A16" sqref="A16:B16"/>
    </sheetView>
  </sheetViews>
  <sheetFormatPr defaultRowHeight="15.75" x14ac:dyDescent="0.25"/>
  <cols>
    <col min="1" max="1" width="23.85546875" style="263" customWidth="1"/>
    <col min="2" max="2" width="56.42578125" style="248" customWidth="1"/>
    <col min="3" max="5" width="10.7109375" style="248" customWidth="1"/>
    <col min="6" max="6" width="12.140625" style="248" customWidth="1"/>
    <col min="7" max="9" width="10.7109375" style="248" customWidth="1"/>
    <col min="10" max="10" width="13.5703125" style="248" customWidth="1"/>
    <col min="11" max="11" width="13.42578125" style="248" customWidth="1"/>
    <col min="12" max="12" width="9.140625" style="248"/>
    <col min="13" max="13" width="12.140625" style="248" customWidth="1"/>
    <col min="14" max="16384" width="9.140625" style="248"/>
  </cols>
  <sheetData>
    <row r="1" spans="1:11" ht="54.75" customHeight="1" x14ac:dyDescent="0.25">
      <c r="A1" s="317" t="s">
        <v>445</v>
      </c>
    </row>
    <row r="2" spans="1:11" ht="27.75" customHeight="1" x14ac:dyDescent="0.25">
      <c r="A2" s="250"/>
      <c r="B2" s="251" t="s">
        <v>421</v>
      </c>
      <c r="C2" s="251" t="s">
        <v>624</v>
      </c>
      <c r="D2" s="251" t="s">
        <v>273</v>
      </c>
      <c r="E2" s="251" t="s">
        <v>274</v>
      </c>
      <c r="F2" s="251" t="s">
        <v>275</v>
      </c>
      <c r="G2" s="251" t="s">
        <v>280</v>
      </c>
      <c r="H2" s="251" t="s">
        <v>460</v>
      </c>
      <c r="I2" s="251" t="s">
        <v>459</v>
      </c>
      <c r="J2" s="252" t="s">
        <v>12</v>
      </c>
    </row>
    <row r="3" spans="1:11" ht="42.75" customHeight="1" x14ac:dyDescent="0.25">
      <c r="A3" s="251" t="s">
        <v>422</v>
      </c>
      <c r="B3" s="309" t="s">
        <v>423</v>
      </c>
      <c r="C3" s="253"/>
      <c r="D3" s="253"/>
      <c r="E3" s="253"/>
      <c r="F3" s="253"/>
      <c r="G3" s="253"/>
      <c r="H3" s="253"/>
      <c r="I3" s="253"/>
      <c r="J3" s="254"/>
    </row>
    <row r="4" spans="1:11" ht="24.75" customHeight="1" x14ac:dyDescent="0.25">
      <c r="A4" s="257" t="s">
        <v>456</v>
      </c>
      <c r="B4" s="258" t="s">
        <v>424</v>
      </c>
      <c r="C4" s="310">
        <f>SUMIFS('Visi duomenys'!$O$5:$O$108,'Visi duomenys'!$F$5:$F$108,$A4,'Visi duomenys'!$R$5:$R$108,$C$2)/1000</f>
        <v>0</v>
      </c>
      <c r="D4" s="310">
        <f>SUMIFS('Visi duomenys'!$O$5:$O$108,'Visi duomenys'!$F$5:$F$108,$A4,'Visi duomenys'!$R$5:$R$108,$D$2)/1000</f>
        <v>0</v>
      </c>
      <c r="E4" s="310">
        <f>SUMIFS('Visi duomenys'!$O$5:$O$108,'Visi duomenys'!$F$5:$F$108,$A4,'Visi duomenys'!$R$5:$R$108,$E$2)/1000</f>
        <v>0</v>
      </c>
      <c r="F4" s="310">
        <f>SUMIFS('Visi duomenys'!$O$5:$O$108,'Visi duomenys'!$F$5:$F$108,$A4,'Visi duomenys'!$R$5:$R$108,$F$2)/1000</f>
        <v>396.88668999999999</v>
      </c>
      <c r="G4" s="310">
        <f>SUMIFS('Visi duomenys'!$O$5:$O$108,'Visi duomenys'!$F$5:$F$108,$A4,'Visi duomenys'!$R$5:$R$108,$G$2)/1000</f>
        <v>0</v>
      </c>
      <c r="H4" s="310">
        <f>SUMIFS('Visi duomenys'!$O$5:$O$108,'Visi duomenys'!$F$5:$F$108,$A4,'Visi duomenys'!$R$5:$R$108,$H$2)/1000</f>
        <v>0</v>
      </c>
      <c r="I4" s="310">
        <f>SUMIFS('Visi duomenys'!$O$5:$O$108,'Visi duomenys'!$F$5:$F$108,$A4,'Visi duomenys'!$R$5:$R$108,$I$2)/1000</f>
        <v>0</v>
      </c>
      <c r="J4" s="255">
        <f>SUM(C4:I4)</f>
        <v>396.88668999999999</v>
      </c>
    </row>
    <row r="5" spans="1:11" ht="24.75" customHeight="1" x14ac:dyDescent="0.25">
      <c r="A5" s="257" t="s">
        <v>425</v>
      </c>
      <c r="B5" s="258" t="s">
        <v>426</v>
      </c>
      <c r="C5" s="310">
        <f>SUMIFS('Visi duomenys'!$O$5:$O$108,'Visi duomenys'!$F$5:$F$108,$A5,'Visi duomenys'!$R$5:$R$108,$C$2)/1000</f>
        <v>0</v>
      </c>
      <c r="D5" s="310">
        <f>SUMIFS('Visi duomenys'!$O$5:$O$108,'Visi duomenys'!$F$5:$F$108,$A5,'Visi duomenys'!$R$5:$R$108,$D$2)/1000</f>
        <v>0</v>
      </c>
      <c r="E5" s="310">
        <f>SUMIFS('Visi duomenys'!$O$5:$O$108,'Visi duomenys'!$F$5:$F$108,$A5,'Visi duomenys'!$R$5:$R$108,$E$2)/1000</f>
        <v>0</v>
      </c>
      <c r="F5" s="310">
        <f>SUMIFS('Visi duomenys'!$O$5:$O$108,'Visi duomenys'!$F$5:$F$108,$A5,'Visi duomenys'!$R$5:$R$108,$F$2)/1000</f>
        <v>691.89839000000006</v>
      </c>
      <c r="G5" s="310">
        <f>SUMIFS('Visi duomenys'!$O$5:$O$108,'Visi duomenys'!$F$5:$F$108,$A5,'Visi duomenys'!$R$5:$R$108,$G$2)/1000</f>
        <v>0</v>
      </c>
      <c r="H5" s="310">
        <f>SUMIFS('Visi duomenys'!$O$5:$O$108,'Visi duomenys'!$F$5:$F$108,$A5,'Visi duomenys'!$R$5:$R$108,$H$2)/1000</f>
        <v>0</v>
      </c>
      <c r="I5" s="310">
        <f>SUMIFS('Visi duomenys'!$O$5:$O$108,'Visi duomenys'!$F$5:$F$108,$A5,'Visi duomenys'!$R$5:$R$108,$I$2)/1000</f>
        <v>0</v>
      </c>
      <c r="J5" s="255">
        <f t="shared" ref="J5:J27" si="0">SUM(C5:I5)</f>
        <v>691.89839000000006</v>
      </c>
    </row>
    <row r="6" spans="1:11" ht="25.5" customHeight="1" x14ac:dyDescent="0.25">
      <c r="A6" s="257" t="s">
        <v>427</v>
      </c>
      <c r="B6" s="258" t="s">
        <v>428</v>
      </c>
      <c r="C6" s="310">
        <f>SUMIFS('Visi duomenys'!$O$5:$O$108,'Visi duomenys'!$F$5:$F$108,$A6,'Visi duomenys'!$R$5:$R$108,$C$2)/1000</f>
        <v>0</v>
      </c>
      <c r="D6" s="310">
        <f>SUMIFS('Visi duomenys'!$O$5:$O$108,'Visi duomenys'!$F$5:$F$108,$A6,'Visi duomenys'!$R$5:$R$108,$D$2)/1000</f>
        <v>0</v>
      </c>
      <c r="E6" s="310">
        <f>SUMIFS('Visi duomenys'!$O$5:$O$108,'Visi duomenys'!$F$5:$F$108,$A6,'Visi duomenys'!$R$5:$R$108,$E$2)/1000</f>
        <v>0</v>
      </c>
      <c r="F6" s="310">
        <f>SUMIFS('Visi duomenys'!$O$5:$O$108,'Visi duomenys'!$F$5:$F$108,$A6,'Visi duomenys'!$R$5:$R$108,$F$2)/1000</f>
        <v>1030.2811100000001</v>
      </c>
      <c r="G6" s="310">
        <f>SUMIFS('Visi duomenys'!$O$5:$O$108,'Visi duomenys'!$F$5:$F$108,$A6,'Visi duomenys'!$R$5:$R$108,$G$2)/1000</f>
        <v>0</v>
      </c>
      <c r="H6" s="310">
        <f>SUMIFS('Visi duomenys'!$O$5:$O$108,'Visi duomenys'!$F$5:$F$108,$A6,'Visi duomenys'!$R$5:$R$108,$H$2)/1000</f>
        <v>0</v>
      </c>
      <c r="I6" s="310">
        <f>SUMIFS('Visi duomenys'!$O$5:$O$108,'Visi duomenys'!$F$5:$F$108,$A6,'Visi duomenys'!$R$5:$R$108,$I$2)/1000</f>
        <v>0</v>
      </c>
      <c r="J6" s="255">
        <f t="shared" si="0"/>
        <v>1030.2811100000001</v>
      </c>
    </row>
    <row r="7" spans="1:11" ht="25.5" customHeight="1" x14ac:dyDescent="0.25">
      <c r="A7" s="257" t="s">
        <v>78</v>
      </c>
      <c r="B7" s="258" t="s">
        <v>567</v>
      </c>
      <c r="C7" s="310">
        <f>SUMIFS('Visi duomenys'!$O$5:$O$108,'Visi duomenys'!$F$5:$F$108,$A7,'Visi duomenys'!$R$5:$R$108,$C$2)/1000</f>
        <v>0</v>
      </c>
      <c r="D7" s="310">
        <f>SUMIFS('Visi duomenys'!$O$5:$O$108,'Visi duomenys'!$F$5:$F$108,$A7,'Visi duomenys'!$R$5:$R$108,$D$2)/1000</f>
        <v>0</v>
      </c>
      <c r="E7" s="310">
        <f>SUMIFS('Visi duomenys'!$O$5:$O$108,'Visi duomenys'!$F$5:$F$108,$A7,'Visi duomenys'!$R$5:$R$108,$E$2)/1000</f>
        <v>0</v>
      </c>
      <c r="F7" s="310">
        <f>SUMIFS('Visi duomenys'!$O$5:$O$108,'Visi duomenys'!$F$5:$F$108,$A7,'Visi duomenys'!$R$5:$R$108,$F$2)/1000</f>
        <v>1208.3720000000001</v>
      </c>
      <c r="G7" s="310">
        <f>SUMIFS('Visi duomenys'!$O$5:$O$108,'Visi duomenys'!$F$5:$F$108,$A7,'Visi duomenys'!$R$5:$R$108,$G$2)/1000</f>
        <v>0</v>
      </c>
      <c r="H7" s="310">
        <f>SUMIFS('Visi duomenys'!$O$5:$O$108,'Visi duomenys'!$F$5:$F$108,$A7,'Visi duomenys'!$R$5:$R$108,$H$2)/1000</f>
        <v>0</v>
      </c>
      <c r="I7" s="310">
        <f>SUMIFS('Visi duomenys'!$O$5:$O$108,'Visi duomenys'!$F$5:$F$108,$A7,'Visi duomenys'!$R$5:$R$108,$I$2)/1000</f>
        <v>0</v>
      </c>
      <c r="J7" s="255">
        <f t="shared" si="0"/>
        <v>1208.3720000000001</v>
      </c>
      <c r="K7" s="256"/>
    </row>
    <row r="8" spans="1:11" ht="25.5" customHeight="1" x14ac:dyDescent="0.25">
      <c r="A8" s="257" t="s">
        <v>81</v>
      </c>
      <c r="B8" s="258" t="s">
        <v>568</v>
      </c>
      <c r="C8" s="310">
        <f>SUMIFS('Visi duomenys'!$O$5:$O$108,'Visi duomenys'!$F$5:$F$108,$A8,'Visi duomenys'!$R$5:$R$108,$C$2)/1000</f>
        <v>0</v>
      </c>
      <c r="D8" s="310">
        <f>SUMIFS('Visi duomenys'!$O$5:$O$108,'Visi duomenys'!$F$5:$F$108,$A8,'Visi duomenys'!$R$5:$R$108,$D$2)/1000</f>
        <v>0</v>
      </c>
      <c r="E8" s="310">
        <f>SUMIFS('Visi duomenys'!$O$5:$O$108,'Visi duomenys'!$F$5:$F$108,$A8,'Visi duomenys'!$R$5:$R$108,$E$2)/1000</f>
        <v>0</v>
      </c>
      <c r="F8" s="310">
        <f>SUMIFS('Visi duomenys'!$O$5:$O$108,'Visi duomenys'!$F$5:$F$108,$A8,'Visi duomenys'!$R$5:$R$108,$F$2)/1000</f>
        <v>342.416</v>
      </c>
      <c r="G8" s="310">
        <f>SUMIFS('Visi duomenys'!$O$5:$O$108,'Visi duomenys'!$F$5:$F$108,$A8,'Visi duomenys'!$R$5:$R$108,$G$2)/1000</f>
        <v>212.733</v>
      </c>
      <c r="H8" s="310">
        <f>SUMIFS('Visi duomenys'!$O$5:$O$108,'Visi duomenys'!$F$5:$F$108,$A8,'Visi duomenys'!$R$5:$R$108,$H$2)/1000</f>
        <v>0</v>
      </c>
      <c r="I8" s="310">
        <f>SUMIFS('Visi duomenys'!$O$5:$O$108,'Visi duomenys'!$F$5:$F$108,$A8,'Visi duomenys'!$R$5:$R$108,$I$2)/1000</f>
        <v>0</v>
      </c>
      <c r="J8" s="255">
        <f t="shared" si="0"/>
        <v>555.149</v>
      </c>
      <c r="K8" s="256"/>
    </row>
    <row r="9" spans="1:11" ht="25.5" customHeight="1" x14ac:dyDescent="0.25">
      <c r="A9" s="257" t="s">
        <v>82</v>
      </c>
      <c r="B9" s="258" t="s">
        <v>569</v>
      </c>
      <c r="C9" s="310">
        <f>SUMIFS('Visi duomenys'!$O$5:$O$108,'Visi duomenys'!$F$5:$F$108,$A9,'Visi duomenys'!$R$5:$R$108,$C$2)/1000</f>
        <v>0</v>
      </c>
      <c r="D9" s="310">
        <f>SUMIFS('Visi duomenys'!$O$5:$O$108,'Visi duomenys'!$F$5:$F$108,$A9,'Visi duomenys'!$R$5:$R$108,$D$2)/1000</f>
        <v>0</v>
      </c>
      <c r="E9" s="310">
        <f>SUMIFS('Visi duomenys'!$O$5:$O$108,'Visi duomenys'!$F$5:$F$108,$A9,'Visi duomenys'!$R$5:$R$108,$E$2)/1000</f>
        <v>0</v>
      </c>
      <c r="F9" s="310">
        <f>SUMIFS('Visi duomenys'!$O$5:$O$108,'Visi duomenys'!$F$5:$F$108,$A9,'Visi duomenys'!$R$5:$R$108,$F$2)/1000</f>
        <v>0</v>
      </c>
      <c r="G9" s="310">
        <f>SUMIFS('Visi duomenys'!$O$5:$O$108,'Visi duomenys'!$F$5:$F$108,$A9,'Visi duomenys'!$R$5:$R$108,$G$2)/1000</f>
        <v>693.24699999999996</v>
      </c>
      <c r="H9" s="310">
        <f>SUMIFS('Visi duomenys'!$O$5:$O$108,'Visi duomenys'!$F$5:$F$108,$A9,'Visi duomenys'!$R$5:$R$108,$H$2)/1000</f>
        <v>0</v>
      </c>
      <c r="I9" s="310">
        <f>SUMIFS('Visi duomenys'!$O$5:$O$108,'Visi duomenys'!$F$5:$F$108,$A9,'Visi duomenys'!$R$5:$R$108,$I$2)/1000</f>
        <v>0</v>
      </c>
      <c r="J9" s="255">
        <f t="shared" si="0"/>
        <v>693.24699999999996</v>
      </c>
      <c r="K9" s="256"/>
    </row>
    <row r="10" spans="1:11" ht="24.75" customHeight="1" x14ac:dyDescent="0.25">
      <c r="A10" s="257" t="s">
        <v>62</v>
      </c>
      <c r="B10" s="258" t="s">
        <v>563</v>
      </c>
      <c r="C10" s="310">
        <f>SUMIFS('Visi duomenys'!$O$5:$O$108,'Visi duomenys'!$F$5:$F$108,$A10,'Visi duomenys'!$R$5:$R$108,$C$2)/1000</f>
        <v>0</v>
      </c>
      <c r="D10" s="310">
        <f>SUMIFS('Visi duomenys'!$O$5:$O$108,'Visi duomenys'!$F$5:$F$108,$A10,'Visi duomenys'!$R$5:$R$108,$D$2)/1000</f>
        <v>0</v>
      </c>
      <c r="E10" s="310">
        <f>SUMIFS('Visi duomenys'!$O$5:$O$108,'Visi duomenys'!$F$5:$F$108,$A10,'Visi duomenys'!$R$5:$R$108,$E$2)/1000</f>
        <v>4896.2174599999998</v>
      </c>
      <c r="F10" s="310">
        <f>SUMIFS('Visi duomenys'!$O$5:$O$108,'Visi duomenys'!$F$5:$F$108,$A10,'Visi duomenys'!$R$5:$R$108,$F$2)/1000</f>
        <v>0</v>
      </c>
      <c r="G10" s="310">
        <f>SUMIFS('Visi duomenys'!$O$5:$O$108,'Visi duomenys'!$F$5:$F$108,$A10,'Visi duomenys'!$R$5:$R$108,$G$2)/1000</f>
        <v>0</v>
      </c>
      <c r="H10" s="310">
        <f>SUMIFS('Visi duomenys'!$O$5:$O$108,'Visi duomenys'!$F$5:$F$108,$A10,'Visi duomenys'!$R$5:$R$108,$H$2)/1000</f>
        <v>0</v>
      </c>
      <c r="I10" s="310">
        <f>SUMIFS('Visi duomenys'!$O$5:$O$108,'Visi duomenys'!$F$5:$F$108,$A10,'Visi duomenys'!$R$5:$R$108,$I$2)/1000</f>
        <v>0</v>
      </c>
      <c r="J10" s="255">
        <f t="shared" si="0"/>
        <v>4896.2174599999998</v>
      </c>
      <c r="K10" s="311"/>
    </row>
    <row r="11" spans="1:11" ht="25.5" customHeight="1" x14ac:dyDescent="0.25">
      <c r="A11" s="257" t="s">
        <v>64</v>
      </c>
      <c r="B11" s="258" t="s">
        <v>433</v>
      </c>
      <c r="C11" s="310">
        <f>SUMIFS('Visi duomenys'!$O$5:$O$108,'Visi duomenys'!$F$5:$F$108,$A11,'Visi duomenys'!$R$5:$R$108,$C$2)/1000</f>
        <v>0</v>
      </c>
      <c r="D11" s="310">
        <f>SUMIFS('Visi duomenys'!$O$5:$O$108,'Visi duomenys'!$F$5:$F$108,$A11,'Visi duomenys'!$R$5:$R$108,$D$2)/1000</f>
        <v>0</v>
      </c>
      <c r="E11" s="310">
        <f>SUMIFS('Visi duomenys'!$O$5:$O$108,'Visi duomenys'!$F$5:$F$108,$A11,'Visi duomenys'!$R$5:$R$108,$E$2)/1000</f>
        <v>0</v>
      </c>
      <c r="F11" s="310">
        <f>SUMIFS('Visi duomenys'!$O$5:$O$108,'Visi duomenys'!$F$5:$F$108,$A11,'Visi duomenys'!$R$5:$R$108,$F$2)/1000</f>
        <v>909.21742000000006</v>
      </c>
      <c r="G11" s="310">
        <f>SUMIFS('Visi duomenys'!$O$5:$O$108,'Visi duomenys'!$F$5:$F$108,$A11,'Visi duomenys'!$R$5:$R$108,$G$2)/1000</f>
        <v>0</v>
      </c>
      <c r="H11" s="310">
        <f>SUMIFS('Visi duomenys'!$O$5:$O$108,'Visi duomenys'!$F$5:$F$108,$A11,'Visi duomenys'!$R$5:$R$108,$H$2)/1000</f>
        <v>0</v>
      </c>
      <c r="I11" s="310">
        <f>SUMIFS('Visi duomenys'!$O$5:$O$108,'Visi duomenys'!$F$5:$F$108,$A11,'Visi duomenys'!$R$5:$R$108,$I$2)/1000</f>
        <v>0</v>
      </c>
      <c r="J11" s="255">
        <f t="shared" si="0"/>
        <v>909.21742000000006</v>
      </c>
      <c r="K11" s="256"/>
    </row>
    <row r="12" spans="1:11" ht="24.75" customHeight="1" x14ac:dyDescent="0.25">
      <c r="A12" s="257" t="s">
        <v>86</v>
      </c>
      <c r="B12" s="258" t="s">
        <v>434</v>
      </c>
      <c r="C12" s="310">
        <f>SUMIFS('Visi duomenys'!$O$5:$O$108,'Visi duomenys'!$F$5:$F$108,$A12,'Visi duomenys'!$R$5:$R$108,$C$2)/1000</f>
        <v>0</v>
      </c>
      <c r="D12" s="310">
        <f>SUMIFS('Visi duomenys'!$O$5:$O$108,'Visi duomenys'!$F$5:$F$108,$A12,'Visi duomenys'!$R$5:$R$108,$D$2)/1000</f>
        <v>0</v>
      </c>
      <c r="E12" s="310">
        <f>SUMIFS('Visi duomenys'!$O$5:$O$108,'Visi duomenys'!$F$5:$F$108,$A12,'Visi duomenys'!$R$5:$R$108,$E$2)/1000</f>
        <v>0</v>
      </c>
      <c r="F12" s="310">
        <f>SUMIFS('Visi duomenys'!$O$5:$O$108,'Visi duomenys'!$F$5:$F$108,$A12,'Visi duomenys'!$R$5:$R$108,$F$2)/1000</f>
        <v>1204.62607</v>
      </c>
      <c r="G12" s="310">
        <f>SUMIFS('Visi duomenys'!$O$5:$O$108,'Visi duomenys'!$F$5:$F$108,$A12,'Visi duomenys'!$R$5:$R$108,$G$2)/1000</f>
        <v>0</v>
      </c>
      <c r="H12" s="310">
        <f>SUMIFS('Visi duomenys'!$O$5:$O$108,'Visi duomenys'!$F$5:$F$108,$A12,'Visi duomenys'!$R$5:$R$108,$H$2)/1000</f>
        <v>696.90593000000001</v>
      </c>
      <c r="I12" s="310">
        <f>SUMIFS('Visi duomenys'!$O$5:$O$108,'Visi duomenys'!$F$5:$F$108,$A12,'Visi duomenys'!$R$5:$R$108,$I$2)/1000</f>
        <v>0</v>
      </c>
      <c r="J12" s="255">
        <f t="shared" si="0"/>
        <v>1901.5320000000002</v>
      </c>
      <c r="K12" s="256"/>
    </row>
    <row r="13" spans="1:11" ht="24.75" customHeight="1" x14ac:dyDescent="0.25">
      <c r="A13" s="257" t="s">
        <v>65</v>
      </c>
      <c r="B13" s="258" t="s">
        <v>435</v>
      </c>
      <c r="C13" s="310">
        <f>SUMIFS('Visi duomenys'!$O$5:$O$108,'Visi duomenys'!$F$5:$F$108,$A13,'Visi duomenys'!$R$5:$R$108,$C$2)/1000</f>
        <v>0</v>
      </c>
      <c r="D13" s="310">
        <f>SUMIFS('Visi duomenys'!$O$5:$O$108,'Visi duomenys'!$F$5:$F$108,$A13,'Visi duomenys'!$R$5:$R$108,$D$2)/1000</f>
        <v>0</v>
      </c>
      <c r="E13" s="310">
        <f>SUMIFS('Visi duomenys'!$O$5:$O$108,'Visi duomenys'!$F$5:$F$108,$A13,'Visi duomenys'!$R$5:$R$108,$E$2)/1000</f>
        <v>0</v>
      </c>
      <c r="F13" s="310">
        <f>SUMIFS('Visi duomenys'!$O$5:$O$108,'Visi duomenys'!$F$5:$F$108,$A13,'Visi duomenys'!$R$5:$R$108,$F$2)/1000</f>
        <v>2380.2176199999999</v>
      </c>
      <c r="G13" s="310">
        <f>SUMIFS('Visi duomenys'!$O$5:$O$108,'Visi duomenys'!$F$5:$F$108,$A13,'Visi duomenys'!$R$5:$R$108,$G$2)/1000</f>
        <v>0</v>
      </c>
      <c r="H13" s="310">
        <f>SUMIFS('Visi duomenys'!$O$5:$O$108,'Visi duomenys'!$F$5:$F$108,$A13,'Visi duomenys'!$R$5:$R$108,$H$2)/1000</f>
        <v>0</v>
      </c>
      <c r="I13" s="310">
        <f>SUMIFS('Visi duomenys'!$O$5:$O$108,'Visi duomenys'!$F$5:$F$108,$A13,'Visi duomenys'!$R$5:$R$108,$I$2)/1000</f>
        <v>0</v>
      </c>
      <c r="J13" s="255">
        <f t="shared" si="0"/>
        <v>2380.2176199999999</v>
      </c>
      <c r="K13" s="256"/>
    </row>
    <row r="14" spans="1:11" ht="25.5" customHeight="1" x14ac:dyDescent="0.25">
      <c r="A14" s="257" t="s">
        <v>212</v>
      </c>
      <c r="B14" s="258" t="s">
        <v>436</v>
      </c>
      <c r="C14" s="310">
        <f>SUMIFS('Visi duomenys'!$O$5:$O$108,'Visi duomenys'!$F$5:$F$108,$A14,'Visi duomenys'!$R$5:$R$108,$C$2)/1000</f>
        <v>0</v>
      </c>
      <c r="D14" s="310">
        <f>SUMIFS('Visi duomenys'!$O$5:$O$108,'Visi duomenys'!$F$5:$F$108,$A14,'Visi duomenys'!$R$5:$R$108,$D$2)/1000</f>
        <v>0</v>
      </c>
      <c r="E14" s="310">
        <f>SUMIFS('Visi duomenys'!$O$5:$O$108,'Visi duomenys'!$F$5:$F$108,$A14,'Visi duomenys'!$R$5:$R$108,$E$2)/1000</f>
        <v>0</v>
      </c>
      <c r="F14" s="310">
        <f>SUMIFS('Visi duomenys'!$O$5:$O$108,'Visi duomenys'!$F$5:$F$108,$A14,'Visi duomenys'!$R$5:$R$108,$F$2)/1000</f>
        <v>588.15099999999995</v>
      </c>
      <c r="G14" s="310">
        <f>SUMIFS('Visi duomenys'!$O$5:$O$108,'Visi duomenys'!$F$5:$F$108,$A14,'Visi duomenys'!$R$5:$R$108,$G$2)/1000</f>
        <v>0</v>
      </c>
      <c r="H14" s="310">
        <f>SUMIFS('Visi duomenys'!$O$5:$O$108,'Visi duomenys'!$F$5:$F$108,$A14,'Visi duomenys'!$R$5:$R$108,$H$2)/1000</f>
        <v>0</v>
      </c>
      <c r="I14" s="310">
        <f>SUMIFS('Visi duomenys'!$O$5:$O$108,'Visi duomenys'!$F$5:$F$108,$A14,'Visi duomenys'!$R$5:$R$108,$I$2)/1000</f>
        <v>0</v>
      </c>
      <c r="J14" s="255">
        <f t="shared" si="0"/>
        <v>588.15099999999995</v>
      </c>
      <c r="K14" s="256"/>
    </row>
    <row r="15" spans="1:11" ht="25.5" customHeight="1" x14ac:dyDescent="0.25">
      <c r="A15" s="257" t="s">
        <v>90</v>
      </c>
      <c r="B15" s="258" t="s">
        <v>437</v>
      </c>
      <c r="C15" s="310">
        <f>SUMIFS('Visi duomenys'!$O$5:$O$108,'Visi duomenys'!$F$5:$F$108,$A15,'Visi duomenys'!$R$5:$R$108,$C$2)/1000</f>
        <v>0</v>
      </c>
      <c r="D15" s="310">
        <f>SUMIFS('Visi duomenys'!$O$5:$O$108,'Visi duomenys'!$F$5:$F$108,$A15,'Visi duomenys'!$R$5:$R$108,$D$2)/1000</f>
        <v>0</v>
      </c>
      <c r="E15" s="310">
        <f>SUMIFS('Visi duomenys'!$O$5:$O$108,'Visi duomenys'!$F$5:$F$108,$A15,'Visi duomenys'!$R$5:$R$108,$E$2)/1000</f>
        <v>2148.12</v>
      </c>
      <c r="F15" s="310">
        <f>SUMIFS('Visi duomenys'!$O$5:$O$108,'Visi duomenys'!$F$5:$F$108,$A15,'Visi duomenys'!$R$5:$R$108,$F$2)/1000</f>
        <v>0</v>
      </c>
      <c r="G15" s="310">
        <f>SUMIFS('Visi duomenys'!$O$5:$O$108,'Visi duomenys'!$F$5:$F$108,$A15,'Visi duomenys'!$R$5:$R$108,$G$2)/1000</f>
        <v>0</v>
      </c>
      <c r="H15" s="310">
        <f>SUMIFS('Visi duomenys'!$O$5:$O$108,'Visi duomenys'!$F$5:$F$108,$A15,'Visi duomenys'!$R$5:$R$108,$H$2)/1000</f>
        <v>0</v>
      </c>
      <c r="I15" s="310">
        <f>SUMIFS('Visi duomenys'!$O$5:$O$108,'Visi duomenys'!$F$5:$F$108,$A15,'Visi duomenys'!$R$5:$R$108,$I$2)/1000</f>
        <v>0</v>
      </c>
      <c r="J15" s="255">
        <f t="shared" si="0"/>
        <v>2148.12</v>
      </c>
      <c r="K15" s="256"/>
    </row>
    <row r="16" spans="1:11" ht="25.5" customHeight="1" x14ac:dyDescent="0.25">
      <c r="A16" s="250" t="s">
        <v>991</v>
      </c>
      <c r="B16" s="258" t="s">
        <v>997</v>
      </c>
      <c r="C16" s="310">
        <f>SUMIFS('Visi duomenys'!$O$5:$O$108,'Visi duomenys'!$F$5:$F$108,$A16,'Visi duomenys'!$R$5:$R$108,$C$2)/1000</f>
        <v>0</v>
      </c>
      <c r="D16" s="310">
        <f>SUMIFS('Visi duomenys'!$O$5:$O$108,'Visi duomenys'!$F$5:$F$108,$A16,'Visi duomenys'!$R$5:$R$108,$D$2)/1000</f>
        <v>0</v>
      </c>
      <c r="E16" s="310">
        <f>SUMIFS('Visi duomenys'!$O$5:$O$108,'Visi duomenys'!$F$5:$F$108,$A16,'Visi duomenys'!$R$5:$R$108,$E$2)/1000</f>
        <v>0</v>
      </c>
      <c r="F16" s="310">
        <f>SUMIFS('Visi duomenys'!$O$5:$O$108,'Visi duomenys'!$F$5:$F$108,$A16,'Visi duomenys'!$R$5:$R$108,$F$2)/1000</f>
        <v>0</v>
      </c>
      <c r="G16" s="310">
        <f>SUMIFS('Visi duomenys'!$O$5:$O$108,'Visi duomenys'!$F$5:$F$108,$A16,'Visi duomenys'!$R$5:$R$108,$G$2)/1000</f>
        <v>422.54399999999998</v>
      </c>
      <c r="H16" s="310">
        <f>SUMIFS('Visi duomenys'!$O$5:$O$108,'Visi duomenys'!$F$5:$F$108,$A16,'Visi duomenys'!$R$5:$R$108,$H$2)/1000</f>
        <v>0</v>
      </c>
      <c r="I16" s="310">
        <f>SUMIFS('Visi duomenys'!$O$5:$O$108,'Visi duomenys'!$F$5:$F$108,$A16,'Visi duomenys'!$R$5:$R$108,$I$2)/1000</f>
        <v>0</v>
      </c>
      <c r="J16" s="255">
        <f t="shared" si="0"/>
        <v>422.54399999999998</v>
      </c>
      <c r="K16" s="256"/>
    </row>
    <row r="17" spans="1:11" ht="24.75" customHeight="1" x14ac:dyDescent="0.25">
      <c r="A17" s="257" t="s">
        <v>60</v>
      </c>
      <c r="B17" s="258" t="s">
        <v>443</v>
      </c>
      <c r="C17" s="310">
        <f>SUMIFS('Visi duomenys'!$O$5:$O$108,'Visi duomenys'!$F$5:$F$108,$A17,'Visi duomenys'!$R$5:$R$108,$C$2)/1000</f>
        <v>0</v>
      </c>
      <c r="D17" s="310">
        <f>SUMIFS('Visi duomenys'!$O$5:$O$108,'Visi duomenys'!$F$5:$F$108,$A17,'Visi duomenys'!$R$5:$R$108,$D$2)/1000</f>
        <v>0</v>
      </c>
      <c r="E17" s="310">
        <f>SUMIFS('Visi duomenys'!$O$5:$O$108,'Visi duomenys'!$F$5:$F$108,$A17,'Visi duomenys'!$R$5:$R$108,$E$2)/1000</f>
        <v>0</v>
      </c>
      <c r="F17" s="310">
        <f>SUMIFS('Visi duomenys'!$O$5:$O$108,'Visi duomenys'!$F$5:$F$108,$A17,'Visi duomenys'!$R$5:$R$108,$F$2)/1000</f>
        <v>2733.8420000000001</v>
      </c>
      <c r="G17" s="310">
        <f>SUMIFS('Visi duomenys'!$O$5:$O$108,'Visi duomenys'!$F$5:$F$108,$A17,'Visi duomenys'!$R$5:$R$108,$G$2)/1000</f>
        <v>114.7</v>
      </c>
      <c r="H17" s="310">
        <f>SUMIFS('Visi duomenys'!$O$5:$O$108,'Visi duomenys'!$F$5:$F$108,$A17,'Visi duomenys'!$R$5:$R$108,$H$2)/1000</f>
        <v>0</v>
      </c>
      <c r="I17" s="310">
        <f>SUMIFS('Visi duomenys'!$O$5:$O$108,'Visi duomenys'!$F$5:$F$108,$A17,'Visi duomenys'!$R$5:$R$108,$I$2)/1000</f>
        <v>0</v>
      </c>
      <c r="J17" s="255">
        <f t="shared" si="0"/>
        <v>2848.5419999999999</v>
      </c>
      <c r="K17" s="256"/>
    </row>
    <row r="18" spans="1:11" ht="25.5" customHeight="1" x14ac:dyDescent="0.25">
      <c r="A18" s="257" t="s">
        <v>61</v>
      </c>
      <c r="B18" s="258" t="s">
        <v>439</v>
      </c>
      <c r="C18" s="310">
        <f>SUMIFS('Visi duomenys'!$O$5:$O$108,'Visi duomenys'!$F$5:$F$108,$A18,'Visi duomenys'!$R$5:$R$108,$C$2)/1000</f>
        <v>0</v>
      </c>
      <c r="D18" s="310">
        <f>SUMIFS('Visi duomenys'!$O$5:$O$108,'Visi duomenys'!$F$5:$F$108,$A18,'Visi duomenys'!$R$5:$R$108,$D$2)/1000</f>
        <v>0</v>
      </c>
      <c r="E18" s="310">
        <f>SUMIFS('Visi duomenys'!$O$5:$O$108,'Visi duomenys'!$F$5:$F$108,$A18,'Visi duomenys'!$R$5:$R$108,$E$2)/1000</f>
        <v>0</v>
      </c>
      <c r="F18" s="310">
        <f>SUMIFS('Visi duomenys'!$O$5:$O$108,'Visi duomenys'!$F$5:$F$108,$A18,'Visi duomenys'!$R$5:$R$108,$F$2)/1000</f>
        <v>1086</v>
      </c>
      <c r="G18" s="310">
        <f>SUMIFS('Visi duomenys'!$O$5:$O$108,'Visi duomenys'!$F$5:$F$108,$A18,'Visi duomenys'!$R$5:$R$108,$G$2)/1000</f>
        <v>0</v>
      </c>
      <c r="H18" s="310">
        <f>SUMIFS('Visi duomenys'!$O$5:$O$108,'Visi duomenys'!$F$5:$F$108,$A18,'Visi duomenys'!$R$5:$R$108,$H$2)/1000</f>
        <v>0</v>
      </c>
      <c r="I18" s="310">
        <f>SUMIFS('Visi duomenys'!$O$5:$O$108,'Visi duomenys'!$F$5:$F$108,$A18,'Visi duomenys'!$R$5:$R$108,$I$2)/1000</f>
        <v>0</v>
      </c>
      <c r="J18" s="255">
        <f t="shared" si="0"/>
        <v>1086</v>
      </c>
      <c r="K18" s="256"/>
    </row>
    <row r="19" spans="1:11" ht="25.5" customHeight="1" x14ac:dyDescent="0.25">
      <c r="A19" s="257" t="s">
        <v>518</v>
      </c>
      <c r="B19" s="258" t="s">
        <v>564</v>
      </c>
      <c r="C19" s="310">
        <f>SUMIFS('Visi duomenys'!$O$5:$O$108,'Visi duomenys'!$F$5:$F$108,$A19,'Visi duomenys'!$R$5:$R$108,$C$2)/1000</f>
        <v>0</v>
      </c>
      <c r="D19" s="310">
        <f>SUMIFS('Visi duomenys'!$O$5:$O$108,'Visi duomenys'!$F$5:$F$108,$A19,'Visi duomenys'!$R$5:$R$108,$D$2)/1000</f>
        <v>0</v>
      </c>
      <c r="E19" s="310">
        <f>SUMIFS('Visi duomenys'!$O$5:$O$108,'Visi duomenys'!$F$5:$F$108,$A19,'Visi duomenys'!$R$5:$R$108,$E$2)/1000</f>
        <v>10.115</v>
      </c>
      <c r="F19" s="310">
        <f>SUMIFS('Visi duomenys'!$O$5:$O$108,'Visi duomenys'!$F$5:$F$108,$A19,'Visi duomenys'!$R$5:$R$108,$F$2)/1000</f>
        <v>0</v>
      </c>
      <c r="G19" s="310">
        <f>SUMIFS('Visi duomenys'!$O$5:$O$108,'Visi duomenys'!$F$5:$F$108,$A19,'Visi duomenys'!$R$5:$R$108,$G$2)/1000</f>
        <v>0</v>
      </c>
      <c r="H19" s="310">
        <f>SUMIFS('Visi duomenys'!$O$5:$O$108,'Visi duomenys'!$F$5:$F$108,$A19,'Visi duomenys'!$R$5:$R$108,$H$2)/1000</f>
        <v>0</v>
      </c>
      <c r="I19" s="310">
        <f>SUMIFS('Visi duomenys'!$O$5:$O$108,'Visi duomenys'!$F$5:$F$108,$A19,'Visi duomenys'!$R$5:$R$108,$I$2)/1000</f>
        <v>0</v>
      </c>
      <c r="J19" s="255">
        <f t="shared" si="0"/>
        <v>10.115</v>
      </c>
      <c r="K19" s="256"/>
    </row>
    <row r="20" spans="1:11" ht="25.5" customHeight="1" x14ac:dyDescent="0.25">
      <c r="A20" s="257" t="s">
        <v>96</v>
      </c>
      <c r="B20" s="258" t="s">
        <v>440</v>
      </c>
      <c r="C20" s="310">
        <f>SUMIFS('Visi duomenys'!$O$5:$O$108,'Visi duomenys'!$F$5:$F$108,$A20,'Visi duomenys'!$R$5:$R$108,$C$2)/1000</f>
        <v>0</v>
      </c>
      <c r="D20" s="310">
        <f>SUMIFS('Visi duomenys'!$O$5:$O$108,'Visi duomenys'!$F$5:$F$108,$A20,'Visi duomenys'!$R$5:$R$108,$D$2)/1000</f>
        <v>0</v>
      </c>
      <c r="E20" s="310">
        <f>SUMIFS('Visi duomenys'!$O$5:$O$108,'Visi duomenys'!$F$5:$F$108,$A20,'Visi duomenys'!$R$5:$R$108,$E$2)/1000</f>
        <v>0</v>
      </c>
      <c r="F20" s="310">
        <f>SUMIFS('Visi duomenys'!$O$5:$O$108,'Visi duomenys'!$F$5:$F$108,$A20,'Visi duomenys'!$R$5:$R$108,$F$2)/1000</f>
        <v>209.87799999999999</v>
      </c>
      <c r="G20" s="310">
        <f>SUMIFS('Visi duomenys'!$O$5:$O$108,'Visi duomenys'!$F$5:$F$108,$A20,'Visi duomenys'!$R$5:$R$108,$G$2)/1000</f>
        <v>0</v>
      </c>
      <c r="H20" s="310">
        <f>SUMIFS('Visi duomenys'!$O$5:$O$108,'Visi duomenys'!$F$5:$F$108,$A20,'Visi duomenys'!$R$5:$R$108,$H$2)/1000</f>
        <v>80.489999999999995</v>
      </c>
      <c r="I20" s="310">
        <f>SUMIFS('Visi duomenys'!$O$5:$O$108,'Visi duomenys'!$F$5:$F$108,$A20,'Visi duomenys'!$R$5:$R$108,$I$2)/1000</f>
        <v>0</v>
      </c>
      <c r="J20" s="255">
        <f t="shared" si="0"/>
        <v>290.36799999999999</v>
      </c>
      <c r="K20" s="256"/>
    </row>
    <row r="21" spans="1:11" ht="24.75" customHeight="1" x14ac:dyDescent="0.25">
      <c r="A21" s="257" t="s">
        <v>98</v>
      </c>
      <c r="B21" s="258" t="s">
        <v>441</v>
      </c>
      <c r="C21" s="310">
        <f>SUMIFS('Visi duomenys'!$O$5:$O$108,'Visi duomenys'!$F$5:$F$108,$A21,'Visi duomenys'!$R$5:$R$108,$C$2)/1000</f>
        <v>0</v>
      </c>
      <c r="D21" s="310">
        <f>SUMIFS('Visi duomenys'!$O$5:$O$108,'Visi duomenys'!$F$5:$F$108,$A21,'Visi duomenys'!$R$5:$R$108,$D$2)/1000</f>
        <v>0</v>
      </c>
      <c r="E21" s="310">
        <f>SUMIFS('Visi duomenys'!$O$5:$O$108,'Visi duomenys'!$F$5:$F$108,$A21,'Visi duomenys'!$R$5:$R$108,$E$2)/1000</f>
        <v>0</v>
      </c>
      <c r="F21" s="310">
        <f>SUMIFS('Visi duomenys'!$O$5:$O$108,'Visi duomenys'!$F$5:$F$108,$A21,'Visi duomenys'!$R$5:$R$108,$F$2)/1000</f>
        <v>679.11900000000003</v>
      </c>
      <c r="G21" s="310">
        <f>SUMIFS('Visi duomenys'!$O$5:$O$108,'Visi duomenys'!$F$5:$F$108,$A21,'Visi duomenys'!$R$5:$R$108,$G$2)/1000</f>
        <v>0</v>
      </c>
      <c r="H21" s="310">
        <f>SUMIFS('Visi duomenys'!$O$5:$O$108,'Visi duomenys'!$F$5:$F$108,$A21,'Visi duomenys'!$R$5:$R$108,$H$2)/1000</f>
        <v>0</v>
      </c>
      <c r="I21" s="310">
        <f>SUMIFS('Visi duomenys'!$O$5:$O$108,'Visi duomenys'!$F$5:$F$108,$A21,'Visi duomenys'!$R$5:$R$108,$I$2)/1000</f>
        <v>0</v>
      </c>
      <c r="J21" s="255">
        <f t="shared" si="0"/>
        <v>679.11900000000003</v>
      </c>
      <c r="K21" s="256"/>
    </row>
    <row r="22" spans="1:11" ht="25.5" customHeight="1" x14ac:dyDescent="0.25">
      <c r="A22" s="257" t="s">
        <v>559</v>
      </c>
      <c r="B22" s="258" t="s">
        <v>442</v>
      </c>
      <c r="C22" s="310">
        <f>SUMIFS('Visi duomenys'!$O$5:$O$108,'Visi duomenys'!$F$5:$F$108,$A22,'Visi duomenys'!$R$5:$R$108,$C$2)/1000</f>
        <v>0</v>
      </c>
      <c r="D22" s="310">
        <f>SUMIFS('Visi duomenys'!$O$5:$O$108,'Visi duomenys'!$F$5:$F$108,$A22,'Visi duomenys'!$R$5:$R$108,$D$2)/1000</f>
        <v>0</v>
      </c>
      <c r="E22" s="310">
        <f>SUMIFS('Visi duomenys'!$O$5:$O$108,'Visi duomenys'!$F$5:$F$108,$A22,'Visi duomenys'!$R$5:$R$108,$E$2)/1000</f>
        <v>0</v>
      </c>
      <c r="F22" s="310">
        <f>SUMIFS('Visi duomenys'!$O$5:$O$108,'Visi duomenys'!$F$5:$F$108,$A22,'Visi duomenys'!$R$5:$R$108,$F$2)/1000</f>
        <v>0</v>
      </c>
      <c r="G22" s="310">
        <f>SUMIFS('Visi duomenys'!$O$5:$O$108,'Visi duomenys'!$F$5:$F$108,$A22,'Visi duomenys'!$R$5:$R$108,$G$2)/1000</f>
        <v>433.5</v>
      </c>
      <c r="H22" s="310">
        <f>SUMIFS('Visi duomenys'!$O$5:$O$108,'Visi duomenys'!$F$5:$F$108,$A22,'Visi duomenys'!$R$5:$R$108,$H$2)/1000</f>
        <v>358.28100000000001</v>
      </c>
      <c r="I22" s="310">
        <f>SUMIFS('Visi duomenys'!$O$5:$O$108,'Visi duomenys'!$F$5:$F$108,$A22,'Visi duomenys'!$R$5:$R$108,$I$2)/1000</f>
        <v>0</v>
      </c>
      <c r="J22" s="255">
        <f t="shared" si="0"/>
        <v>791.78099999999995</v>
      </c>
      <c r="K22" s="256"/>
    </row>
    <row r="23" spans="1:11" ht="24.75" customHeight="1" x14ac:dyDescent="0.25">
      <c r="A23" s="257" t="s">
        <v>415</v>
      </c>
      <c r="B23" s="258" t="s">
        <v>444</v>
      </c>
      <c r="C23" s="310">
        <f>SUMIFS('Visi duomenys'!$O$5:$O$108,'Visi duomenys'!$F$5:$F$108,$A23,'Visi duomenys'!$R$5:$R$108,$C$2)/1000</f>
        <v>0</v>
      </c>
      <c r="D23" s="310">
        <f>SUMIFS('Visi duomenys'!$O$5:$O$108,'Visi duomenys'!$F$5:$F$108,$A23,'Visi duomenys'!$R$5:$R$108,$D$2)/1000</f>
        <v>0</v>
      </c>
      <c r="E23" s="310">
        <f>SUMIFS('Visi duomenys'!$O$5:$O$108,'Visi duomenys'!$F$5:$F$108,$A23,'Visi duomenys'!$R$5:$R$108,$E$2)/1000</f>
        <v>0</v>
      </c>
      <c r="F23" s="310">
        <f>SUMIFS('Visi duomenys'!$O$5:$O$108,'Visi duomenys'!$F$5:$F$108,$A23,'Visi duomenys'!$R$5:$R$108,$F$2)/1000</f>
        <v>3321.3620000000001</v>
      </c>
      <c r="G23" s="310">
        <f>SUMIFS('Visi duomenys'!$O$5:$O$108,'Visi duomenys'!$F$5:$F$108,$A23,'Visi duomenys'!$R$5:$R$108,$G$2)/1000</f>
        <v>0</v>
      </c>
      <c r="H23" s="310">
        <f>SUMIFS('Visi duomenys'!$O$5:$O$108,'Visi duomenys'!$F$5:$F$108,$A23,'Visi duomenys'!$R$5:$R$108,$H$2)/1000</f>
        <v>0</v>
      </c>
      <c r="I23" s="310">
        <f>SUMIFS('Visi duomenys'!$O$5:$O$108,'Visi duomenys'!$F$5:$F$108,$A23,'Visi duomenys'!$R$5:$R$108,$I$2)/1000</f>
        <v>0</v>
      </c>
      <c r="J23" s="255">
        <f t="shared" si="0"/>
        <v>3321.3620000000001</v>
      </c>
      <c r="K23" s="256"/>
    </row>
    <row r="24" spans="1:11" ht="24.75" customHeight="1" x14ac:dyDescent="0.25">
      <c r="A24" s="312" t="s">
        <v>103</v>
      </c>
      <c r="B24" s="313" t="s">
        <v>450</v>
      </c>
      <c r="C24" s="310">
        <f>SUMIFS('Visi duomenys'!$O$5:$O$108,'Visi duomenys'!$F$5:$F$108,$A24,'Visi duomenys'!$R$5:$R$108,$C$2)/1000</f>
        <v>0</v>
      </c>
      <c r="D24" s="310">
        <f>SUMIFS('Visi duomenys'!$O$5:$O$108,'Visi duomenys'!$F$5:$F$108,$A24,'Visi duomenys'!$R$5:$R$108,$D$2)/1000</f>
        <v>0</v>
      </c>
      <c r="E24" s="310">
        <f>SUMIFS('Visi duomenys'!$O$5:$O$108,'Visi duomenys'!$F$5:$F$108,$A24,'Visi duomenys'!$R$5:$R$108,$E$2)/1000</f>
        <v>739.97</v>
      </c>
      <c r="F24" s="310">
        <f>SUMIFS('Visi duomenys'!$O$5:$O$108,'Visi duomenys'!$F$5:$F$108,$A24,'Visi duomenys'!$R$5:$R$108,$F$2)/1000</f>
        <v>847.00099999999998</v>
      </c>
      <c r="G24" s="310">
        <f>SUMIFS('Visi duomenys'!$O$5:$O$108,'Visi duomenys'!$F$5:$F$108,$A24,'Visi duomenys'!$R$5:$R$108,$G$2)/1000</f>
        <v>0</v>
      </c>
      <c r="H24" s="310">
        <f>SUMIFS('Visi duomenys'!$O$5:$O$108,'Visi duomenys'!$F$5:$F$108,$A24,'Visi duomenys'!$R$5:$R$108,$H$2)/1000</f>
        <v>0</v>
      </c>
      <c r="I24" s="310">
        <f>SUMIFS('Visi duomenys'!$O$5:$O$108,'Visi duomenys'!$F$5:$F$108,$A24,'Visi duomenys'!$R$5:$R$108,$I$2)/1000</f>
        <v>0</v>
      </c>
      <c r="J24" s="255">
        <f t="shared" si="0"/>
        <v>1586.971</v>
      </c>
      <c r="K24" s="259"/>
    </row>
    <row r="25" spans="1:11" ht="25.5" customHeight="1" x14ac:dyDescent="0.25">
      <c r="A25" s="312" t="s">
        <v>446</v>
      </c>
      <c r="B25" s="313" t="s">
        <v>625</v>
      </c>
      <c r="C25" s="310">
        <f>SUMIFS('Visi duomenys'!$O$5:$O$108,'Visi duomenys'!$F$5:$F$108,$A25,'Visi duomenys'!$R$5:$R$108,$C$2)/1000</f>
        <v>0</v>
      </c>
      <c r="D25" s="310">
        <f>SUMIFS('Visi duomenys'!$O$5:$O$108,'Visi duomenys'!$F$5:$F$108,$A25,'Visi duomenys'!$R$5:$R$108,$D$2)/1000</f>
        <v>0</v>
      </c>
      <c r="E25" s="310">
        <f>SUMIFS('Visi duomenys'!$O$5:$O$108,'Visi duomenys'!$F$5:$F$108,$A25,'Visi duomenys'!$R$5:$R$108,$E$2)/1000</f>
        <v>0</v>
      </c>
      <c r="F25" s="310">
        <f>SUMIFS('Visi duomenys'!$O$5:$O$108,'Visi duomenys'!$F$5:$F$108,$A25,'Visi duomenys'!$R$5:$R$108,$F$2)/1000</f>
        <v>779.91899999999998</v>
      </c>
      <c r="G25" s="310">
        <f>SUMIFS('Visi duomenys'!$O$5:$O$108,'Visi duomenys'!$F$5:$F$108,$A25,'Visi duomenys'!$R$5:$R$108,$G$2)/1000</f>
        <v>0</v>
      </c>
      <c r="H25" s="310">
        <f>SUMIFS('Visi duomenys'!$O$5:$O$108,'Visi duomenys'!$F$5:$F$108,$A25,'Visi duomenys'!$R$5:$R$108,$H$2)/1000</f>
        <v>0</v>
      </c>
      <c r="I25" s="310">
        <f>SUMIFS('Visi duomenys'!$O$5:$O$108,'Visi duomenys'!$F$5:$F$108,$A25,'Visi duomenys'!$R$5:$R$108,$I$2)/1000</f>
        <v>0</v>
      </c>
      <c r="J25" s="255">
        <f t="shared" si="0"/>
        <v>779.91899999999998</v>
      </c>
      <c r="K25" s="259"/>
    </row>
    <row r="26" spans="1:11" ht="25.5" customHeight="1" x14ac:dyDescent="0.25">
      <c r="A26" s="312" t="s">
        <v>448</v>
      </c>
      <c r="B26" s="313" t="s">
        <v>626</v>
      </c>
      <c r="C26" s="310">
        <f>SUMIFS('Visi duomenys'!$O$5:$O$108,'Visi duomenys'!$F$5:$F$108,$A26,'Visi duomenys'!$R$5:$R$108,$C$2)/1000</f>
        <v>0</v>
      </c>
      <c r="D26" s="310">
        <f>SUMIFS('Visi duomenys'!$O$5:$O$108,'Visi duomenys'!$F$5:$F$108,$A26,'Visi duomenys'!$R$5:$R$108,$D$2)/1000</f>
        <v>0</v>
      </c>
      <c r="E26" s="310">
        <f>SUMIFS('Visi duomenys'!$O$5:$O$108,'Visi duomenys'!$F$5:$F$108,$A26,'Visi duomenys'!$R$5:$R$108,$E$2)/1000</f>
        <v>868.9</v>
      </c>
      <c r="F26" s="310">
        <f>SUMIFS('Visi duomenys'!$O$5:$O$108,'Visi duomenys'!$F$5:$F$108,$A26,'Visi duomenys'!$R$5:$R$108,$F$2)/1000</f>
        <v>0</v>
      </c>
      <c r="G26" s="310">
        <f>SUMIFS('Visi duomenys'!$O$5:$O$108,'Visi duomenys'!$F$5:$F$108,$A26,'Visi duomenys'!$R$5:$R$108,$G$2)/1000</f>
        <v>0</v>
      </c>
      <c r="H26" s="310">
        <f>SUMIFS('Visi duomenys'!$O$5:$O$108,'Visi duomenys'!$F$5:$F$108,$A26,'Visi duomenys'!$R$5:$R$108,$H$2)/1000</f>
        <v>0</v>
      </c>
      <c r="I26" s="310">
        <f>SUMIFS('Visi duomenys'!$O$5:$O$108,'Visi duomenys'!$F$5:$F$108,$A26,'Visi duomenys'!$R$5:$R$108,$I$2)/1000</f>
        <v>0</v>
      </c>
      <c r="J26" s="255">
        <f t="shared" si="0"/>
        <v>868.9</v>
      </c>
      <c r="K26" s="259"/>
    </row>
    <row r="27" spans="1:11" ht="24.75" customHeight="1" x14ac:dyDescent="0.25">
      <c r="A27" s="312" t="s">
        <v>449</v>
      </c>
      <c r="B27" s="313" t="s">
        <v>627</v>
      </c>
      <c r="C27" s="310">
        <f>SUMIFS('Visi duomenys'!$O$5:$O$108,'Visi duomenys'!$F$5:$F$108,$A27,'Visi duomenys'!$R$5:$R$108,$C$2)/1000</f>
        <v>0</v>
      </c>
      <c r="D27" s="310">
        <f>SUMIFS('Visi duomenys'!$O$5:$O$108,'Visi duomenys'!$F$5:$F$108,$A27,'Visi duomenys'!$R$5:$R$108,$D$2)/1000</f>
        <v>0</v>
      </c>
      <c r="E27" s="310">
        <f>SUMIFS('Visi duomenys'!$O$5:$O$108,'Visi duomenys'!$F$5:$F$108,$A27,'Visi duomenys'!$R$5:$R$108,$E$2)/1000</f>
        <v>392.50700000000001</v>
      </c>
      <c r="F27" s="310">
        <f>SUMIFS('Visi duomenys'!$O$5:$O$108,'Visi duomenys'!$F$5:$F$108,$A27,'Visi duomenys'!$R$5:$R$108,$F$2)/1000</f>
        <v>0</v>
      </c>
      <c r="G27" s="310">
        <f>SUMIFS('Visi duomenys'!$O$5:$O$108,'Visi duomenys'!$F$5:$F$108,$A27,'Visi duomenys'!$R$5:$R$108,$G$2)/1000</f>
        <v>0</v>
      </c>
      <c r="H27" s="310">
        <f>SUMIFS('Visi duomenys'!$O$5:$O$108,'Visi duomenys'!$F$5:$F$108,$A27,'Visi duomenys'!$R$5:$R$108,$H$2)/1000</f>
        <v>0</v>
      </c>
      <c r="I27" s="310">
        <f>SUMIFS('Visi duomenys'!$O$5:$O$108,'Visi duomenys'!$F$5:$F$108,$A27,'Visi duomenys'!$R$5:$R$108,$I$2)/1000</f>
        <v>0</v>
      </c>
      <c r="J27" s="255">
        <f t="shared" si="0"/>
        <v>392.50700000000001</v>
      </c>
      <c r="K27" s="259"/>
    </row>
    <row r="28" spans="1:11" ht="25.5" customHeight="1" x14ac:dyDescent="0.25">
      <c r="C28" s="262"/>
      <c r="D28" s="262"/>
      <c r="E28" s="262"/>
      <c r="F28" s="262"/>
      <c r="G28" s="262"/>
      <c r="H28" s="262"/>
      <c r="I28" s="262"/>
      <c r="J28" s="264"/>
      <c r="K28" s="259"/>
    </row>
  </sheetData>
  <autoFilter ref="A2:J27"/>
  <pageMargins left="0.7" right="0.7" top="0.75" bottom="0.75" header="0.3" footer="0.3"/>
  <pageSetup paperSize="9" scale="64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2">
    <pageSetUpPr fitToPage="1"/>
  </sheetPr>
  <dimension ref="A1:M28"/>
  <sheetViews>
    <sheetView showZeros="0" workbookViewId="0">
      <selection activeCell="L16" sqref="L16"/>
    </sheetView>
  </sheetViews>
  <sheetFormatPr defaultRowHeight="15.75" x14ac:dyDescent="0.25"/>
  <cols>
    <col min="1" max="1" width="23.85546875" style="263" customWidth="1"/>
    <col min="2" max="2" width="56.42578125" style="248" customWidth="1"/>
    <col min="3" max="9" width="10.7109375" style="248" customWidth="1"/>
    <col min="10" max="10" width="13.5703125" style="248" customWidth="1"/>
    <col min="11" max="11" width="13.42578125" style="248" customWidth="1"/>
    <col min="12" max="16384" width="9.140625" style="248"/>
  </cols>
  <sheetData>
    <row r="1" spans="1:13" ht="54.75" customHeight="1" x14ac:dyDescent="0.25">
      <c r="A1" s="317" t="s">
        <v>451</v>
      </c>
      <c r="L1" s="249"/>
    </row>
    <row r="2" spans="1:13" ht="27.75" customHeight="1" x14ac:dyDescent="0.25">
      <c r="A2" s="250"/>
      <c r="B2" s="251" t="s">
        <v>421</v>
      </c>
      <c r="C2" s="251">
        <v>2014</v>
      </c>
      <c r="D2" s="251">
        <v>2015</v>
      </c>
      <c r="E2" s="251">
        <v>2016</v>
      </c>
      <c r="F2" s="251">
        <v>2017</v>
      </c>
      <c r="G2" s="251">
        <v>2018</v>
      </c>
      <c r="H2" s="251">
        <v>2019</v>
      </c>
      <c r="I2" s="251">
        <v>2020</v>
      </c>
      <c r="J2" s="252" t="s">
        <v>12</v>
      </c>
      <c r="L2" s="249"/>
    </row>
    <row r="3" spans="1:13" ht="42.75" customHeight="1" x14ac:dyDescent="0.25">
      <c r="A3" s="251" t="s">
        <v>422</v>
      </c>
      <c r="B3" s="309" t="s">
        <v>423</v>
      </c>
      <c r="C3" s="253"/>
      <c r="D3" s="253"/>
      <c r="E3" s="253"/>
      <c r="F3" s="253"/>
      <c r="G3" s="253"/>
      <c r="H3" s="253"/>
      <c r="I3" s="253"/>
      <c r="J3" s="254"/>
      <c r="L3" s="249"/>
    </row>
    <row r="4" spans="1:13" ht="24.75" customHeight="1" x14ac:dyDescent="0.25">
      <c r="A4" s="257" t="s">
        <v>456</v>
      </c>
      <c r="B4" s="258" t="s">
        <v>424</v>
      </c>
      <c r="C4" s="310">
        <f>'PP Lentelė 6'!C4</f>
        <v>0</v>
      </c>
      <c r="D4" s="310">
        <f>'PP Lentelė 6'!C4+'PP Lentelė 6'!D4</f>
        <v>0</v>
      </c>
      <c r="E4" s="310">
        <f>'PP Lentelė 6'!C4+'PP Lentelė 6'!D4+'PP Lentelė 6'!E4</f>
        <v>0</v>
      </c>
      <c r="F4" s="310">
        <f>SUM('PP Lentelė 6'!C4:F4)</f>
        <v>396.88668999999999</v>
      </c>
      <c r="G4" s="310">
        <f>SUM('PP Lentelė 6'!C4:G4)</f>
        <v>396.88668999999999</v>
      </c>
      <c r="H4" s="310">
        <f>SUM('PP Lentelė 6'!C4:H4)</f>
        <v>396.88668999999999</v>
      </c>
      <c r="I4" s="310">
        <f>SUM('PP Lentelė 6'!C4:I4)</f>
        <v>396.88668999999999</v>
      </c>
      <c r="J4" s="255">
        <f>I4</f>
        <v>396.88668999999999</v>
      </c>
      <c r="L4" s="249"/>
    </row>
    <row r="5" spans="1:13" ht="24.75" customHeight="1" x14ac:dyDescent="0.25">
      <c r="A5" s="257" t="s">
        <v>425</v>
      </c>
      <c r="B5" s="258" t="s">
        <v>426</v>
      </c>
      <c r="C5" s="310">
        <f>'PP Lentelė 6'!C5</f>
        <v>0</v>
      </c>
      <c r="D5" s="310">
        <f>'PP Lentelė 6'!C5+'PP Lentelė 6'!D5</f>
        <v>0</v>
      </c>
      <c r="E5" s="310">
        <f>'PP Lentelė 6'!C5+'PP Lentelė 6'!D5+'PP Lentelė 6'!E5</f>
        <v>0</v>
      </c>
      <c r="F5" s="310">
        <f>SUM('PP Lentelė 6'!C5:F5)</f>
        <v>691.89839000000006</v>
      </c>
      <c r="G5" s="310">
        <f>SUM('PP Lentelė 6'!C5:G5)</f>
        <v>691.89839000000006</v>
      </c>
      <c r="H5" s="310">
        <f>SUM('PP Lentelė 6'!C5:H5)</f>
        <v>691.89839000000006</v>
      </c>
      <c r="I5" s="310">
        <f>SUM('PP Lentelė 6'!C5:I5)</f>
        <v>691.89839000000006</v>
      </c>
      <c r="J5" s="255">
        <f t="shared" ref="J5:J27" si="0">I5</f>
        <v>691.89839000000006</v>
      </c>
      <c r="L5" s="314"/>
    </row>
    <row r="6" spans="1:13" ht="25.5" customHeight="1" x14ac:dyDescent="0.25">
      <c r="A6" s="257" t="s">
        <v>427</v>
      </c>
      <c r="B6" s="258" t="s">
        <v>428</v>
      </c>
      <c r="C6" s="310">
        <f>'PP Lentelė 6'!C6</f>
        <v>0</v>
      </c>
      <c r="D6" s="310">
        <f>'PP Lentelė 6'!C6+'PP Lentelė 6'!D6</f>
        <v>0</v>
      </c>
      <c r="E6" s="310">
        <f>'PP Lentelė 6'!C6+'PP Lentelė 6'!D6+'PP Lentelė 6'!E6</f>
        <v>0</v>
      </c>
      <c r="F6" s="310">
        <f>SUM('PP Lentelė 6'!C6:F6)</f>
        <v>1030.2811100000001</v>
      </c>
      <c r="G6" s="310">
        <f>SUM('PP Lentelė 6'!C6:G6)</f>
        <v>1030.2811100000001</v>
      </c>
      <c r="H6" s="310">
        <f>SUM('PP Lentelė 6'!C6:H6)</f>
        <v>1030.2811100000001</v>
      </c>
      <c r="I6" s="310">
        <f>SUM('PP Lentelė 6'!C6:I6)</f>
        <v>1030.2811100000001</v>
      </c>
      <c r="J6" s="255">
        <f t="shared" si="0"/>
        <v>1030.2811100000001</v>
      </c>
      <c r="L6" s="315"/>
    </row>
    <row r="7" spans="1:13" ht="25.5" customHeight="1" x14ac:dyDescent="0.25">
      <c r="A7" s="257" t="s">
        <v>78</v>
      </c>
      <c r="B7" s="258" t="s">
        <v>567</v>
      </c>
      <c r="C7" s="310">
        <f>'PP Lentelė 6'!C7</f>
        <v>0</v>
      </c>
      <c r="D7" s="310">
        <f>'PP Lentelė 6'!C7+'PP Lentelė 6'!D7</f>
        <v>0</v>
      </c>
      <c r="E7" s="310">
        <f>'PP Lentelė 6'!C7+'PP Lentelė 6'!D7+'PP Lentelė 6'!E7</f>
        <v>0</v>
      </c>
      <c r="F7" s="310">
        <f>SUM('PP Lentelė 6'!C7:F7)</f>
        <v>1208.3720000000001</v>
      </c>
      <c r="G7" s="310">
        <f>SUM('PP Lentelė 6'!C7:G7)</f>
        <v>1208.3720000000001</v>
      </c>
      <c r="H7" s="310">
        <f>SUM('PP Lentelė 6'!C7:H7)</f>
        <v>1208.3720000000001</v>
      </c>
      <c r="I7" s="310">
        <f>SUM('PP Lentelė 6'!C7:I7)</f>
        <v>1208.3720000000001</v>
      </c>
      <c r="J7" s="255">
        <f t="shared" si="0"/>
        <v>1208.3720000000001</v>
      </c>
      <c r="K7" s="256"/>
      <c r="L7" s="316"/>
    </row>
    <row r="8" spans="1:13" ht="25.5" customHeight="1" x14ac:dyDescent="0.25">
      <c r="A8" s="257" t="s">
        <v>81</v>
      </c>
      <c r="B8" s="258" t="s">
        <v>568</v>
      </c>
      <c r="C8" s="310">
        <f>'PP Lentelė 6'!C8</f>
        <v>0</v>
      </c>
      <c r="D8" s="310">
        <f>'PP Lentelė 6'!C8+'PP Lentelė 6'!D8</f>
        <v>0</v>
      </c>
      <c r="E8" s="310">
        <f>'PP Lentelė 6'!C8+'PP Lentelė 6'!D8+'PP Lentelė 6'!E8</f>
        <v>0</v>
      </c>
      <c r="F8" s="310">
        <f>SUM('PP Lentelė 6'!C8:F8)</f>
        <v>342.416</v>
      </c>
      <c r="G8" s="310">
        <f>SUM('PP Lentelė 6'!C8:G8)</f>
        <v>555.149</v>
      </c>
      <c r="H8" s="310">
        <f>SUM('PP Lentelė 6'!C8:H8)</f>
        <v>555.149</v>
      </c>
      <c r="I8" s="310">
        <f>SUM('PP Lentelė 6'!C8:I8)</f>
        <v>555.149</v>
      </c>
      <c r="J8" s="255">
        <f t="shared" si="0"/>
        <v>555.149</v>
      </c>
      <c r="K8" s="256"/>
      <c r="L8" s="316"/>
    </row>
    <row r="9" spans="1:13" ht="25.5" customHeight="1" x14ac:dyDescent="0.25">
      <c r="A9" s="257" t="s">
        <v>82</v>
      </c>
      <c r="B9" s="258" t="s">
        <v>569</v>
      </c>
      <c r="C9" s="310">
        <f>'PP Lentelė 6'!C9</f>
        <v>0</v>
      </c>
      <c r="D9" s="310">
        <f>'PP Lentelė 6'!C9+'PP Lentelė 6'!D9</f>
        <v>0</v>
      </c>
      <c r="E9" s="310">
        <f>'PP Lentelė 6'!C9+'PP Lentelė 6'!D9+'PP Lentelė 6'!E9</f>
        <v>0</v>
      </c>
      <c r="F9" s="310">
        <f>SUM('PP Lentelė 6'!C9:F9)</f>
        <v>0</v>
      </c>
      <c r="G9" s="310">
        <f>SUM('PP Lentelė 6'!C9:G9)</f>
        <v>693.24699999999996</v>
      </c>
      <c r="H9" s="310">
        <f>SUM('PP Lentelė 6'!C9:H9)</f>
        <v>693.24699999999996</v>
      </c>
      <c r="I9" s="310">
        <f>SUM('PP Lentelė 6'!C9:I9)</f>
        <v>693.24699999999996</v>
      </c>
      <c r="J9" s="255">
        <f t="shared" si="0"/>
        <v>693.24699999999996</v>
      </c>
      <c r="K9" s="256"/>
      <c r="L9" s="316"/>
    </row>
    <row r="10" spans="1:13" ht="24.75" customHeight="1" x14ac:dyDescent="0.25">
      <c r="A10" s="257" t="s">
        <v>62</v>
      </c>
      <c r="B10" s="258" t="s">
        <v>563</v>
      </c>
      <c r="C10" s="310">
        <f>'PP Lentelė 6'!C10</f>
        <v>0</v>
      </c>
      <c r="D10" s="310">
        <f>'PP Lentelė 6'!C10+'PP Lentelė 6'!D10</f>
        <v>0</v>
      </c>
      <c r="E10" s="310">
        <f>'PP Lentelė 6'!C10+'PP Lentelė 6'!D10+'PP Lentelė 6'!E10</f>
        <v>4896.2174599999998</v>
      </c>
      <c r="F10" s="310">
        <f>SUM('PP Lentelė 6'!C10:F10)</f>
        <v>4896.2174599999998</v>
      </c>
      <c r="G10" s="310">
        <f>SUM('PP Lentelė 6'!C10:G10)</f>
        <v>4896.2174599999998</v>
      </c>
      <c r="H10" s="310">
        <f>SUM('PP Lentelė 6'!C10:H10)</f>
        <v>4896.2174599999998</v>
      </c>
      <c r="I10" s="310">
        <f>SUM('PP Lentelė 6'!C10:I10)</f>
        <v>4896.2174599999998</v>
      </c>
      <c r="J10" s="255">
        <f t="shared" si="0"/>
        <v>4896.2174599999998</v>
      </c>
      <c r="K10" s="311"/>
      <c r="L10" s="316"/>
    </row>
    <row r="11" spans="1:13" ht="25.5" customHeight="1" x14ac:dyDescent="0.25">
      <c r="A11" s="257" t="s">
        <v>64</v>
      </c>
      <c r="B11" s="258" t="s">
        <v>433</v>
      </c>
      <c r="C11" s="310">
        <f>'PP Lentelė 6'!C11</f>
        <v>0</v>
      </c>
      <c r="D11" s="310">
        <f>'PP Lentelė 6'!C11+'PP Lentelė 6'!D11</f>
        <v>0</v>
      </c>
      <c r="E11" s="310">
        <f>'PP Lentelė 6'!C11+'PP Lentelė 6'!D11+'PP Lentelė 6'!E11</f>
        <v>0</v>
      </c>
      <c r="F11" s="310">
        <f>SUM('PP Lentelė 6'!C11:F11)</f>
        <v>909.21742000000006</v>
      </c>
      <c r="G11" s="310">
        <f>SUM('PP Lentelė 6'!C11:G11)</f>
        <v>909.21742000000006</v>
      </c>
      <c r="H11" s="310">
        <f>SUM('PP Lentelė 6'!C11:H11)</f>
        <v>909.21742000000006</v>
      </c>
      <c r="I11" s="310">
        <f>SUM('PP Lentelė 6'!C11:I11)</f>
        <v>909.21742000000006</v>
      </c>
      <c r="J11" s="255">
        <f t="shared" si="0"/>
        <v>909.21742000000006</v>
      </c>
      <c r="K11" s="256"/>
      <c r="L11" s="316"/>
    </row>
    <row r="12" spans="1:13" ht="24.75" customHeight="1" x14ac:dyDescent="0.25">
      <c r="A12" s="257" t="s">
        <v>86</v>
      </c>
      <c r="B12" s="258" t="s">
        <v>434</v>
      </c>
      <c r="C12" s="310">
        <f>'PP Lentelė 6'!C12</f>
        <v>0</v>
      </c>
      <c r="D12" s="310">
        <f>'PP Lentelė 6'!C12+'PP Lentelė 6'!D12</f>
        <v>0</v>
      </c>
      <c r="E12" s="310">
        <f>'PP Lentelė 6'!C12+'PP Lentelė 6'!D12+'PP Lentelė 6'!E12</f>
        <v>0</v>
      </c>
      <c r="F12" s="310">
        <f>SUM('PP Lentelė 6'!C12:F12)</f>
        <v>1204.62607</v>
      </c>
      <c r="G12" s="310">
        <f>SUM('PP Lentelė 6'!C12:G12)</f>
        <v>1204.62607</v>
      </c>
      <c r="H12" s="310">
        <f>SUM('PP Lentelė 6'!C12:H12)</f>
        <v>1901.5320000000002</v>
      </c>
      <c r="I12" s="310">
        <f>SUM('PP Lentelė 6'!C12:I12)</f>
        <v>1901.5320000000002</v>
      </c>
      <c r="J12" s="255">
        <f t="shared" si="0"/>
        <v>1901.5320000000002</v>
      </c>
      <c r="K12" s="256"/>
      <c r="L12" s="315"/>
      <c r="M12" s="256"/>
    </row>
    <row r="13" spans="1:13" ht="24.75" customHeight="1" x14ac:dyDescent="0.25">
      <c r="A13" s="257" t="s">
        <v>65</v>
      </c>
      <c r="B13" s="258" t="s">
        <v>435</v>
      </c>
      <c r="C13" s="310">
        <f>'PP Lentelė 6'!C13</f>
        <v>0</v>
      </c>
      <c r="D13" s="310">
        <f>'PP Lentelė 6'!C13+'PP Lentelė 6'!D13</f>
        <v>0</v>
      </c>
      <c r="E13" s="310">
        <f>'PP Lentelė 6'!C13+'PP Lentelė 6'!D13+'PP Lentelė 6'!E13</f>
        <v>0</v>
      </c>
      <c r="F13" s="310">
        <f>SUM('PP Lentelė 6'!C13:F13)</f>
        <v>2380.2176199999999</v>
      </c>
      <c r="G13" s="310">
        <f>SUM('PP Lentelė 6'!C13:G13)</f>
        <v>2380.2176199999999</v>
      </c>
      <c r="H13" s="310">
        <f>SUM('PP Lentelė 6'!C13:H13)</f>
        <v>2380.2176199999999</v>
      </c>
      <c r="I13" s="310">
        <f>SUM('PP Lentelė 6'!C13:I13)</f>
        <v>2380.2176199999999</v>
      </c>
      <c r="J13" s="255">
        <f t="shared" si="0"/>
        <v>2380.2176199999999</v>
      </c>
      <c r="K13" s="256"/>
      <c r="L13" s="316"/>
    </row>
    <row r="14" spans="1:13" ht="25.5" customHeight="1" x14ac:dyDescent="0.25">
      <c r="A14" s="257" t="s">
        <v>212</v>
      </c>
      <c r="B14" s="258" t="s">
        <v>436</v>
      </c>
      <c r="C14" s="310">
        <f>'PP Lentelė 6'!C14</f>
        <v>0</v>
      </c>
      <c r="D14" s="310">
        <f>'PP Lentelė 6'!C14+'PP Lentelė 6'!D14</f>
        <v>0</v>
      </c>
      <c r="E14" s="310">
        <f>'PP Lentelė 6'!C14+'PP Lentelė 6'!D14+'PP Lentelė 6'!E14</f>
        <v>0</v>
      </c>
      <c r="F14" s="310">
        <f>SUM('PP Lentelė 6'!C14:F14)</f>
        <v>588.15099999999995</v>
      </c>
      <c r="G14" s="310">
        <f>SUM('PP Lentelė 6'!C14:G14)</f>
        <v>588.15099999999995</v>
      </c>
      <c r="H14" s="310">
        <f>SUM('PP Lentelė 6'!C14:H14)</f>
        <v>588.15099999999995</v>
      </c>
      <c r="I14" s="310">
        <f>SUM('PP Lentelė 6'!C14:I14)</f>
        <v>588.15099999999995</v>
      </c>
      <c r="J14" s="255">
        <f t="shared" si="0"/>
        <v>588.15099999999995</v>
      </c>
      <c r="K14" s="256"/>
      <c r="L14" s="316"/>
    </row>
    <row r="15" spans="1:13" ht="25.5" customHeight="1" x14ac:dyDescent="0.25">
      <c r="A15" s="257" t="s">
        <v>90</v>
      </c>
      <c r="B15" s="258" t="s">
        <v>437</v>
      </c>
      <c r="C15" s="310">
        <f>'PP Lentelė 6'!C15</f>
        <v>0</v>
      </c>
      <c r="D15" s="310">
        <f>'PP Lentelė 6'!C15+'PP Lentelė 6'!D15</f>
        <v>0</v>
      </c>
      <c r="E15" s="310">
        <f>'PP Lentelė 6'!C15+'PP Lentelė 6'!D15+'PP Lentelė 6'!E15</f>
        <v>2148.12</v>
      </c>
      <c r="F15" s="310">
        <f>SUM('PP Lentelė 6'!C15:F15)</f>
        <v>2148.12</v>
      </c>
      <c r="G15" s="310">
        <f>SUM('PP Lentelė 6'!C15:G15)</f>
        <v>2148.12</v>
      </c>
      <c r="H15" s="310">
        <f>SUM('PP Lentelė 6'!C15:H15)</f>
        <v>2148.12</v>
      </c>
      <c r="I15" s="310">
        <f>SUM('PP Lentelė 6'!C15:I15)</f>
        <v>2148.12</v>
      </c>
      <c r="J15" s="255">
        <f t="shared" si="0"/>
        <v>2148.12</v>
      </c>
      <c r="K15" s="256"/>
      <c r="L15" s="316"/>
    </row>
    <row r="16" spans="1:13" ht="25.5" customHeight="1" x14ac:dyDescent="0.25">
      <c r="A16" s="250" t="s">
        <v>991</v>
      </c>
      <c r="B16" s="258" t="s">
        <v>997</v>
      </c>
      <c r="C16" s="310">
        <f>'PP Lentelė 6'!C16</f>
        <v>0</v>
      </c>
      <c r="D16" s="310">
        <f>'PP Lentelė 6'!C16+'PP Lentelė 6'!D16</f>
        <v>0</v>
      </c>
      <c r="E16" s="310">
        <f>'PP Lentelė 6'!C16+'PP Lentelė 6'!D16+'PP Lentelė 6'!E16</f>
        <v>0</v>
      </c>
      <c r="F16" s="310">
        <f>SUM('PP Lentelė 6'!C16:F16)</f>
        <v>0</v>
      </c>
      <c r="G16" s="310">
        <f>SUM('PP Lentelė 6'!C16:G16)</f>
        <v>422.54399999999998</v>
      </c>
      <c r="H16" s="310">
        <f>SUM('PP Lentelė 6'!C16:H16)</f>
        <v>422.54399999999998</v>
      </c>
      <c r="I16" s="310">
        <f>SUM('PP Lentelė 6'!C16:I16)</f>
        <v>422.54399999999998</v>
      </c>
      <c r="J16" s="255">
        <f t="shared" si="0"/>
        <v>422.54399999999998</v>
      </c>
      <c r="K16" s="256"/>
      <c r="L16" s="316"/>
    </row>
    <row r="17" spans="1:12" ht="24.75" customHeight="1" x14ac:dyDescent="0.25">
      <c r="A17" s="257" t="s">
        <v>60</v>
      </c>
      <c r="B17" s="258" t="s">
        <v>443</v>
      </c>
      <c r="C17" s="310">
        <f>'PP Lentelė 6'!C17</f>
        <v>0</v>
      </c>
      <c r="D17" s="310">
        <f>'PP Lentelė 6'!C17+'PP Lentelė 6'!D17</f>
        <v>0</v>
      </c>
      <c r="E17" s="310">
        <f>'PP Lentelė 6'!C17+'PP Lentelė 6'!D17+'PP Lentelė 6'!E17</f>
        <v>0</v>
      </c>
      <c r="F17" s="310">
        <f>SUM('PP Lentelė 6'!C17:F17)</f>
        <v>2733.8420000000001</v>
      </c>
      <c r="G17" s="310">
        <f>SUM('PP Lentelė 6'!C17:G17)</f>
        <v>2848.5419999999999</v>
      </c>
      <c r="H17" s="310">
        <f>SUM('PP Lentelė 6'!C17:H17)</f>
        <v>2848.5419999999999</v>
      </c>
      <c r="I17" s="310">
        <f>SUM('PP Lentelė 6'!C17:I17)</f>
        <v>2848.5419999999999</v>
      </c>
      <c r="J17" s="255">
        <f t="shared" si="0"/>
        <v>2848.5419999999999</v>
      </c>
      <c r="K17" s="256"/>
      <c r="L17" s="316"/>
    </row>
    <row r="18" spans="1:12" ht="25.5" customHeight="1" x14ac:dyDescent="0.25">
      <c r="A18" s="257" t="s">
        <v>61</v>
      </c>
      <c r="B18" s="258" t="s">
        <v>439</v>
      </c>
      <c r="C18" s="310">
        <f>'PP Lentelė 6'!C18</f>
        <v>0</v>
      </c>
      <c r="D18" s="310">
        <f>'PP Lentelė 6'!C18+'PP Lentelė 6'!D18</f>
        <v>0</v>
      </c>
      <c r="E18" s="310">
        <f>'PP Lentelė 6'!C18+'PP Lentelė 6'!D18+'PP Lentelė 6'!E18</f>
        <v>0</v>
      </c>
      <c r="F18" s="310">
        <f>SUM('PP Lentelė 6'!C18:F18)</f>
        <v>1086</v>
      </c>
      <c r="G18" s="310">
        <f>SUM('PP Lentelė 6'!C18:G18)</f>
        <v>1086</v>
      </c>
      <c r="H18" s="310">
        <f>SUM('PP Lentelė 6'!C18:H18)</f>
        <v>1086</v>
      </c>
      <c r="I18" s="310">
        <f>SUM('PP Lentelė 6'!C18:I18)</f>
        <v>1086</v>
      </c>
      <c r="J18" s="255">
        <f t="shared" si="0"/>
        <v>1086</v>
      </c>
      <c r="K18" s="256"/>
      <c r="L18" s="316"/>
    </row>
    <row r="19" spans="1:12" ht="25.5" customHeight="1" x14ac:dyDescent="0.25">
      <c r="A19" s="257" t="s">
        <v>518</v>
      </c>
      <c r="B19" s="258" t="s">
        <v>564</v>
      </c>
      <c r="C19" s="310">
        <f>'PP Lentelė 6'!C19</f>
        <v>0</v>
      </c>
      <c r="D19" s="310">
        <f>'PP Lentelė 6'!C19+'PP Lentelė 6'!D19</f>
        <v>0</v>
      </c>
      <c r="E19" s="310">
        <f>'PP Lentelė 6'!C19+'PP Lentelė 6'!D19+'PP Lentelė 6'!E19</f>
        <v>10.115</v>
      </c>
      <c r="F19" s="310">
        <f>SUM('PP Lentelė 6'!C19:F19)</f>
        <v>10.115</v>
      </c>
      <c r="G19" s="310">
        <f>SUM('PP Lentelė 6'!C19:G19)</f>
        <v>10.115</v>
      </c>
      <c r="H19" s="310">
        <f>SUM('PP Lentelė 6'!C19:H19)</f>
        <v>10.115</v>
      </c>
      <c r="I19" s="310">
        <f>SUM('PP Lentelė 6'!C19:I19)</f>
        <v>10.115</v>
      </c>
      <c r="J19" s="255">
        <f t="shared" si="0"/>
        <v>10.115</v>
      </c>
      <c r="K19" s="256"/>
      <c r="L19" s="316"/>
    </row>
    <row r="20" spans="1:12" ht="24.75" customHeight="1" x14ac:dyDescent="0.25">
      <c r="A20" s="257" t="s">
        <v>96</v>
      </c>
      <c r="B20" s="258" t="s">
        <v>440</v>
      </c>
      <c r="C20" s="310">
        <f>'PP Lentelė 6'!C20</f>
        <v>0</v>
      </c>
      <c r="D20" s="310">
        <f>'PP Lentelė 6'!C20+'PP Lentelė 6'!D20</f>
        <v>0</v>
      </c>
      <c r="E20" s="310">
        <f>'PP Lentelė 6'!C20+'PP Lentelė 6'!D20+'PP Lentelė 6'!E20</f>
        <v>0</v>
      </c>
      <c r="F20" s="310">
        <f>SUM('PP Lentelė 6'!C20:F20)</f>
        <v>209.87799999999999</v>
      </c>
      <c r="G20" s="310">
        <f>SUM('PP Lentelė 6'!C20:G20)</f>
        <v>209.87799999999999</v>
      </c>
      <c r="H20" s="310">
        <f>SUM('PP Lentelė 6'!C20:H20)</f>
        <v>290.36799999999999</v>
      </c>
      <c r="I20" s="310">
        <f>SUM('PP Lentelė 6'!C20:I20)</f>
        <v>290.36799999999999</v>
      </c>
      <c r="J20" s="255">
        <f t="shared" si="0"/>
        <v>290.36799999999999</v>
      </c>
      <c r="K20" s="256"/>
      <c r="L20" s="316"/>
    </row>
    <row r="21" spans="1:12" ht="25.5" customHeight="1" x14ac:dyDescent="0.25">
      <c r="A21" s="257" t="s">
        <v>98</v>
      </c>
      <c r="B21" s="258" t="s">
        <v>441</v>
      </c>
      <c r="C21" s="310">
        <f>'PP Lentelė 6'!C21</f>
        <v>0</v>
      </c>
      <c r="D21" s="310">
        <f>'PP Lentelė 6'!C21+'PP Lentelė 6'!D21</f>
        <v>0</v>
      </c>
      <c r="E21" s="310">
        <f>'PP Lentelė 6'!C21+'PP Lentelė 6'!D21+'PP Lentelė 6'!E21</f>
        <v>0</v>
      </c>
      <c r="F21" s="310">
        <f>SUM('PP Lentelė 6'!C21:F21)</f>
        <v>679.11900000000003</v>
      </c>
      <c r="G21" s="310">
        <f>SUM('PP Lentelė 6'!C21:G21)</f>
        <v>679.11900000000003</v>
      </c>
      <c r="H21" s="310">
        <f>SUM('PP Lentelė 6'!C21:H21)</f>
        <v>679.11900000000003</v>
      </c>
      <c r="I21" s="310">
        <f>SUM('PP Lentelė 6'!C21:I21)</f>
        <v>679.11900000000003</v>
      </c>
      <c r="J21" s="255">
        <f t="shared" si="0"/>
        <v>679.11900000000003</v>
      </c>
      <c r="K21" s="256"/>
      <c r="L21" s="316"/>
    </row>
    <row r="22" spans="1:12" ht="24.75" customHeight="1" x14ac:dyDescent="0.25">
      <c r="A22" s="257" t="s">
        <v>559</v>
      </c>
      <c r="B22" s="258" t="s">
        <v>442</v>
      </c>
      <c r="C22" s="310">
        <f>'PP Lentelė 6'!C22</f>
        <v>0</v>
      </c>
      <c r="D22" s="310">
        <f>'PP Lentelė 6'!C22+'PP Lentelė 6'!D22</f>
        <v>0</v>
      </c>
      <c r="E22" s="310">
        <f>'PP Lentelė 6'!C22+'PP Lentelė 6'!D22+'PP Lentelė 6'!E22</f>
        <v>0</v>
      </c>
      <c r="F22" s="310">
        <f>SUM('PP Lentelė 6'!C22:F22)</f>
        <v>0</v>
      </c>
      <c r="G22" s="310">
        <f>SUM('PP Lentelė 6'!C22:G22)</f>
        <v>433.5</v>
      </c>
      <c r="H22" s="310">
        <f>SUM('PP Lentelė 6'!C22:H22)</f>
        <v>791.78099999999995</v>
      </c>
      <c r="I22" s="310">
        <f>SUM('PP Lentelė 6'!C22:I22)</f>
        <v>791.78099999999995</v>
      </c>
      <c r="J22" s="255">
        <f t="shared" si="0"/>
        <v>791.78099999999995</v>
      </c>
      <c r="K22" s="256"/>
      <c r="L22" s="314"/>
    </row>
    <row r="23" spans="1:12" ht="24.75" customHeight="1" x14ac:dyDescent="0.25">
      <c r="A23" s="257" t="s">
        <v>415</v>
      </c>
      <c r="B23" s="258" t="s">
        <v>444</v>
      </c>
      <c r="C23" s="310">
        <f>'PP Lentelė 6'!C23</f>
        <v>0</v>
      </c>
      <c r="D23" s="310">
        <f>'PP Lentelė 6'!C23+'PP Lentelė 6'!D23</f>
        <v>0</v>
      </c>
      <c r="E23" s="310">
        <f>'PP Lentelė 6'!C23+'PP Lentelė 6'!D23+'PP Lentelė 6'!E23</f>
        <v>0</v>
      </c>
      <c r="F23" s="310">
        <f>SUM('PP Lentelė 6'!C23:F23)</f>
        <v>3321.3620000000001</v>
      </c>
      <c r="G23" s="310">
        <f>SUM('PP Lentelė 6'!C23:G23)</f>
        <v>3321.3620000000001</v>
      </c>
      <c r="H23" s="310">
        <f>SUM('PP Lentelė 6'!C23:H23)</f>
        <v>3321.3620000000001</v>
      </c>
      <c r="I23" s="310">
        <f>SUM('PP Lentelė 6'!C23:I23)</f>
        <v>3321.3620000000001</v>
      </c>
      <c r="J23" s="255">
        <f t="shared" si="0"/>
        <v>3321.3620000000001</v>
      </c>
      <c r="K23" s="259"/>
      <c r="L23" s="314"/>
    </row>
    <row r="24" spans="1:12" ht="25.5" customHeight="1" x14ac:dyDescent="0.25">
      <c r="A24" s="312" t="s">
        <v>103</v>
      </c>
      <c r="B24" s="313" t="s">
        <v>450</v>
      </c>
      <c r="C24" s="310">
        <f>'PP Lentelė 6'!C24</f>
        <v>0</v>
      </c>
      <c r="D24" s="310">
        <f>'PP Lentelė 6'!C24+'PP Lentelė 6'!D24</f>
        <v>0</v>
      </c>
      <c r="E24" s="310">
        <f>'PP Lentelė 6'!C24+'PP Lentelė 6'!D24+'PP Lentelė 6'!E24</f>
        <v>739.97</v>
      </c>
      <c r="F24" s="310">
        <f>SUM('PP Lentelė 6'!C24:F24)</f>
        <v>1586.971</v>
      </c>
      <c r="G24" s="310">
        <f>SUM('PP Lentelė 6'!C24:G24)</f>
        <v>1586.971</v>
      </c>
      <c r="H24" s="310">
        <f>SUM('PP Lentelė 6'!C24:H24)</f>
        <v>1586.971</v>
      </c>
      <c r="I24" s="310">
        <f>SUM('PP Lentelė 6'!C24:I24)</f>
        <v>1586.971</v>
      </c>
      <c r="J24" s="255">
        <f t="shared" si="0"/>
        <v>1586.971</v>
      </c>
      <c r="K24" s="259"/>
      <c r="L24" s="316"/>
    </row>
    <row r="25" spans="1:12" ht="25.5" customHeight="1" x14ac:dyDescent="0.25">
      <c r="A25" s="312" t="s">
        <v>446</v>
      </c>
      <c r="B25" s="313" t="s">
        <v>625</v>
      </c>
      <c r="C25" s="310">
        <f>'PP Lentelė 6'!C25</f>
        <v>0</v>
      </c>
      <c r="D25" s="310">
        <f>'PP Lentelė 6'!C25+'PP Lentelė 6'!D25</f>
        <v>0</v>
      </c>
      <c r="E25" s="310">
        <f>'PP Lentelė 6'!C25+'PP Lentelė 6'!D25+'PP Lentelė 6'!E25</f>
        <v>0</v>
      </c>
      <c r="F25" s="310">
        <f>SUM('PP Lentelė 6'!C25:F25)</f>
        <v>779.91899999999998</v>
      </c>
      <c r="G25" s="310">
        <f>SUM('PP Lentelė 6'!C25:G25)</f>
        <v>779.91899999999998</v>
      </c>
      <c r="H25" s="310">
        <f>SUM('PP Lentelė 6'!C25:H25)</f>
        <v>779.91899999999998</v>
      </c>
      <c r="I25" s="310">
        <f>SUM('PP Lentelė 6'!C25:I25)</f>
        <v>779.91899999999998</v>
      </c>
      <c r="J25" s="255">
        <f t="shared" si="0"/>
        <v>779.91899999999998</v>
      </c>
      <c r="K25" s="259"/>
      <c r="L25" s="316"/>
    </row>
    <row r="26" spans="1:12" ht="24.75" customHeight="1" x14ac:dyDescent="0.25">
      <c r="A26" s="312" t="s">
        <v>448</v>
      </c>
      <c r="B26" s="313" t="s">
        <v>626</v>
      </c>
      <c r="C26" s="310">
        <f>'PP Lentelė 6'!C26</f>
        <v>0</v>
      </c>
      <c r="D26" s="310">
        <f>'PP Lentelė 6'!C26+'PP Lentelė 6'!D26</f>
        <v>0</v>
      </c>
      <c r="E26" s="310">
        <f>'PP Lentelė 6'!C26+'PP Lentelė 6'!D26+'PP Lentelė 6'!E26</f>
        <v>868.9</v>
      </c>
      <c r="F26" s="310">
        <f>SUM('PP Lentelė 6'!C26:F26)</f>
        <v>868.9</v>
      </c>
      <c r="G26" s="310">
        <f>SUM('PP Lentelė 6'!C26:G26)</f>
        <v>868.9</v>
      </c>
      <c r="H26" s="310">
        <f>SUM('PP Lentelė 6'!C26:H26)</f>
        <v>868.9</v>
      </c>
      <c r="I26" s="310">
        <f>SUM('PP Lentelė 6'!C26:I26)</f>
        <v>868.9</v>
      </c>
      <c r="J26" s="255">
        <f t="shared" si="0"/>
        <v>868.9</v>
      </c>
      <c r="K26" s="259"/>
      <c r="L26" s="315"/>
    </row>
    <row r="27" spans="1:12" ht="25.5" customHeight="1" x14ac:dyDescent="0.25">
      <c r="A27" s="312" t="s">
        <v>449</v>
      </c>
      <c r="B27" s="313" t="s">
        <v>627</v>
      </c>
      <c r="C27" s="310">
        <f>'PP Lentelė 6'!C27</f>
        <v>0</v>
      </c>
      <c r="D27" s="310">
        <f>'PP Lentelė 6'!C27+'PP Lentelė 6'!D27</f>
        <v>0</v>
      </c>
      <c r="E27" s="310">
        <f>'PP Lentelė 6'!C27+'PP Lentelė 6'!D27+'PP Lentelė 6'!E27</f>
        <v>392.50700000000001</v>
      </c>
      <c r="F27" s="310">
        <f>SUM('PP Lentelė 6'!C27:F27)</f>
        <v>392.50700000000001</v>
      </c>
      <c r="G27" s="310">
        <f>SUM('PP Lentelė 6'!C27:G27)</f>
        <v>392.50700000000001</v>
      </c>
      <c r="H27" s="310">
        <f>SUM('PP Lentelė 6'!C27:H27)</f>
        <v>392.50700000000001</v>
      </c>
      <c r="I27" s="310">
        <f>SUM('PP Lentelė 6'!C27:I27)</f>
        <v>392.50700000000001</v>
      </c>
      <c r="J27" s="255">
        <f t="shared" si="0"/>
        <v>392.50700000000001</v>
      </c>
      <c r="K27" s="259"/>
      <c r="L27" s="316"/>
    </row>
    <row r="28" spans="1:12" ht="24.75" customHeight="1" x14ac:dyDescent="0.25">
      <c r="A28" s="260"/>
      <c r="B28" s="261"/>
      <c r="C28" s="262"/>
      <c r="D28" s="262"/>
      <c r="E28" s="262"/>
      <c r="F28" s="262"/>
      <c r="G28" s="262"/>
      <c r="H28" s="262"/>
      <c r="I28" s="262"/>
      <c r="J28" s="259"/>
      <c r="K28" s="259"/>
      <c r="L28" s="316"/>
    </row>
  </sheetData>
  <autoFilter ref="A2:J27"/>
  <pageMargins left="0.7" right="0.7" top="0.75" bottom="0.75" header="0.3" footer="0.3"/>
  <pageSetup paperSize="9" scale="64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3">
    <pageSetUpPr fitToPage="1"/>
  </sheetPr>
  <dimension ref="A1:E55"/>
  <sheetViews>
    <sheetView workbookViewId="0">
      <selection activeCell="B35" sqref="B35"/>
    </sheetView>
  </sheetViews>
  <sheetFormatPr defaultRowHeight="15.75" x14ac:dyDescent="0.25"/>
  <cols>
    <col min="1" max="1" width="7.28515625" style="319" customWidth="1"/>
    <col min="2" max="2" width="65.28515625" style="319" customWidth="1"/>
    <col min="3" max="5" width="15.85546875" style="319" customWidth="1"/>
    <col min="6" max="16384" width="9.140625" style="319"/>
  </cols>
  <sheetData>
    <row r="1" spans="1:5" x14ac:dyDescent="0.25">
      <c r="A1" s="318" t="s">
        <v>455</v>
      </c>
    </row>
    <row r="3" spans="1:5" ht="97.5" customHeight="1" x14ac:dyDescent="0.25">
      <c r="A3" s="320" t="s">
        <v>52</v>
      </c>
      <c r="B3" s="320" t="s">
        <v>223</v>
      </c>
      <c r="C3" s="320" t="s">
        <v>452</v>
      </c>
      <c r="D3" s="320" t="s">
        <v>453</v>
      </c>
      <c r="E3" s="320" t="s">
        <v>454</v>
      </c>
    </row>
    <row r="4" spans="1:5" x14ac:dyDescent="0.25">
      <c r="A4" s="320">
        <v>1</v>
      </c>
      <c r="B4" s="320" t="s">
        <v>224</v>
      </c>
      <c r="C4" s="321">
        <f>COUNTIF('Visi duomenys'!$AD$5:$AM$108,'PP Lentelė 8'!A4)</f>
        <v>0</v>
      </c>
      <c r="D4" s="321">
        <f>COUNTIF('Visi duomenys'!$AD$5:$AD$108,'PP Lentelė 8'!A4)</f>
        <v>0</v>
      </c>
      <c r="E4" s="322">
        <f>SUMIF('Visi duomenys'!$AD$5:$AD$108,'PP Lentelė 8'!A4,'Visi duomenys'!$O$5:$O$108)</f>
        <v>0</v>
      </c>
    </row>
    <row r="5" spans="1:5" x14ac:dyDescent="0.25">
      <c r="A5" s="320">
        <v>2</v>
      </c>
      <c r="B5" s="320" t="s">
        <v>225</v>
      </c>
      <c r="C5" s="321">
        <f>COUNTIF('Visi duomenys'!$AD$5:$AM$108,'PP Lentelė 8'!A5)</f>
        <v>0</v>
      </c>
      <c r="D5" s="321">
        <f>COUNTIF('Visi duomenys'!$AD$5:$AD$108,'PP Lentelė 8'!A5)</f>
        <v>0</v>
      </c>
      <c r="E5" s="322">
        <f>SUMIF('Visi duomenys'!$AD$5:$AD$108,'PP Lentelė 8'!A5,'Visi duomenys'!$O$5:$O$108)</f>
        <v>0</v>
      </c>
    </row>
    <row r="6" spans="1:5" ht="31.5" x14ac:dyDescent="0.25">
      <c r="A6" s="320">
        <v>3</v>
      </c>
      <c r="B6" s="320" t="s">
        <v>226</v>
      </c>
      <c r="C6" s="321">
        <f>COUNTIF('Visi duomenys'!$AD$5:$AM$108,'PP Lentelė 8'!A6)</f>
        <v>0</v>
      </c>
      <c r="D6" s="321">
        <f>COUNTIF('Visi duomenys'!$AD$5:$AD$108,'PP Lentelė 8'!A6)</f>
        <v>0</v>
      </c>
      <c r="E6" s="322">
        <f>SUMIF('Visi duomenys'!$AD$5:$AD$108,'PP Lentelė 8'!A6,'Visi duomenys'!$O$5:$O$108)</f>
        <v>0</v>
      </c>
    </row>
    <row r="7" spans="1:5" x14ac:dyDescent="0.25">
      <c r="A7" s="320">
        <v>4</v>
      </c>
      <c r="B7" s="320" t="s">
        <v>227</v>
      </c>
      <c r="C7" s="321">
        <f>COUNTIF('Visi duomenys'!$AD$5:$AM$108,'PP Lentelė 8'!A7)</f>
        <v>0</v>
      </c>
      <c r="D7" s="321">
        <f>COUNTIF('Visi duomenys'!$AD$5:$AD$108,'PP Lentelė 8'!A7)</f>
        <v>0</v>
      </c>
      <c r="E7" s="322">
        <f>SUMIF('Visi duomenys'!$AD$5:$AD$108,'PP Lentelė 8'!A7,'Visi duomenys'!$O$5:$O$108)</f>
        <v>0</v>
      </c>
    </row>
    <row r="8" spans="1:5" ht="31.5" x14ac:dyDescent="0.25">
      <c r="A8" s="320">
        <v>5</v>
      </c>
      <c r="B8" s="320" t="s">
        <v>228</v>
      </c>
      <c r="C8" s="321">
        <f>COUNTIF('Visi duomenys'!$AD$5:$AM$108,'PP Lentelė 8'!A8)</f>
        <v>1</v>
      </c>
      <c r="D8" s="321">
        <f>COUNTIF('Visi duomenys'!$AD$5:$AD$108,'PP Lentelė 8'!A8)</f>
        <v>1</v>
      </c>
      <c r="E8" s="322">
        <f>SUMIF('Visi duomenys'!$AD$5:$AD$108,'PP Lentelė 8'!A8,'Visi duomenys'!$O$5:$O$108)</f>
        <v>2380217.62</v>
      </c>
    </row>
    <row r="9" spans="1:5" ht="31.5" x14ac:dyDescent="0.25">
      <c r="A9" s="320">
        <v>6</v>
      </c>
      <c r="B9" s="320" t="s">
        <v>229</v>
      </c>
      <c r="C9" s="321">
        <f>COUNTIF('Visi duomenys'!$AD$5:$AM$108,'PP Lentelė 8'!A9)</f>
        <v>4</v>
      </c>
      <c r="D9" s="321">
        <f>COUNTIF('Visi duomenys'!$AD$5:$AD$108,'PP Lentelė 8'!A9)</f>
        <v>2</v>
      </c>
      <c r="E9" s="322">
        <f>SUMIF('Visi duomenys'!$AD$5:$AD$108,'PP Lentelė 8'!A9,'Visi duomenys'!$O$5:$O$108)</f>
        <v>2337943.84</v>
      </c>
    </row>
    <row r="10" spans="1:5" x14ac:dyDescent="0.25">
      <c r="A10" s="320">
        <v>7</v>
      </c>
      <c r="B10" s="320" t="s">
        <v>230</v>
      </c>
      <c r="C10" s="321">
        <f>COUNTIF('Visi duomenys'!$AD$5:$AM$108,'PP Lentelė 8'!A10)</f>
        <v>4</v>
      </c>
      <c r="D10" s="321">
        <f>COUNTIF('Visi duomenys'!$AD$5:$AD$108,'PP Lentelė 8'!A10)</f>
        <v>2</v>
      </c>
      <c r="E10" s="322">
        <f>SUMIF('Visi duomenys'!$AD$5:$AD$108,'PP Lentelė 8'!A10,'Visi duomenys'!$O$5:$O$108)</f>
        <v>2558273.62</v>
      </c>
    </row>
    <row r="11" spans="1:5" x14ac:dyDescent="0.25">
      <c r="A11" s="320">
        <v>8</v>
      </c>
      <c r="B11" s="320" t="s">
        <v>231</v>
      </c>
      <c r="C11" s="321">
        <f>COUNTIF('Visi duomenys'!$AD$5:$AM$108,'PP Lentelė 8'!A11)</f>
        <v>1</v>
      </c>
      <c r="D11" s="321">
        <f>COUNTIF('Visi duomenys'!$AD$5:$AD$108,'PP Lentelė 8'!A11)</f>
        <v>1</v>
      </c>
      <c r="E11" s="322">
        <f>SUMIF('Visi duomenys'!$AD$5:$AD$108,'PP Lentelė 8'!A11,'Visi duomenys'!$O$5:$O$108)</f>
        <v>909217.42</v>
      </c>
    </row>
    <row r="12" spans="1:5" x14ac:dyDescent="0.25">
      <c r="A12" s="320">
        <v>9</v>
      </c>
      <c r="B12" s="320" t="s">
        <v>232</v>
      </c>
      <c r="C12" s="321">
        <f>COUNTIF('Visi duomenys'!$AD$5:$AM$108,'PP Lentelė 8'!A12)</f>
        <v>0</v>
      </c>
      <c r="D12" s="321">
        <f>COUNTIF('Visi duomenys'!$AD$5:$AD$108,'PP Lentelė 8'!A12)</f>
        <v>0</v>
      </c>
      <c r="E12" s="322">
        <f>SUMIF('Visi duomenys'!$AD$5:$AD$108,'PP Lentelė 8'!A12,'Visi duomenys'!$O$5:$O$108)</f>
        <v>0</v>
      </c>
    </row>
    <row r="13" spans="1:5" x14ac:dyDescent="0.25">
      <c r="A13" s="320">
        <v>10</v>
      </c>
      <c r="B13" s="320" t="s">
        <v>233</v>
      </c>
      <c r="C13" s="321">
        <f>COUNTIF('Visi duomenys'!$AD$5:$AM$108,'PP Lentelė 8'!A13)</f>
        <v>1</v>
      </c>
      <c r="D13" s="321">
        <f>COUNTIF('Visi duomenys'!$AD$5:$AD$108,'PP Lentelė 8'!A13)</f>
        <v>1</v>
      </c>
      <c r="E13" s="322">
        <f>SUMIF('Visi duomenys'!$AD$5:$AD$108,'PP Lentelė 8'!A13,'Visi duomenys'!$O$5:$O$108)</f>
        <v>679119</v>
      </c>
    </row>
    <row r="14" spans="1:5" x14ac:dyDescent="0.25">
      <c r="A14" s="320">
        <v>11</v>
      </c>
      <c r="B14" s="320" t="s">
        <v>234</v>
      </c>
      <c r="C14" s="321">
        <f>COUNTIF('Visi duomenys'!$AD$5:$AM$108,'PP Lentelė 8'!A14)</f>
        <v>0</v>
      </c>
      <c r="D14" s="321">
        <f>COUNTIF('Visi duomenys'!$AD$5:$AD$108,'PP Lentelė 8'!A14)</f>
        <v>0</v>
      </c>
      <c r="E14" s="322">
        <f>SUMIF('Visi duomenys'!$AD$5:$AD$108,'PP Lentelė 8'!A14,'Visi duomenys'!$O$5:$O$108)</f>
        <v>0</v>
      </c>
    </row>
    <row r="15" spans="1:5" x14ac:dyDescent="0.25">
      <c r="A15" s="320">
        <v>12</v>
      </c>
      <c r="B15" s="320" t="s">
        <v>235</v>
      </c>
      <c r="C15" s="321">
        <f>COUNTIF('Visi duomenys'!$AD$5:$AM$108,'PP Lentelė 8'!A15)</f>
        <v>3</v>
      </c>
      <c r="D15" s="321">
        <f>COUNTIF('Visi duomenys'!$AD$5:$AD$108,'PP Lentelė 8'!A15)</f>
        <v>3</v>
      </c>
      <c r="E15" s="322">
        <f>SUMIF('Visi duomenys'!$AD$5:$AD$108,'PP Lentelė 8'!A15,'Visi duomenys'!$O$5:$O$108)</f>
        <v>2035093</v>
      </c>
    </row>
    <row r="16" spans="1:5" x14ac:dyDescent="0.25">
      <c r="A16" s="320">
        <v>13</v>
      </c>
      <c r="B16" s="320" t="s">
        <v>236</v>
      </c>
      <c r="C16" s="321">
        <f>COUNTIF('Visi duomenys'!$AD$5:$AM$108,'PP Lentelė 8'!A16)</f>
        <v>0</v>
      </c>
      <c r="D16" s="321">
        <f>COUNTIF('Visi duomenys'!$AD$5:$AD$108,'PP Lentelė 8'!A16)</f>
        <v>0</v>
      </c>
      <c r="E16" s="322">
        <f>SUMIF('Visi duomenys'!$AD$5:$AD$108,'PP Lentelė 8'!A16,'Visi duomenys'!$O$5:$O$108)</f>
        <v>0</v>
      </c>
    </row>
    <row r="17" spans="1:5" x14ac:dyDescent="0.25">
      <c r="A17" s="320">
        <v>14</v>
      </c>
      <c r="B17" s="320" t="s">
        <v>237</v>
      </c>
      <c r="C17" s="321">
        <f>COUNTIF('Visi duomenys'!$AD$5:$AM$108,'PP Lentelė 8'!A17)</f>
        <v>0</v>
      </c>
      <c r="D17" s="321">
        <f>COUNTIF('Visi duomenys'!$AD$5:$AD$108,'PP Lentelė 8'!A17)</f>
        <v>0</v>
      </c>
      <c r="E17" s="322">
        <f>SUMIF('Visi duomenys'!$AD$5:$AD$108,'PP Lentelė 8'!A17,'Visi duomenys'!$O$5:$O$108)</f>
        <v>0</v>
      </c>
    </row>
    <row r="18" spans="1:5" x14ac:dyDescent="0.25">
      <c r="A18" s="320">
        <v>15</v>
      </c>
      <c r="B18" s="320" t="s">
        <v>238</v>
      </c>
      <c r="C18" s="321">
        <f>COUNTIF('Visi duomenys'!$AD$5:$AM$108,'PP Lentelė 8'!A18)</f>
        <v>0</v>
      </c>
      <c r="D18" s="321">
        <f>COUNTIF('Visi duomenys'!$AD$5:$AD$108,'PP Lentelė 8'!A18)</f>
        <v>0</v>
      </c>
      <c r="E18" s="322">
        <f>SUMIF('Visi duomenys'!$AD$5:$AD$108,'PP Lentelė 8'!A18,'Visi duomenys'!$O$5:$O$108)</f>
        <v>0</v>
      </c>
    </row>
    <row r="19" spans="1:5" x14ac:dyDescent="0.25">
      <c r="A19" s="320">
        <v>16</v>
      </c>
      <c r="B19" s="320" t="s">
        <v>239</v>
      </c>
      <c r="C19" s="321">
        <f>COUNTIF('Visi duomenys'!$AD$5:$AM$108,'PP Lentelė 8'!A19)</f>
        <v>0</v>
      </c>
      <c r="D19" s="321">
        <f>COUNTIF('Visi duomenys'!$AD$5:$AD$108,'PP Lentelė 8'!A19)</f>
        <v>0</v>
      </c>
      <c r="E19" s="322">
        <f>SUMIF('Visi duomenys'!$AD$5:$AD$108,'PP Lentelė 8'!A19,'Visi duomenys'!$O$5:$O$108)</f>
        <v>0</v>
      </c>
    </row>
    <row r="20" spans="1:5" x14ac:dyDescent="0.25">
      <c r="A20" s="320">
        <v>17</v>
      </c>
      <c r="B20" s="320" t="s">
        <v>240</v>
      </c>
      <c r="C20" s="321">
        <f>COUNTIF('Visi duomenys'!$AD$5:$AM$108,'PP Lentelė 8'!A20)</f>
        <v>0</v>
      </c>
      <c r="D20" s="321">
        <f>COUNTIF('Visi duomenys'!$AD$5:$AD$108,'PP Lentelė 8'!A20)</f>
        <v>0</v>
      </c>
      <c r="E20" s="322">
        <f>SUMIF('Visi duomenys'!$AD$5:$AD$108,'PP Lentelė 8'!A20,'Visi duomenys'!$O$5:$O$108)</f>
        <v>0</v>
      </c>
    </row>
    <row r="21" spans="1:5" x14ac:dyDescent="0.25">
      <c r="A21" s="320">
        <v>18</v>
      </c>
      <c r="B21" s="320" t="s">
        <v>241</v>
      </c>
      <c r="C21" s="321">
        <f>COUNTIF('Visi duomenys'!$AD$5:$AM$108,'PP Lentelė 8'!A21)</f>
        <v>0</v>
      </c>
      <c r="D21" s="321">
        <f>COUNTIF('Visi duomenys'!$AD$5:$AD$108,'PP Lentelė 8'!A21)</f>
        <v>0</v>
      </c>
      <c r="E21" s="322">
        <f>SUMIF('Visi duomenys'!$AD$5:$AD$108,'PP Lentelė 8'!A21,'Visi duomenys'!$O$5:$O$108)</f>
        <v>0</v>
      </c>
    </row>
    <row r="22" spans="1:5" ht="47.25" x14ac:dyDescent="0.25">
      <c r="A22" s="320">
        <v>19</v>
      </c>
      <c r="B22" s="320" t="s">
        <v>614</v>
      </c>
      <c r="C22" s="321">
        <f>COUNTIF('Visi duomenys'!$AD$5:$AM$108,'PP Lentelė 8'!A22)</f>
        <v>7</v>
      </c>
      <c r="D22" s="321">
        <f>COUNTIF('Visi duomenys'!$AD$5:$AD$108,'PP Lentelė 8'!A22)</f>
        <v>7</v>
      </c>
      <c r="E22" s="322">
        <f>SUMIF('Visi duomenys'!$AD$5:$AD$108,'PP Lentelė 8'!A22,'Visi duomenys'!$O$5:$O$108)</f>
        <v>2189817</v>
      </c>
    </row>
    <row r="23" spans="1:5" x14ac:dyDescent="0.25">
      <c r="A23" s="320">
        <v>20</v>
      </c>
      <c r="B23" s="320" t="s">
        <v>242</v>
      </c>
      <c r="C23" s="321">
        <f>COUNTIF('Visi duomenys'!$AD$5:$AM$108,'PP Lentelė 8'!A23)</f>
        <v>0</v>
      </c>
      <c r="D23" s="321">
        <f>COUNTIF('Visi duomenys'!$AD$5:$AD$108,'PP Lentelė 8'!A23)</f>
        <v>0</v>
      </c>
      <c r="E23" s="322">
        <f>SUMIF('Visi duomenys'!$AD$5:$AD$108,'PP Lentelė 8'!A23,'Visi duomenys'!$O$5:$O$108)</f>
        <v>0</v>
      </c>
    </row>
    <row r="24" spans="1:5" x14ac:dyDescent="0.25">
      <c r="A24" s="320">
        <v>21</v>
      </c>
      <c r="B24" s="320" t="s">
        <v>243</v>
      </c>
      <c r="C24" s="321">
        <f>COUNTIF('Visi duomenys'!$AD$5:$AM$108,'PP Lentelė 8'!A24)</f>
        <v>0</v>
      </c>
      <c r="D24" s="321">
        <f>COUNTIF('Visi duomenys'!$AD$5:$AD$108,'PP Lentelė 8'!A24)</f>
        <v>0</v>
      </c>
      <c r="E24" s="322">
        <f>SUMIF('Visi duomenys'!$AD$5:$AD$108,'PP Lentelė 8'!A24,'Visi duomenys'!$O$5:$O$108)</f>
        <v>0</v>
      </c>
    </row>
    <row r="25" spans="1:5" x14ac:dyDescent="0.25">
      <c r="A25" s="320">
        <v>22</v>
      </c>
      <c r="B25" s="320" t="s">
        <v>244</v>
      </c>
      <c r="C25" s="321">
        <f>COUNTIF('Visi duomenys'!$AD$5:$AM$108,'PP Lentelė 8'!A25)</f>
        <v>4</v>
      </c>
      <c r="D25" s="321">
        <f>COUNTIF('Visi duomenys'!$AD$5:$AD$108,'PP Lentelė 8'!A25)</f>
        <v>4</v>
      </c>
      <c r="E25" s="322">
        <f>SUMIF('Visi duomenys'!$AD$5:$AD$108,'PP Lentelė 8'!A25,'Visi duomenys'!$O$5:$O$108)</f>
        <v>1208372</v>
      </c>
    </row>
    <row r="26" spans="1:5" x14ac:dyDescent="0.25">
      <c r="A26" s="320">
        <v>23</v>
      </c>
      <c r="B26" s="320" t="s">
        <v>245</v>
      </c>
      <c r="C26" s="321">
        <f>COUNTIF('Visi duomenys'!$AD$5:$AM$108,'PP Lentelė 8'!A26)</f>
        <v>3</v>
      </c>
      <c r="D26" s="321">
        <f>COUNTIF('Visi duomenys'!$AD$5:$AD$108,'PP Lentelė 8'!A26)</f>
        <v>3</v>
      </c>
      <c r="E26" s="322">
        <f>SUMIF('Visi duomenys'!$AD$5:$AD$108,'PP Lentelė 8'!A26,'Visi duomenys'!$O$5:$O$108)</f>
        <v>693247</v>
      </c>
    </row>
    <row r="27" spans="1:5" x14ac:dyDescent="0.25">
      <c r="A27" s="320">
        <v>24</v>
      </c>
      <c r="B27" s="320" t="s">
        <v>246</v>
      </c>
      <c r="C27" s="321">
        <f>COUNTIF('Visi duomenys'!$AD$5:$AM$108,'PP Lentelė 8'!A27)</f>
        <v>4</v>
      </c>
      <c r="D27" s="321">
        <f>COUNTIF('Visi duomenys'!$AD$5:$AD$108,'PP Lentelė 8'!A27)</f>
        <v>4</v>
      </c>
      <c r="E27" s="322">
        <f>SUMIF('Visi duomenys'!$AD$5:$AD$108,'PP Lentelė 8'!A27,'Visi duomenys'!$O$5:$O$108)</f>
        <v>555149</v>
      </c>
    </row>
    <row r="28" spans="1:5" x14ac:dyDescent="0.25">
      <c r="A28" s="320">
        <v>25</v>
      </c>
      <c r="B28" s="320" t="s">
        <v>247</v>
      </c>
      <c r="C28" s="321">
        <f>COUNTIF('Visi duomenys'!$AD$5:$AM$108,'PP Lentelė 8'!A28)</f>
        <v>2</v>
      </c>
      <c r="D28" s="321">
        <f>COUNTIF('Visi duomenys'!$AD$5:$AD$108,'PP Lentelė 8'!A28)</f>
        <v>2</v>
      </c>
      <c r="E28" s="322">
        <f>SUMIF('Visi duomenys'!$AD$5:$AD$108,'PP Lentelė 8'!A28,'Visi duomenys'!$O$5:$O$108)</f>
        <v>647505</v>
      </c>
    </row>
    <row r="29" spans="1:5" x14ac:dyDescent="0.25">
      <c r="A29" s="320">
        <v>26</v>
      </c>
      <c r="B29" s="320" t="s">
        <v>248</v>
      </c>
      <c r="C29" s="321">
        <f>COUNTIF('Visi duomenys'!$AD$5:$AM$108,'PP Lentelė 8'!A29)</f>
        <v>2</v>
      </c>
      <c r="D29" s="321">
        <f>COUNTIF('Visi duomenys'!$AD$5:$AD$108,'PP Lentelė 8'!A29)</f>
        <v>2</v>
      </c>
      <c r="E29" s="322">
        <f>SUMIF('Visi duomenys'!$AD$5:$AD$108,'PP Lentelė 8'!A29,'Visi duomenys'!$O$5:$O$108)</f>
        <v>1500615</v>
      </c>
    </row>
    <row r="30" spans="1:5" x14ac:dyDescent="0.25">
      <c r="A30" s="320">
        <v>27</v>
      </c>
      <c r="B30" s="320" t="s">
        <v>249</v>
      </c>
      <c r="C30" s="321">
        <f>COUNTIF('Visi duomenys'!$AD$5:$AM$108,'PP Lentelė 8'!A30)</f>
        <v>4</v>
      </c>
      <c r="D30" s="321">
        <f>COUNTIF('Visi duomenys'!$AD$5:$AD$108,'PP Lentelė 8'!A30)</f>
        <v>4</v>
      </c>
      <c r="E30" s="322">
        <f>SUMIF('Visi duomenys'!$AD$5:$AD$108,'PP Lentelė 8'!A30,'Visi duomenys'!$O$5:$O$108)</f>
        <v>588151</v>
      </c>
    </row>
    <row r="31" spans="1:5" ht="31.5" x14ac:dyDescent="0.25">
      <c r="A31" s="320">
        <v>28</v>
      </c>
      <c r="B31" s="320" t="s">
        <v>250</v>
      </c>
      <c r="C31" s="321">
        <f>COUNTIF('Visi duomenys'!$AD$5:$AM$108,'PP Lentelė 8'!A31)</f>
        <v>1</v>
      </c>
      <c r="D31" s="321">
        <f>COUNTIF('Visi duomenys'!$AD$5:$AD$108,'PP Lentelė 8'!A31)</f>
        <v>1</v>
      </c>
      <c r="E31" s="322">
        <f>SUMIF('Visi duomenys'!$AD$5:$AD$108,'PP Lentelė 8'!A31,'Visi duomenys'!$O$5:$O$108)</f>
        <v>345489</v>
      </c>
    </row>
    <row r="32" spans="1:5" ht="31.5" x14ac:dyDescent="0.25">
      <c r="A32" s="320">
        <v>29</v>
      </c>
      <c r="B32" s="320" t="s">
        <v>251</v>
      </c>
      <c r="C32" s="321">
        <f>COUNTIF('Visi duomenys'!$AD$5:$AM$108,'PP Lentelė 8'!A32)</f>
        <v>3</v>
      </c>
      <c r="D32" s="321">
        <f>COUNTIF('Visi duomenys'!$AD$5:$AD$108,'PP Lentelė 8'!A32)</f>
        <v>3</v>
      </c>
      <c r="E32" s="322">
        <f>SUMIF('Visi duomenys'!$AD$5:$AD$108,'PP Lentelė 8'!A32,'Visi duomenys'!$O$5:$O$108)</f>
        <v>2021401</v>
      </c>
    </row>
    <row r="33" spans="1:5" ht="31.5" x14ac:dyDescent="0.25">
      <c r="A33" s="320">
        <v>30</v>
      </c>
      <c r="B33" s="320" t="s">
        <v>252</v>
      </c>
      <c r="C33" s="321">
        <f>COUNTIF('Visi duomenys'!$AD$5:$AM$108,'PP Lentelė 8'!A33)</f>
        <v>3</v>
      </c>
      <c r="D33" s="321">
        <f>COUNTIF('Visi duomenys'!$AD$5:$AD$108,'PP Lentelė 8'!A33)</f>
        <v>1</v>
      </c>
      <c r="E33" s="322">
        <f>SUMIF('Visi duomenys'!$AD$5:$AD$108,'PP Lentelė 8'!A33,'Visi duomenys'!$O$5:$O$108)</f>
        <v>392507</v>
      </c>
    </row>
    <row r="34" spans="1:5" ht="47.25" x14ac:dyDescent="0.25">
      <c r="A34" s="320">
        <v>31</v>
      </c>
      <c r="B34" s="320" t="s">
        <v>253</v>
      </c>
      <c r="C34" s="321">
        <f>COUNTIF('Visi duomenys'!$AD$5:$AM$108,'PP Lentelė 8'!A34)</f>
        <v>0</v>
      </c>
      <c r="D34" s="321">
        <f>COUNTIF('Visi duomenys'!$AD$5:$AD$108,'PP Lentelė 8'!A34)</f>
        <v>0</v>
      </c>
      <c r="E34" s="322">
        <f>SUMIF('Visi duomenys'!$AD$5:$AD$108,'PP Lentelė 8'!A34,'Visi duomenys'!$O$5:$O$108)</f>
        <v>0</v>
      </c>
    </row>
    <row r="35" spans="1:5" ht="31.5" x14ac:dyDescent="0.25">
      <c r="A35" s="320">
        <v>32</v>
      </c>
      <c r="B35" s="320" t="s">
        <v>254</v>
      </c>
      <c r="C35" s="321">
        <f>COUNTIF('Visi duomenys'!$AD$5:$AM$108,'PP Lentelė 8'!A35)</f>
        <v>0</v>
      </c>
      <c r="D35" s="321">
        <f>COUNTIF('Visi duomenys'!$AD$5:$AD$108,'PP Lentelė 8'!A35)</f>
        <v>0</v>
      </c>
      <c r="E35" s="322">
        <f>SUMIF('Visi duomenys'!$AD$5:$AD$108,'PP Lentelė 8'!A35,'Visi duomenys'!$O$5:$O$108)</f>
        <v>0</v>
      </c>
    </row>
    <row r="36" spans="1:5" ht="31.5" x14ac:dyDescent="0.25">
      <c r="A36" s="320">
        <v>33</v>
      </c>
      <c r="B36" s="320" t="s">
        <v>255</v>
      </c>
      <c r="C36" s="321">
        <f>COUNTIF('Visi duomenys'!$AD$5:$AM$108,'PP Lentelė 8'!A36)</f>
        <v>2</v>
      </c>
      <c r="D36" s="321">
        <f>COUNTIF('Visi duomenys'!$AD$5:$AD$108,'PP Lentelė 8'!A36)</f>
        <v>2</v>
      </c>
      <c r="E36" s="322">
        <f>SUMIF('Visi duomenys'!$AD$5:$AD$108,'PP Lentelė 8'!A36,'Visi duomenys'!$O$5:$O$108)</f>
        <v>691898.39</v>
      </c>
    </row>
    <row r="37" spans="1:5" ht="31.5" x14ac:dyDescent="0.25">
      <c r="A37" s="320">
        <v>34</v>
      </c>
      <c r="B37" s="320" t="s">
        <v>256</v>
      </c>
      <c r="C37" s="321">
        <f>COUNTIF('Visi duomenys'!$AD$5:$AM$108,'PP Lentelė 8'!A37)</f>
        <v>2</v>
      </c>
      <c r="D37" s="321">
        <f>COUNTIF('Visi duomenys'!$AD$5:$AD$108,'PP Lentelė 8'!A37)</f>
        <v>1</v>
      </c>
      <c r="E37" s="322">
        <f>SUMIF('Visi duomenys'!$AD$5:$AD$108,'PP Lentelė 8'!A37,'Visi duomenys'!$O$5:$O$108)</f>
        <v>868900</v>
      </c>
    </row>
    <row r="38" spans="1:5" x14ac:dyDescent="0.25">
      <c r="A38" s="320">
        <v>35</v>
      </c>
      <c r="B38" s="320" t="s">
        <v>257</v>
      </c>
      <c r="C38" s="321">
        <f>COUNTIF('Visi duomenys'!$AD$5:$AM$108,'PP Lentelė 8'!A38)</f>
        <v>0</v>
      </c>
      <c r="D38" s="321">
        <f>COUNTIF('Visi duomenys'!$AD$5:$AD$108,'PP Lentelė 8'!A38)</f>
        <v>0</v>
      </c>
      <c r="E38" s="322">
        <f>SUMIF('Visi duomenys'!$AD$5:$AD$108,'PP Lentelė 8'!A38,'Visi duomenys'!$O$5:$O$108)</f>
        <v>0</v>
      </c>
    </row>
    <row r="39" spans="1:5" ht="31.5" x14ac:dyDescent="0.25">
      <c r="A39" s="320">
        <v>36</v>
      </c>
      <c r="B39" s="320" t="s">
        <v>258</v>
      </c>
      <c r="C39" s="321">
        <f>COUNTIF('Visi duomenys'!$AD$5:$AM$108,'PP Lentelė 8'!A39)</f>
        <v>0</v>
      </c>
      <c r="D39" s="321">
        <f>COUNTIF('Visi duomenys'!$AD$5:$AD$108,'PP Lentelė 8'!A39)</f>
        <v>0</v>
      </c>
      <c r="E39" s="322">
        <f>SUMIF('Visi duomenys'!$AD$5:$AD$108,'PP Lentelė 8'!A39,'Visi duomenys'!$O$5:$O$108)</f>
        <v>0</v>
      </c>
    </row>
    <row r="40" spans="1:5" ht="31.5" x14ac:dyDescent="0.25">
      <c r="A40" s="320">
        <v>37</v>
      </c>
      <c r="B40" s="320" t="s">
        <v>259</v>
      </c>
      <c r="C40" s="321">
        <f>COUNTIF('Visi duomenys'!$AD$5:$AM$108,'PP Lentelė 8'!A40)</f>
        <v>0</v>
      </c>
      <c r="D40" s="321">
        <f>COUNTIF('Visi duomenys'!$AD$5:$AD$108,'PP Lentelė 8'!A40)</f>
        <v>0</v>
      </c>
      <c r="E40" s="322">
        <f>SUMIF('Visi duomenys'!$AD$5:$AD$108,'PP Lentelė 8'!A40,'Visi duomenys'!$O$5:$O$108)</f>
        <v>0</v>
      </c>
    </row>
    <row r="41" spans="1:5" ht="31.5" x14ac:dyDescent="0.25">
      <c r="A41" s="320">
        <v>38</v>
      </c>
      <c r="B41" s="320" t="s">
        <v>260</v>
      </c>
      <c r="C41" s="321">
        <f>COUNTIF('Visi duomenys'!$AD$5:$AM$108,'PP Lentelė 8'!A41)</f>
        <v>6</v>
      </c>
      <c r="D41" s="321">
        <f>COUNTIF('Visi duomenys'!$AD$5:$AD$108,'PP Lentelė 8'!A41)</f>
        <v>6</v>
      </c>
      <c r="E41" s="322">
        <f>SUMIF('Visi duomenys'!$AD$5:$AD$108,'PP Lentelė 8'!A41,'Visi duomenys'!$O$5:$O$108)</f>
        <v>1901532</v>
      </c>
    </row>
    <row r="42" spans="1:5" x14ac:dyDescent="0.25">
      <c r="A42" s="320">
        <v>39</v>
      </c>
      <c r="B42" s="320" t="s">
        <v>261</v>
      </c>
      <c r="C42" s="321">
        <f>COUNTIF('Visi duomenys'!$AD$5:$AM$108,'PP Lentelė 8'!A42)</f>
        <v>0</v>
      </c>
      <c r="D42" s="321">
        <f>COUNTIF('Visi duomenys'!$AD$5:$AD$108,'PP Lentelė 8'!A42)</f>
        <v>0</v>
      </c>
      <c r="E42" s="322">
        <f>SUMIF('Visi duomenys'!$AD$5:$AD$108,'PP Lentelė 8'!A42,'Visi duomenys'!$O$5:$O$108)</f>
        <v>0</v>
      </c>
    </row>
    <row r="43" spans="1:5" x14ac:dyDescent="0.25">
      <c r="A43" s="320">
        <v>40</v>
      </c>
      <c r="B43" s="320" t="s">
        <v>262</v>
      </c>
      <c r="C43" s="321">
        <f>COUNTIF('Visi duomenys'!$AD$5:$AM$108,'PP Lentelė 8'!A43)</f>
        <v>0</v>
      </c>
      <c r="D43" s="321">
        <f>COUNTIF('Visi duomenys'!$AD$5:$AD$108,'PP Lentelė 8'!A43)</f>
        <v>0</v>
      </c>
      <c r="E43" s="322">
        <f>SUMIF('Visi duomenys'!$AD$5:$AD$108,'PP Lentelė 8'!A43,'Visi duomenys'!$O$5:$O$108)</f>
        <v>0</v>
      </c>
    </row>
    <row r="44" spans="1:5" x14ac:dyDescent="0.25">
      <c r="A44" s="320">
        <v>41</v>
      </c>
      <c r="B44" s="320" t="s">
        <v>263</v>
      </c>
      <c r="C44" s="321">
        <f>COUNTIF('Visi duomenys'!$AD$5:$AM$108,'PP Lentelė 8'!A44)</f>
        <v>0</v>
      </c>
      <c r="D44" s="321">
        <f>COUNTIF('Visi duomenys'!$AD$5:$AD$108,'PP Lentelė 8'!A44)</f>
        <v>0</v>
      </c>
      <c r="E44" s="322">
        <f>SUMIF('Visi duomenys'!$AD$5:$AD$108,'PP Lentelė 8'!A44,'Visi duomenys'!$O$5:$O$108)</f>
        <v>0</v>
      </c>
    </row>
    <row r="45" spans="1:5" x14ac:dyDescent="0.25">
      <c r="A45" s="320">
        <v>42</v>
      </c>
      <c r="B45" s="320" t="s">
        <v>264</v>
      </c>
      <c r="C45" s="321">
        <f>COUNTIF('Visi duomenys'!$AD$5:$AM$108,'PP Lentelė 8'!A45)</f>
        <v>1</v>
      </c>
      <c r="D45" s="321">
        <f>COUNTIF('Visi duomenys'!$AD$5:$AD$108,'PP Lentelė 8'!A45)</f>
        <v>1</v>
      </c>
      <c r="E45" s="322">
        <f>SUMIF('Visi duomenys'!$AD$5:$AD$108,'PP Lentelė 8'!A45,'Visi duomenys'!$O$5:$O$108)</f>
        <v>396886.69</v>
      </c>
    </row>
    <row r="46" spans="1:5" x14ac:dyDescent="0.25">
      <c r="A46" s="320">
        <v>43</v>
      </c>
      <c r="B46" s="323" t="s">
        <v>265</v>
      </c>
      <c r="C46" s="321">
        <f>COUNTIF('Visi duomenys'!$AD$5:$AM$108,'PP Lentelė 8'!A46)</f>
        <v>0</v>
      </c>
      <c r="D46" s="321">
        <f>COUNTIF('Visi duomenys'!$AD$5:$AD$108,'PP Lentelė 8'!A46)</f>
        <v>0</v>
      </c>
      <c r="E46" s="322">
        <f>SUMIF('Visi duomenys'!$AD$5:$AD$108,'PP Lentelė 8'!A46,'Visi duomenys'!$O$5:$O$108)</f>
        <v>0</v>
      </c>
    </row>
    <row r="47" spans="1:5" x14ac:dyDescent="0.25">
      <c r="A47" s="320">
        <v>44</v>
      </c>
      <c r="B47" s="323" t="s">
        <v>195</v>
      </c>
      <c r="C47" s="321">
        <f>COUNTIF('Visi duomenys'!$AD$5:$AM$108,'PP Lentelė 8'!A47)</f>
        <v>4</v>
      </c>
      <c r="D47" s="321">
        <f>COUNTIF('Visi duomenys'!$AD$5:$AD$108,'PP Lentelė 8'!A47)</f>
        <v>4</v>
      </c>
      <c r="E47" s="322">
        <f>SUMIF('Visi duomenys'!$AD$5:$AD$108,'PP Lentelė 8'!A47,'Visi duomenys'!$O$5:$O$108)</f>
        <v>1030281.1100000001</v>
      </c>
    </row>
    <row r="48" spans="1:5" x14ac:dyDescent="0.25">
      <c r="A48" s="320">
        <v>45</v>
      </c>
      <c r="B48" s="323" t="s">
        <v>266</v>
      </c>
      <c r="C48" s="321">
        <f>COUNTIF('Visi duomenys'!$AD$5:$AM$108,'PP Lentelė 8'!A48)</f>
        <v>0</v>
      </c>
      <c r="D48" s="321">
        <f>COUNTIF('Visi duomenys'!$AD$5:$AD$108,'PP Lentelė 8'!A48)</f>
        <v>0</v>
      </c>
      <c r="E48" s="322">
        <f>SUMIF('Visi duomenys'!$AD$5:$AD$108,'PP Lentelė 8'!A48,'Visi duomenys'!$O$5:$O$108)</f>
        <v>0</v>
      </c>
    </row>
    <row r="49" spans="1:5" x14ac:dyDescent="0.25">
      <c r="A49" s="320">
        <v>46</v>
      </c>
      <c r="B49" s="323" t="s">
        <v>267</v>
      </c>
      <c r="C49" s="321">
        <f>COUNTIF('Visi duomenys'!$AD$5:$AM$108,'PP Lentelė 8'!A49)</f>
        <v>0</v>
      </c>
      <c r="D49" s="321">
        <f>COUNTIF('Visi duomenys'!$AD$5:$AD$108,'PP Lentelė 8'!A49)</f>
        <v>0</v>
      </c>
      <c r="E49" s="322">
        <f>SUMIF('Visi duomenys'!$AD$5:$AD$108,'PP Lentelė 8'!A49,'Visi duomenys'!$O$5:$O$108)</f>
        <v>0</v>
      </c>
    </row>
    <row r="50" spans="1:5" x14ac:dyDescent="0.25">
      <c r="A50" s="320">
        <v>47</v>
      </c>
      <c r="B50" s="323" t="s">
        <v>268</v>
      </c>
      <c r="C50" s="321">
        <f>COUNTIF('Visi duomenys'!$AD$5:$AM$108,'PP Lentelė 8'!A50)</f>
        <v>4</v>
      </c>
      <c r="D50" s="321">
        <f>COUNTIF('Visi duomenys'!$AD$5:$AD$108,'PP Lentelė 8'!A50)</f>
        <v>4</v>
      </c>
      <c r="E50" s="322">
        <f>SUMIF('Visi duomenys'!$AD$5:$AD$108,'PP Lentelė 8'!A50,'Visi duomenys'!$O$5:$O$108)</f>
        <v>422544</v>
      </c>
    </row>
    <row r="51" spans="1:5" x14ac:dyDescent="0.25">
      <c r="A51" s="320">
        <v>48</v>
      </c>
      <c r="B51" s="323" t="s">
        <v>269</v>
      </c>
      <c r="C51" s="321">
        <f>COUNTIF('Visi duomenys'!$AD$5:$AM$108,'PP Lentelė 8'!A51)</f>
        <v>0</v>
      </c>
      <c r="D51" s="321">
        <f>COUNTIF('Visi duomenys'!$AD$5:$AD$108,'PP Lentelė 8'!A51)</f>
        <v>0</v>
      </c>
      <c r="E51" s="322">
        <f>SUMIF('Visi duomenys'!$AD$5:$AD$108,'PP Lentelė 8'!A51,'Visi duomenys'!$O$5:$O$108)</f>
        <v>0</v>
      </c>
    </row>
    <row r="52" spans="1:5" x14ac:dyDescent="0.25">
      <c r="A52" s="320">
        <v>49</v>
      </c>
      <c r="B52" s="323" t="s">
        <v>270</v>
      </c>
      <c r="C52" s="321">
        <f>COUNTIF('Visi duomenys'!$AD$5:$AM$108,'PP Lentelė 8'!A52)</f>
        <v>2</v>
      </c>
      <c r="D52" s="321">
        <f>COUNTIF('Visi duomenys'!$AD$5:$AD$108,'PP Lentelė 8'!A52)</f>
        <v>2</v>
      </c>
      <c r="E52" s="322">
        <f>SUMIF('Visi duomenys'!$AD$5:$AD$108,'PP Lentelė 8'!A52,'Visi duomenys'!$O$5:$O$108)</f>
        <v>791781</v>
      </c>
    </row>
    <row r="53" spans="1:5" x14ac:dyDescent="0.25">
      <c r="A53" s="320">
        <v>50</v>
      </c>
      <c r="B53" s="323" t="s">
        <v>271</v>
      </c>
      <c r="C53" s="321">
        <f>COUNTIF('Visi duomenys'!$AD$5:$AM$108,'PP Lentelė 8'!A53)</f>
        <v>2</v>
      </c>
      <c r="D53" s="321">
        <f>COUNTIF('Visi duomenys'!$AD$5:$AD$108,'PP Lentelė 8'!A53)</f>
        <v>2</v>
      </c>
      <c r="E53" s="322">
        <f>SUMIF('Visi duomenys'!$AD$5:$AD$108,'PP Lentelė 8'!A53,'Visi duomenys'!$O$5:$O$108)</f>
        <v>3331477</v>
      </c>
    </row>
    <row r="55" spans="1:5" x14ac:dyDescent="0.25">
      <c r="E55" s="386"/>
    </row>
  </sheetData>
  <autoFilter ref="A3:E53"/>
  <pageMargins left="0.7" right="0.7" top="0.75" bottom="0.75" header="0.3" footer="0.3"/>
  <pageSetup paperSize="9" scale="6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4">
    <pageSetUpPr fitToPage="1"/>
  </sheetPr>
  <dimension ref="A2:N16"/>
  <sheetViews>
    <sheetView view="pageLayout" zoomScaleNormal="100" workbookViewId="0">
      <selection activeCell="A17" sqref="A17"/>
    </sheetView>
  </sheetViews>
  <sheetFormatPr defaultRowHeight="15" x14ac:dyDescent="0.25"/>
  <cols>
    <col min="1" max="16384" width="9.140625" style="8"/>
  </cols>
  <sheetData>
    <row r="2" spans="1:14" x14ac:dyDescent="0.25">
      <c r="A2" s="298"/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</row>
    <row r="3" spans="1:14" ht="15.75" x14ac:dyDescent="0.25">
      <c r="A3" s="91"/>
      <c r="B3" s="91"/>
      <c r="C3" s="91"/>
      <c r="D3" s="91"/>
      <c r="E3" s="91"/>
      <c r="F3" s="91"/>
      <c r="G3" s="91"/>
      <c r="H3" s="91"/>
      <c r="I3" s="299"/>
      <c r="J3" s="91"/>
      <c r="K3" s="91"/>
      <c r="L3" s="91"/>
      <c r="M3" s="91"/>
      <c r="N3" s="91"/>
    </row>
    <row r="4" spans="1:14" x14ac:dyDescent="0.25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</row>
    <row r="5" spans="1:14" ht="18.75" x14ac:dyDescent="0.3">
      <c r="A5" s="578" t="s">
        <v>629</v>
      </c>
      <c r="B5" s="578"/>
      <c r="C5" s="578"/>
      <c r="D5" s="578"/>
      <c r="E5" s="578"/>
      <c r="F5" s="578"/>
      <c r="G5" s="578"/>
      <c r="H5" s="578"/>
      <c r="I5" s="578"/>
      <c r="J5" s="578"/>
      <c r="K5" s="578"/>
      <c r="L5" s="578"/>
      <c r="M5" s="578"/>
      <c r="N5" s="578"/>
    </row>
    <row r="7" spans="1:14" x14ac:dyDescent="0.25">
      <c r="A7" s="300"/>
    </row>
    <row r="9" spans="1:14" x14ac:dyDescent="0.25">
      <c r="A9" s="305" t="s">
        <v>630</v>
      </c>
    </row>
    <row r="10" spans="1:14" x14ac:dyDescent="0.25">
      <c r="A10" s="305" t="s">
        <v>631</v>
      </c>
    </row>
    <row r="11" spans="1:14" x14ac:dyDescent="0.25">
      <c r="A11" s="305" t="s">
        <v>632</v>
      </c>
    </row>
    <row r="12" spans="1:14" x14ac:dyDescent="0.25">
      <c r="A12" s="305" t="s">
        <v>633</v>
      </c>
    </row>
    <row r="13" spans="1:14" x14ac:dyDescent="0.25">
      <c r="A13" s="305" t="s">
        <v>965</v>
      </c>
    </row>
    <row r="14" spans="1:14" x14ac:dyDescent="0.25">
      <c r="A14" s="305" t="s">
        <v>968</v>
      </c>
    </row>
    <row r="15" spans="1:14" x14ac:dyDescent="0.25">
      <c r="A15" s="305" t="s">
        <v>977</v>
      </c>
    </row>
    <row r="16" spans="1:14" x14ac:dyDescent="0.25">
      <c r="A16" s="305" t="s">
        <v>1008</v>
      </c>
    </row>
  </sheetData>
  <mergeCells count="1">
    <mergeCell ref="A5:N5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
Tauragės regiono plėtros plano 2014-2020 m. 
stebėsena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5">
    <pageSetUpPr fitToPage="1"/>
  </sheetPr>
  <dimension ref="A1:F51"/>
  <sheetViews>
    <sheetView view="pageLayout" zoomScaleNormal="100" workbookViewId="0">
      <selection activeCell="C34" sqref="C34:C37"/>
    </sheetView>
  </sheetViews>
  <sheetFormatPr defaultRowHeight="15" x14ac:dyDescent="0.25"/>
  <cols>
    <col min="1" max="1" width="9.140625" style="392"/>
    <col min="2" max="3" width="25.140625" style="392" customWidth="1"/>
    <col min="4" max="5" width="16.140625" style="392" customWidth="1"/>
    <col min="6" max="6" width="25.140625" style="392" customWidth="1"/>
    <col min="7" max="257" width="9.140625" style="392"/>
    <col min="258" max="259" width="25.140625" style="392" customWidth="1"/>
    <col min="260" max="261" width="16.140625" style="392" customWidth="1"/>
    <col min="262" max="262" width="25.140625" style="392" customWidth="1"/>
    <col min="263" max="513" width="9.140625" style="392"/>
    <col min="514" max="515" width="25.140625" style="392" customWidth="1"/>
    <col min="516" max="517" width="16.140625" style="392" customWidth="1"/>
    <col min="518" max="518" width="25.140625" style="392" customWidth="1"/>
    <col min="519" max="769" width="9.140625" style="392"/>
    <col min="770" max="771" width="25.140625" style="392" customWidth="1"/>
    <col min="772" max="773" width="16.140625" style="392" customWidth="1"/>
    <col min="774" max="774" width="25.140625" style="392" customWidth="1"/>
    <col min="775" max="1025" width="9.140625" style="392"/>
    <col min="1026" max="1027" width="25.140625" style="392" customWidth="1"/>
    <col min="1028" max="1029" width="16.140625" style="392" customWidth="1"/>
    <col min="1030" max="1030" width="25.140625" style="392" customWidth="1"/>
    <col min="1031" max="1281" width="9.140625" style="392"/>
    <col min="1282" max="1283" width="25.140625" style="392" customWidth="1"/>
    <col min="1284" max="1285" width="16.140625" style="392" customWidth="1"/>
    <col min="1286" max="1286" width="25.140625" style="392" customWidth="1"/>
    <col min="1287" max="1537" width="9.140625" style="392"/>
    <col min="1538" max="1539" width="25.140625" style="392" customWidth="1"/>
    <col min="1540" max="1541" width="16.140625" style="392" customWidth="1"/>
    <col min="1542" max="1542" width="25.140625" style="392" customWidth="1"/>
    <col min="1543" max="1793" width="9.140625" style="392"/>
    <col min="1794" max="1795" width="25.140625" style="392" customWidth="1"/>
    <col min="1796" max="1797" width="16.140625" style="392" customWidth="1"/>
    <col min="1798" max="1798" width="25.140625" style="392" customWidth="1"/>
    <col min="1799" max="2049" width="9.140625" style="392"/>
    <col min="2050" max="2051" width="25.140625" style="392" customWidth="1"/>
    <col min="2052" max="2053" width="16.140625" style="392" customWidth="1"/>
    <col min="2054" max="2054" width="25.140625" style="392" customWidth="1"/>
    <col min="2055" max="2305" width="9.140625" style="392"/>
    <col min="2306" max="2307" width="25.140625" style="392" customWidth="1"/>
    <col min="2308" max="2309" width="16.140625" style="392" customWidth="1"/>
    <col min="2310" max="2310" width="25.140625" style="392" customWidth="1"/>
    <col min="2311" max="2561" width="9.140625" style="392"/>
    <col min="2562" max="2563" width="25.140625" style="392" customWidth="1"/>
    <col min="2564" max="2565" width="16.140625" style="392" customWidth="1"/>
    <col min="2566" max="2566" width="25.140625" style="392" customWidth="1"/>
    <col min="2567" max="2817" width="9.140625" style="392"/>
    <col min="2818" max="2819" width="25.140625" style="392" customWidth="1"/>
    <col min="2820" max="2821" width="16.140625" style="392" customWidth="1"/>
    <col min="2822" max="2822" width="25.140625" style="392" customWidth="1"/>
    <col min="2823" max="3073" width="9.140625" style="392"/>
    <col min="3074" max="3075" width="25.140625" style="392" customWidth="1"/>
    <col min="3076" max="3077" width="16.140625" style="392" customWidth="1"/>
    <col min="3078" max="3078" width="25.140625" style="392" customWidth="1"/>
    <col min="3079" max="3329" width="9.140625" style="392"/>
    <col min="3330" max="3331" width="25.140625" style="392" customWidth="1"/>
    <col min="3332" max="3333" width="16.140625" style="392" customWidth="1"/>
    <col min="3334" max="3334" width="25.140625" style="392" customWidth="1"/>
    <col min="3335" max="3585" width="9.140625" style="392"/>
    <col min="3586" max="3587" width="25.140625" style="392" customWidth="1"/>
    <col min="3588" max="3589" width="16.140625" style="392" customWidth="1"/>
    <col min="3590" max="3590" width="25.140625" style="392" customWidth="1"/>
    <col min="3591" max="3841" width="9.140625" style="392"/>
    <col min="3842" max="3843" width="25.140625" style="392" customWidth="1"/>
    <col min="3844" max="3845" width="16.140625" style="392" customWidth="1"/>
    <col min="3846" max="3846" width="25.140625" style="392" customWidth="1"/>
    <col min="3847" max="4097" width="9.140625" style="392"/>
    <col min="4098" max="4099" width="25.140625" style="392" customWidth="1"/>
    <col min="4100" max="4101" width="16.140625" style="392" customWidth="1"/>
    <col min="4102" max="4102" width="25.140625" style="392" customWidth="1"/>
    <col min="4103" max="4353" width="9.140625" style="392"/>
    <col min="4354" max="4355" width="25.140625" style="392" customWidth="1"/>
    <col min="4356" max="4357" width="16.140625" style="392" customWidth="1"/>
    <col min="4358" max="4358" width="25.140625" style="392" customWidth="1"/>
    <col min="4359" max="4609" width="9.140625" style="392"/>
    <col min="4610" max="4611" width="25.140625" style="392" customWidth="1"/>
    <col min="4612" max="4613" width="16.140625" style="392" customWidth="1"/>
    <col min="4614" max="4614" width="25.140625" style="392" customWidth="1"/>
    <col min="4615" max="4865" width="9.140625" style="392"/>
    <col min="4866" max="4867" width="25.140625" style="392" customWidth="1"/>
    <col min="4868" max="4869" width="16.140625" style="392" customWidth="1"/>
    <col min="4870" max="4870" width="25.140625" style="392" customWidth="1"/>
    <col min="4871" max="5121" width="9.140625" style="392"/>
    <col min="5122" max="5123" width="25.140625" style="392" customWidth="1"/>
    <col min="5124" max="5125" width="16.140625" style="392" customWidth="1"/>
    <col min="5126" max="5126" width="25.140625" style="392" customWidth="1"/>
    <col min="5127" max="5377" width="9.140625" style="392"/>
    <col min="5378" max="5379" width="25.140625" style="392" customWidth="1"/>
    <col min="5380" max="5381" width="16.140625" style="392" customWidth="1"/>
    <col min="5382" max="5382" width="25.140625" style="392" customWidth="1"/>
    <col min="5383" max="5633" width="9.140625" style="392"/>
    <col min="5634" max="5635" width="25.140625" style="392" customWidth="1"/>
    <col min="5636" max="5637" width="16.140625" style="392" customWidth="1"/>
    <col min="5638" max="5638" width="25.140625" style="392" customWidth="1"/>
    <col min="5639" max="5889" width="9.140625" style="392"/>
    <col min="5890" max="5891" width="25.140625" style="392" customWidth="1"/>
    <col min="5892" max="5893" width="16.140625" style="392" customWidth="1"/>
    <col min="5894" max="5894" width="25.140625" style="392" customWidth="1"/>
    <col min="5895" max="6145" width="9.140625" style="392"/>
    <col min="6146" max="6147" width="25.140625" style="392" customWidth="1"/>
    <col min="6148" max="6149" width="16.140625" style="392" customWidth="1"/>
    <col min="6150" max="6150" width="25.140625" style="392" customWidth="1"/>
    <col min="6151" max="6401" width="9.140625" style="392"/>
    <col min="6402" max="6403" width="25.140625" style="392" customWidth="1"/>
    <col min="6404" max="6405" width="16.140625" style="392" customWidth="1"/>
    <col min="6406" max="6406" width="25.140625" style="392" customWidth="1"/>
    <col min="6407" max="6657" width="9.140625" style="392"/>
    <col min="6658" max="6659" width="25.140625" style="392" customWidth="1"/>
    <col min="6660" max="6661" width="16.140625" style="392" customWidth="1"/>
    <col min="6662" max="6662" width="25.140625" style="392" customWidth="1"/>
    <col min="6663" max="6913" width="9.140625" style="392"/>
    <col min="6914" max="6915" width="25.140625" style="392" customWidth="1"/>
    <col min="6916" max="6917" width="16.140625" style="392" customWidth="1"/>
    <col min="6918" max="6918" width="25.140625" style="392" customWidth="1"/>
    <col min="6919" max="7169" width="9.140625" style="392"/>
    <col min="7170" max="7171" width="25.140625" style="392" customWidth="1"/>
    <col min="7172" max="7173" width="16.140625" style="392" customWidth="1"/>
    <col min="7174" max="7174" width="25.140625" style="392" customWidth="1"/>
    <col min="7175" max="7425" width="9.140625" style="392"/>
    <col min="7426" max="7427" width="25.140625" style="392" customWidth="1"/>
    <col min="7428" max="7429" width="16.140625" style="392" customWidth="1"/>
    <col min="7430" max="7430" width="25.140625" style="392" customWidth="1"/>
    <col min="7431" max="7681" width="9.140625" style="392"/>
    <col min="7682" max="7683" width="25.140625" style="392" customWidth="1"/>
    <col min="7684" max="7685" width="16.140625" style="392" customWidth="1"/>
    <col min="7686" max="7686" width="25.140625" style="392" customWidth="1"/>
    <col min="7687" max="7937" width="9.140625" style="392"/>
    <col min="7938" max="7939" width="25.140625" style="392" customWidth="1"/>
    <col min="7940" max="7941" width="16.140625" style="392" customWidth="1"/>
    <col min="7942" max="7942" width="25.140625" style="392" customWidth="1"/>
    <col min="7943" max="8193" width="9.140625" style="392"/>
    <col min="8194" max="8195" width="25.140625" style="392" customWidth="1"/>
    <col min="8196" max="8197" width="16.140625" style="392" customWidth="1"/>
    <col min="8198" max="8198" width="25.140625" style="392" customWidth="1"/>
    <col min="8199" max="8449" width="9.140625" style="392"/>
    <col min="8450" max="8451" width="25.140625" style="392" customWidth="1"/>
    <col min="8452" max="8453" width="16.140625" style="392" customWidth="1"/>
    <col min="8454" max="8454" width="25.140625" style="392" customWidth="1"/>
    <col min="8455" max="8705" width="9.140625" style="392"/>
    <col min="8706" max="8707" width="25.140625" style="392" customWidth="1"/>
    <col min="8708" max="8709" width="16.140625" style="392" customWidth="1"/>
    <col min="8710" max="8710" width="25.140625" style="392" customWidth="1"/>
    <col min="8711" max="8961" width="9.140625" style="392"/>
    <col min="8962" max="8963" width="25.140625" style="392" customWidth="1"/>
    <col min="8964" max="8965" width="16.140625" style="392" customWidth="1"/>
    <col min="8966" max="8966" width="25.140625" style="392" customWidth="1"/>
    <col min="8967" max="9217" width="9.140625" style="392"/>
    <col min="9218" max="9219" width="25.140625" style="392" customWidth="1"/>
    <col min="9220" max="9221" width="16.140625" style="392" customWidth="1"/>
    <col min="9222" max="9222" width="25.140625" style="392" customWidth="1"/>
    <col min="9223" max="9473" width="9.140625" style="392"/>
    <col min="9474" max="9475" width="25.140625" style="392" customWidth="1"/>
    <col min="9476" max="9477" width="16.140625" style="392" customWidth="1"/>
    <col min="9478" max="9478" width="25.140625" style="392" customWidth="1"/>
    <col min="9479" max="9729" width="9.140625" style="392"/>
    <col min="9730" max="9731" width="25.140625" style="392" customWidth="1"/>
    <col min="9732" max="9733" width="16.140625" style="392" customWidth="1"/>
    <col min="9734" max="9734" width="25.140625" style="392" customWidth="1"/>
    <col min="9735" max="9985" width="9.140625" style="392"/>
    <col min="9986" max="9987" width="25.140625" style="392" customWidth="1"/>
    <col min="9988" max="9989" width="16.140625" style="392" customWidth="1"/>
    <col min="9990" max="9990" width="25.140625" style="392" customWidth="1"/>
    <col min="9991" max="10241" width="9.140625" style="392"/>
    <col min="10242" max="10243" width="25.140625" style="392" customWidth="1"/>
    <col min="10244" max="10245" width="16.140625" style="392" customWidth="1"/>
    <col min="10246" max="10246" width="25.140625" style="392" customWidth="1"/>
    <col min="10247" max="10497" width="9.140625" style="392"/>
    <col min="10498" max="10499" width="25.140625" style="392" customWidth="1"/>
    <col min="10500" max="10501" width="16.140625" style="392" customWidth="1"/>
    <col min="10502" max="10502" width="25.140625" style="392" customWidth="1"/>
    <col min="10503" max="10753" width="9.140625" style="392"/>
    <col min="10754" max="10755" width="25.140625" style="392" customWidth="1"/>
    <col min="10756" max="10757" width="16.140625" style="392" customWidth="1"/>
    <col min="10758" max="10758" width="25.140625" style="392" customWidth="1"/>
    <col min="10759" max="11009" width="9.140625" style="392"/>
    <col min="11010" max="11011" width="25.140625" style="392" customWidth="1"/>
    <col min="11012" max="11013" width="16.140625" style="392" customWidth="1"/>
    <col min="11014" max="11014" width="25.140625" style="392" customWidth="1"/>
    <col min="11015" max="11265" width="9.140625" style="392"/>
    <col min="11266" max="11267" width="25.140625" style="392" customWidth="1"/>
    <col min="11268" max="11269" width="16.140625" style="392" customWidth="1"/>
    <col min="11270" max="11270" width="25.140625" style="392" customWidth="1"/>
    <col min="11271" max="11521" width="9.140625" style="392"/>
    <col min="11522" max="11523" width="25.140625" style="392" customWidth="1"/>
    <col min="11524" max="11525" width="16.140625" style="392" customWidth="1"/>
    <col min="11526" max="11526" width="25.140625" style="392" customWidth="1"/>
    <col min="11527" max="11777" width="9.140625" style="392"/>
    <col min="11778" max="11779" width="25.140625" style="392" customWidth="1"/>
    <col min="11780" max="11781" width="16.140625" style="392" customWidth="1"/>
    <col min="11782" max="11782" width="25.140625" style="392" customWidth="1"/>
    <col min="11783" max="12033" width="9.140625" style="392"/>
    <col min="12034" max="12035" width="25.140625" style="392" customWidth="1"/>
    <col min="12036" max="12037" width="16.140625" style="392" customWidth="1"/>
    <col min="12038" max="12038" width="25.140625" style="392" customWidth="1"/>
    <col min="12039" max="12289" width="9.140625" style="392"/>
    <col min="12290" max="12291" width="25.140625" style="392" customWidth="1"/>
    <col min="12292" max="12293" width="16.140625" style="392" customWidth="1"/>
    <col min="12294" max="12294" width="25.140625" style="392" customWidth="1"/>
    <col min="12295" max="12545" width="9.140625" style="392"/>
    <col min="12546" max="12547" width="25.140625" style="392" customWidth="1"/>
    <col min="12548" max="12549" width="16.140625" style="392" customWidth="1"/>
    <col min="12550" max="12550" width="25.140625" style="392" customWidth="1"/>
    <col min="12551" max="12801" width="9.140625" style="392"/>
    <col min="12802" max="12803" width="25.140625" style="392" customWidth="1"/>
    <col min="12804" max="12805" width="16.140625" style="392" customWidth="1"/>
    <col min="12806" max="12806" width="25.140625" style="392" customWidth="1"/>
    <col min="12807" max="13057" width="9.140625" style="392"/>
    <col min="13058" max="13059" width="25.140625" style="392" customWidth="1"/>
    <col min="13060" max="13061" width="16.140625" style="392" customWidth="1"/>
    <col min="13062" max="13062" width="25.140625" style="392" customWidth="1"/>
    <col min="13063" max="13313" width="9.140625" style="392"/>
    <col min="13314" max="13315" width="25.140625" style="392" customWidth="1"/>
    <col min="13316" max="13317" width="16.140625" style="392" customWidth="1"/>
    <col min="13318" max="13318" width="25.140625" style="392" customWidth="1"/>
    <col min="13319" max="13569" width="9.140625" style="392"/>
    <col min="13570" max="13571" width="25.140625" style="392" customWidth="1"/>
    <col min="13572" max="13573" width="16.140625" style="392" customWidth="1"/>
    <col min="13574" max="13574" width="25.140625" style="392" customWidth="1"/>
    <col min="13575" max="13825" width="9.140625" style="392"/>
    <col min="13826" max="13827" width="25.140625" style="392" customWidth="1"/>
    <col min="13828" max="13829" width="16.140625" style="392" customWidth="1"/>
    <col min="13830" max="13830" width="25.140625" style="392" customWidth="1"/>
    <col min="13831" max="14081" width="9.140625" style="392"/>
    <col min="14082" max="14083" width="25.140625" style="392" customWidth="1"/>
    <col min="14084" max="14085" width="16.140625" style="392" customWidth="1"/>
    <col min="14086" max="14086" width="25.140625" style="392" customWidth="1"/>
    <col min="14087" max="14337" width="9.140625" style="392"/>
    <col min="14338" max="14339" width="25.140625" style="392" customWidth="1"/>
    <col min="14340" max="14341" width="16.140625" style="392" customWidth="1"/>
    <col min="14342" max="14342" width="25.140625" style="392" customWidth="1"/>
    <col min="14343" max="14593" width="9.140625" style="392"/>
    <col min="14594" max="14595" width="25.140625" style="392" customWidth="1"/>
    <col min="14596" max="14597" width="16.140625" style="392" customWidth="1"/>
    <col min="14598" max="14598" width="25.140625" style="392" customWidth="1"/>
    <col min="14599" max="14849" width="9.140625" style="392"/>
    <col min="14850" max="14851" width="25.140625" style="392" customWidth="1"/>
    <col min="14852" max="14853" width="16.140625" style="392" customWidth="1"/>
    <col min="14854" max="14854" width="25.140625" style="392" customWidth="1"/>
    <col min="14855" max="15105" width="9.140625" style="392"/>
    <col min="15106" max="15107" width="25.140625" style="392" customWidth="1"/>
    <col min="15108" max="15109" width="16.140625" style="392" customWidth="1"/>
    <col min="15110" max="15110" width="25.140625" style="392" customWidth="1"/>
    <col min="15111" max="15361" width="9.140625" style="392"/>
    <col min="15362" max="15363" width="25.140625" style="392" customWidth="1"/>
    <col min="15364" max="15365" width="16.140625" style="392" customWidth="1"/>
    <col min="15366" max="15366" width="25.140625" style="392" customWidth="1"/>
    <col min="15367" max="15617" width="9.140625" style="392"/>
    <col min="15618" max="15619" width="25.140625" style="392" customWidth="1"/>
    <col min="15620" max="15621" width="16.140625" style="392" customWidth="1"/>
    <col min="15622" max="15622" width="25.140625" style="392" customWidth="1"/>
    <col min="15623" max="15873" width="9.140625" style="392"/>
    <col min="15874" max="15875" width="25.140625" style="392" customWidth="1"/>
    <col min="15876" max="15877" width="16.140625" style="392" customWidth="1"/>
    <col min="15878" max="15878" width="25.140625" style="392" customWidth="1"/>
    <col min="15879" max="16129" width="9.140625" style="392"/>
    <col min="16130" max="16131" width="25.140625" style="392" customWidth="1"/>
    <col min="16132" max="16133" width="16.140625" style="392" customWidth="1"/>
    <col min="16134" max="16134" width="25.140625" style="392" customWidth="1"/>
    <col min="16135" max="16384" width="9.140625" style="392"/>
  </cols>
  <sheetData>
    <row r="1" spans="1:6" x14ac:dyDescent="0.25">
      <c r="A1" s="391" t="s">
        <v>634</v>
      </c>
    </row>
    <row r="2" spans="1:6" s="394" customFormat="1" ht="47.25" x14ac:dyDescent="0.25">
      <c r="A2" s="393" t="s">
        <v>52</v>
      </c>
      <c r="B2" s="393" t="s">
        <v>635</v>
      </c>
      <c r="C2" s="393" t="s">
        <v>636</v>
      </c>
      <c r="D2" s="393" t="s">
        <v>637</v>
      </c>
      <c r="E2" s="393" t="s">
        <v>638</v>
      </c>
      <c r="F2" s="393" t="s">
        <v>639</v>
      </c>
    </row>
    <row r="3" spans="1:6" s="394" customFormat="1" ht="15.75" x14ac:dyDescent="0.25">
      <c r="A3" s="606"/>
      <c r="B3" s="395" t="s">
        <v>640</v>
      </c>
      <c r="C3" s="606"/>
      <c r="D3" s="606"/>
      <c r="E3" s="606"/>
      <c r="F3" s="606"/>
    </row>
    <row r="4" spans="1:6" s="394" customFormat="1" ht="47.25" x14ac:dyDescent="0.25">
      <c r="A4" s="606"/>
      <c r="B4" s="395" t="s">
        <v>641</v>
      </c>
      <c r="C4" s="606"/>
      <c r="D4" s="606"/>
      <c r="E4" s="606"/>
      <c r="F4" s="606"/>
    </row>
    <row r="5" spans="1:6" s="394" customFormat="1" ht="15.75" customHeight="1" x14ac:dyDescent="0.25">
      <c r="A5" s="606" t="s">
        <v>642</v>
      </c>
      <c r="B5" s="395" t="s">
        <v>643</v>
      </c>
      <c r="C5" s="606" t="s">
        <v>644</v>
      </c>
      <c r="D5" s="606">
        <v>670.1</v>
      </c>
      <c r="E5" s="606">
        <v>770.4</v>
      </c>
      <c r="F5" s="395" t="s">
        <v>645</v>
      </c>
    </row>
    <row r="6" spans="1:6" s="394" customFormat="1" ht="15.75" x14ac:dyDescent="0.25">
      <c r="A6" s="606"/>
      <c r="B6" s="607" t="s">
        <v>646</v>
      </c>
      <c r="C6" s="606"/>
      <c r="D6" s="606"/>
      <c r="E6" s="606"/>
      <c r="F6" s="395" t="s">
        <v>647</v>
      </c>
    </row>
    <row r="7" spans="1:6" s="394" customFormat="1" ht="31.5" x14ac:dyDescent="0.25">
      <c r="A7" s="606"/>
      <c r="B7" s="608"/>
      <c r="C7" s="606"/>
      <c r="D7" s="606"/>
      <c r="E7" s="606"/>
      <c r="F7" s="395" t="s">
        <v>648</v>
      </c>
    </row>
    <row r="8" spans="1:6" s="394" customFormat="1" ht="27" customHeight="1" x14ac:dyDescent="0.25">
      <c r="A8" s="606"/>
      <c r="B8" s="609"/>
      <c r="C8" s="606"/>
      <c r="D8" s="606"/>
      <c r="E8" s="606"/>
      <c r="F8" s="395" t="s">
        <v>649</v>
      </c>
    </row>
    <row r="9" spans="1:6" s="394" customFormat="1" ht="15.75" x14ac:dyDescent="0.25">
      <c r="A9" s="606" t="s">
        <v>650</v>
      </c>
      <c r="B9" s="395" t="s">
        <v>651</v>
      </c>
      <c r="C9" s="606" t="s">
        <v>652</v>
      </c>
      <c r="D9" s="606">
        <v>125.3</v>
      </c>
      <c r="E9" s="606">
        <v>115</v>
      </c>
      <c r="F9" s="395" t="s">
        <v>653</v>
      </c>
    </row>
    <row r="10" spans="1:6" s="394" customFormat="1" ht="15.75" x14ac:dyDescent="0.25">
      <c r="A10" s="606"/>
      <c r="B10" s="607" t="s">
        <v>646</v>
      </c>
      <c r="C10" s="606"/>
      <c r="D10" s="606"/>
      <c r="E10" s="606"/>
      <c r="F10" s="395" t="s">
        <v>654</v>
      </c>
    </row>
    <row r="11" spans="1:6" s="394" customFormat="1" ht="31.5" x14ac:dyDescent="0.25">
      <c r="A11" s="606"/>
      <c r="B11" s="608"/>
      <c r="C11" s="606"/>
      <c r="D11" s="606"/>
      <c r="E11" s="606"/>
      <c r="F11" s="395" t="s">
        <v>655</v>
      </c>
    </row>
    <row r="12" spans="1:6" s="394" customFormat="1" ht="15.75" x14ac:dyDescent="0.25">
      <c r="A12" s="606"/>
      <c r="B12" s="609"/>
      <c r="C12" s="606"/>
      <c r="D12" s="606"/>
      <c r="E12" s="606"/>
      <c r="F12" s="395" t="s">
        <v>656</v>
      </c>
    </row>
    <row r="13" spans="1:6" s="394" customFormat="1" ht="15.75" customHeight="1" x14ac:dyDescent="0.25">
      <c r="A13" s="606" t="s">
        <v>657</v>
      </c>
      <c r="B13" s="395" t="s">
        <v>658</v>
      </c>
      <c r="C13" s="606" t="s">
        <v>659</v>
      </c>
      <c r="D13" s="606">
        <v>0</v>
      </c>
      <c r="E13" s="606" t="s">
        <v>660</v>
      </c>
      <c r="F13" s="606" t="s">
        <v>661</v>
      </c>
    </row>
    <row r="14" spans="1:6" s="394" customFormat="1" ht="15.75" customHeight="1" x14ac:dyDescent="0.25">
      <c r="A14" s="606"/>
      <c r="B14" s="607" t="s">
        <v>662</v>
      </c>
      <c r="C14" s="606"/>
      <c r="D14" s="606"/>
      <c r="E14" s="606"/>
      <c r="F14" s="606"/>
    </row>
    <row r="15" spans="1:6" s="394" customFormat="1" ht="15.75" x14ac:dyDescent="0.25">
      <c r="A15" s="606"/>
      <c r="B15" s="608"/>
      <c r="C15" s="606"/>
      <c r="D15" s="606"/>
      <c r="E15" s="606"/>
      <c r="F15" s="395" t="s">
        <v>663</v>
      </c>
    </row>
    <row r="16" spans="1:6" s="394" customFormat="1" ht="15.75" x14ac:dyDescent="0.25">
      <c r="A16" s="606"/>
      <c r="B16" s="608"/>
      <c r="C16" s="606"/>
      <c r="D16" s="606"/>
      <c r="E16" s="606"/>
      <c r="F16" s="395" t="s">
        <v>664</v>
      </c>
    </row>
    <row r="17" spans="1:6" s="394" customFormat="1" ht="15.75" x14ac:dyDescent="0.25">
      <c r="A17" s="606"/>
      <c r="B17" s="609"/>
      <c r="C17" s="606"/>
      <c r="D17" s="606"/>
      <c r="E17" s="606"/>
      <c r="F17" s="395" t="s">
        <v>665</v>
      </c>
    </row>
    <row r="18" spans="1:6" s="394" customFormat="1" ht="15.75" x14ac:dyDescent="0.25">
      <c r="A18" s="606" t="s">
        <v>666</v>
      </c>
      <c r="B18" s="395" t="s">
        <v>658</v>
      </c>
      <c r="C18" s="606" t="s">
        <v>667</v>
      </c>
      <c r="D18" s="606">
        <v>80.7</v>
      </c>
      <c r="E18" s="606">
        <v>86.5</v>
      </c>
      <c r="F18" s="606" t="s">
        <v>668</v>
      </c>
    </row>
    <row r="19" spans="1:6" s="394" customFormat="1" ht="15.75" customHeight="1" x14ac:dyDescent="0.25">
      <c r="A19" s="606"/>
      <c r="B19" s="607" t="s">
        <v>662</v>
      </c>
      <c r="C19" s="606"/>
      <c r="D19" s="606"/>
      <c r="E19" s="606"/>
      <c r="F19" s="606"/>
    </row>
    <row r="20" spans="1:6" s="394" customFormat="1" ht="15.75" x14ac:dyDescent="0.25">
      <c r="A20" s="606"/>
      <c r="B20" s="608"/>
      <c r="C20" s="606"/>
      <c r="D20" s="606"/>
      <c r="E20" s="606"/>
      <c r="F20" s="395" t="s">
        <v>669</v>
      </c>
    </row>
    <row r="21" spans="1:6" s="394" customFormat="1" ht="15.75" x14ac:dyDescent="0.25">
      <c r="A21" s="606"/>
      <c r="B21" s="608"/>
      <c r="C21" s="606"/>
      <c r="D21" s="606"/>
      <c r="E21" s="606"/>
      <c r="F21" s="395" t="s">
        <v>670</v>
      </c>
    </row>
    <row r="22" spans="1:6" s="394" customFormat="1" ht="15.75" x14ac:dyDescent="0.25">
      <c r="A22" s="606"/>
      <c r="B22" s="609"/>
      <c r="C22" s="606"/>
      <c r="D22" s="606"/>
      <c r="E22" s="606"/>
      <c r="F22" s="395" t="s">
        <v>671</v>
      </c>
    </row>
    <row r="23" spans="1:6" s="394" customFormat="1" ht="15.75" x14ac:dyDescent="0.25">
      <c r="A23" s="606"/>
      <c r="B23" s="395" t="s">
        <v>672</v>
      </c>
      <c r="C23" s="606"/>
      <c r="D23" s="606"/>
      <c r="E23" s="606"/>
      <c r="F23" s="606"/>
    </row>
    <row r="24" spans="1:6" s="394" customFormat="1" ht="31.5" x14ac:dyDescent="0.25">
      <c r="A24" s="606"/>
      <c r="B24" s="395" t="s">
        <v>673</v>
      </c>
      <c r="C24" s="606"/>
      <c r="D24" s="606"/>
      <c r="E24" s="606"/>
      <c r="F24" s="606"/>
    </row>
    <row r="25" spans="1:6" s="394" customFormat="1" ht="15.75" customHeight="1" x14ac:dyDescent="0.25">
      <c r="A25" s="606" t="s">
        <v>674</v>
      </c>
      <c r="B25" s="395" t="s">
        <v>643</v>
      </c>
      <c r="C25" s="606" t="s">
        <v>675</v>
      </c>
      <c r="D25" s="606">
        <v>0</v>
      </c>
      <c r="E25" s="606" t="s">
        <v>676</v>
      </c>
      <c r="F25" s="606" t="s">
        <v>661</v>
      </c>
    </row>
    <row r="26" spans="1:6" s="394" customFormat="1" ht="15.75" customHeight="1" x14ac:dyDescent="0.25">
      <c r="A26" s="606"/>
      <c r="B26" s="607" t="s">
        <v>677</v>
      </c>
      <c r="C26" s="606"/>
      <c r="D26" s="606"/>
      <c r="E26" s="606"/>
      <c r="F26" s="606"/>
    </row>
    <row r="27" spans="1:6" s="394" customFormat="1" ht="15.75" x14ac:dyDescent="0.25">
      <c r="A27" s="606"/>
      <c r="B27" s="608"/>
      <c r="C27" s="606"/>
      <c r="D27" s="606"/>
      <c r="E27" s="606"/>
      <c r="F27" s="395" t="s">
        <v>678</v>
      </c>
    </row>
    <row r="28" spans="1:6" s="394" customFormat="1" ht="15.75" x14ac:dyDescent="0.25">
      <c r="A28" s="606"/>
      <c r="B28" s="608"/>
      <c r="C28" s="606"/>
      <c r="D28" s="606"/>
      <c r="E28" s="606"/>
      <c r="F28" s="395" t="s">
        <v>679</v>
      </c>
    </row>
    <row r="29" spans="1:6" s="394" customFormat="1" ht="15.75" x14ac:dyDescent="0.25">
      <c r="A29" s="606"/>
      <c r="B29" s="609"/>
      <c r="C29" s="606"/>
      <c r="D29" s="606"/>
      <c r="E29" s="606"/>
      <c r="F29" s="395" t="s">
        <v>680</v>
      </c>
    </row>
    <row r="30" spans="1:6" s="394" customFormat="1" ht="15.75" x14ac:dyDescent="0.25">
      <c r="A30" s="606" t="s">
        <v>681</v>
      </c>
      <c r="B30" s="395" t="s">
        <v>643</v>
      </c>
      <c r="C30" s="606" t="s">
        <v>682</v>
      </c>
      <c r="D30" s="606">
        <v>0</v>
      </c>
      <c r="E30" s="606" t="s">
        <v>683</v>
      </c>
      <c r="F30" s="395" t="s">
        <v>684</v>
      </c>
    </row>
    <row r="31" spans="1:6" s="394" customFormat="1" ht="15.75" x14ac:dyDescent="0.25">
      <c r="A31" s="606"/>
      <c r="B31" s="607" t="s">
        <v>677</v>
      </c>
      <c r="C31" s="606"/>
      <c r="D31" s="606"/>
      <c r="E31" s="606"/>
      <c r="F31" s="395" t="s">
        <v>685</v>
      </c>
    </row>
    <row r="32" spans="1:6" s="394" customFormat="1" ht="15.75" x14ac:dyDescent="0.25">
      <c r="A32" s="606"/>
      <c r="B32" s="608"/>
      <c r="C32" s="606"/>
      <c r="D32" s="606"/>
      <c r="E32" s="606"/>
      <c r="F32" s="395" t="s">
        <v>686</v>
      </c>
    </row>
    <row r="33" spans="1:6" s="394" customFormat="1" ht="54" customHeight="1" x14ac:dyDescent="0.25">
      <c r="A33" s="606"/>
      <c r="B33" s="609"/>
      <c r="C33" s="606"/>
      <c r="D33" s="606"/>
      <c r="E33" s="606"/>
      <c r="F33" s="395" t="s">
        <v>687</v>
      </c>
    </row>
    <row r="34" spans="1:6" s="394" customFormat="1" ht="15.75" x14ac:dyDescent="0.25">
      <c r="A34" s="606" t="s">
        <v>688</v>
      </c>
      <c r="B34" s="395" t="s">
        <v>643</v>
      </c>
      <c r="C34" s="606" t="s">
        <v>689</v>
      </c>
      <c r="D34" s="606">
        <v>0</v>
      </c>
      <c r="E34" s="606">
        <v>4</v>
      </c>
      <c r="F34" s="395" t="s">
        <v>661</v>
      </c>
    </row>
    <row r="35" spans="1:6" s="394" customFormat="1" ht="15.75" x14ac:dyDescent="0.25">
      <c r="A35" s="606"/>
      <c r="B35" s="607" t="s">
        <v>690</v>
      </c>
      <c r="C35" s="606"/>
      <c r="D35" s="606"/>
      <c r="E35" s="606"/>
      <c r="F35" s="395" t="s">
        <v>663</v>
      </c>
    </row>
    <row r="36" spans="1:6" s="394" customFormat="1" ht="15.75" x14ac:dyDescent="0.25">
      <c r="A36" s="606"/>
      <c r="B36" s="608"/>
      <c r="C36" s="606"/>
      <c r="D36" s="606"/>
      <c r="E36" s="606"/>
      <c r="F36" s="395" t="s">
        <v>664</v>
      </c>
    </row>
    <row r="37" spans="1:6" s="394" customFormat="1" ht="15.75" x14ac:dyDescent="0.25">
      <c r="A37" s="606"/>
      <c r="B37" s="609"/>
      <c r="C37" s="606"/>
      <c r="D37" s="606"/>
      <c r="E37" s="606"/>
      <c r="F37" s="395" t="s">
        <v>665</v>
      </c>
    </row>
    <row r="38" spans="1:6" s="394" customFormat="1" ht="15.75" x14ac:dyDescent="0.25">
      <c r="A38" s="606"/>
      <c r="B38" s="395" t="s">
        <v>672</v>
      </c>
      <c r="C38" s="606"/>
      <c r="D38" s="606"/>
      <c r="E38" s="606"/>
      <c r="F38" s="606"/>
    </row>
    <row r="39" spans="1:6" s="394" customFormat="1" ht="31.5" x14ac:dyDescent="0.25">
      <c r="A39" s="606"/>
      <c r="B39" s="395" t="s">
        <v>691</v>
      </c>
      <c r="C39" s="606"/>
      <c r="D39" s="606"/>
      <c r="E39" s="606"/>
      <c r="F39" s="606"/>
    </row>
    <row r="40" spans="1:6" s="394" customFormat="1" ht="15.75" x14ac:dyDescent="0.25">
      <c r="A40" s="606" t="s">
        <v>692</v>
      </c>
      <c r="B40" s="395" t="s">
        <v>658</v>
      </c>
      <c r="C40" s="606" t="s">
        <v>693</v>
      </c>
      <c r="D40" s="606">
        <v>0</v>
      </c>
      <c r="E40" s="606" t="s">
        <v>694</v>
      </c>
      <c r="F40" s="395" t="s">
        <v>695</v>
      </c>
    </row>
    <row r="41" spans="1:6" s="394" customFormat="1" ht="15.75" x14ac:dyDescent="0.25">
      <c r="A41" s="606"/>
      <c r="B41" s="607" t="s">
        <v>696</v>
      </c>
      <c r="C41" s="606"/>
      <c r="D41" s="606"/>
      <c r="E41" s="606"/>
      <c r="F41" s="395" t="s">
        <v>697</v>
      </c>
    </row>
    <row r="42" spans="1:6" s="394" customFormat="1" ht="15.75" x14ac:dyDescent="0.25">
      <c r="A42" s="606"/>
      <c r="B42" s="608"/>
      <c r="C42" s="606"/>
      <c r="D42" s="606"/>
      <c r="E42" s="606"/>
      <c r="F42" s="395" t="s">
        <v>698</v>
      </c>
    </row>
    <row r="43" spans="1:6" s="394" customFormat="1" ht="15.75" x14ac:dyDescent="0.25">
      <c r="A43" s="606"/>
      <c r="B43" s="609"/>
      <c r="C43" s="606"/>
      <c r="D43" s="606"/>
      <c r="E43" s="606"/>
      <c r="F43" s="395" t="s">
        <v>699</v>
      </c>
    </row>
    <row r="44" spans="1:6" s="394" customFormat="1" ht="15.75" x14ac:dyDescent="0.25">
      <c r="A44" s="606" t="s">
        <v>700</v>
      </c>
      <c r="B44" s="395" t="s">
        <v>658</v>
      </c>
      <c r="C44" s="606" t="s">
        <v>701</v>
      </c>
      <c r="D44" s="606">
        <v>0</v>
      </c>
      <c r="E44" s="606" t="s">
        <v>702</v>
      </c>
      <c r="F44" s="395" t="s">
        <v>703</v>
      </c>
    </row>
    <row r="45" spans="1:6" s="394" customFormat="1" ht="15.75" x14ac:dyDescent="0.25">
      <c r="A45" s="606"/>
      <c r="B45" s="607" t="s">
        <v>696</v>
      </c>
      <c r="C45" s="606"/>
      <c r="D45" s="606"/>
      <c r="E45" s="606"/>
      <c r="F45" s="395" t="s">
        <v>704</v>
      </c>
    </row>
    <row r="46" spans="1:6" s="394" customFormat="1" ht="15.75" x14ac:dyDescent="0.25">
      <c r="A46" s="606"/>
      <c r="B46" s="608"/>
      <c r="C46" s="606"/>
      <c r="D46" s="606"/>
      <c r="E46" s="606"/>
      <c r="F46" s="395" t="s">
        <v>705</v>
      </c>
    </row>
    <row r="47" spans="1:6" s="394" customFormat="1" ht="15.75" x14ac:dyDescent="0.25">
      <c r="A47" s="606"/>
      <c r="B47" s="609"/>
      <c r="C47" s="606"/>
      <c r="D47" s="606"/>
      <c r="E47" s="606"/>
      <c r="F47" s="395" t="s">
        <v>706</v>
      </c>
    </row>
    <row r="48" spans="1:6" s="394" customFormat="1" ht="15.75" x14ac:dyDescent="0.25">
      <c r="A48" s="606" t="s">
        <v>707</v>
      </c>
      <c r="B48" s="395" t="s">
        <v>658</v>
      </c>
      <c r="C48" s="606" t="s">
        <v>708</v>
      </c>
      <c r="D48" s="606">
        <v>0</v>
      </c>
      <c r="E48" s="606">
        <v>4</v>
      </c>
      <c r="F48" s="395" t="s">
        <v>661</v>
      </c>
    </row>
    <row r="49" spans="1:6" s="394" customFormat="1" ht="15.75" x14ac:dyDescent="0.25">
      <c r="A49" s="606"/>
      <c r="B49" s="607" t="s">
        <v>709</v>
      </c>
      <c r="C49" s="606"/>
      <c r="D49" s="606"/>
      <c r="E49" s="606"/>
      <c r="F49" s="395" t="s">
        <v>663</v>
      </c>
    </row>
    <row r="50" spans="1:6" s="394" customFormat="1" ht="15.75" x14ac:dyDescent="0.25">
      <c r="A50" s="606"/>
      <c r="B50" s="608"/>
      <c r="C50" s="606"/>
      <c r="D50" s="606"/>
      <c r="E50" s="606"/>
      <c r="F50" s="395" t="s">
        <v>664</v>
      </c>
    </row>
    <row r="51" spans="1:6" s="394" customFormat="1" ht="15.75" x14ac:dyDescent="0.25">
      <c r="A51" s="606"/>
      <c r="B51" s="609"/>
      <c r="C51" s="606"/>
      <c r="D51" s="606"/>
      <c r="E51" s="606"/>
      <c r="F51" s="395" t="s">
        <v>665</v>
      </c>
    </row>
  </sheetData>
  <mergeCells count="68">
    <mergeCell ref="A44:A47"/>
    <mergeCell ref="C44:C47"/>
    <mergeCell ref="D44:D47"/>
    <mergeCell ref="E44:E47"/>
    <mergeCell ref="B45:B47"/>
    <mergeCell ref="A48:A51"/>
    <mergeCell ref="C48:C51"/>
    <mergeCell ref="D48:D51"/>
    <mergeCell ref="E48:E51"/>
    <mergeCell ref="B49:B51"/>
    <mergeCell ref="F38:F39"/>
    <mergeCell ref="A40:A43"/>
    <mergeCell ref="C40:C43"/>
    <mergeCell ref="D40:D43"/>
    <mergeCell ref="E40:E43"/>
    <mergeCell ref="B41:B43"/>
    <mergeCell ref="A38:A39"/>
    <mergeCell ref="C38:C39"/>
    <mergeCell ref="D38:D39"/>
    <mergeCell ref="E38:E39"/>
    <mergeCell ref="A34:A37"/>
    <mergeCell ref="C34:C37"/>
    <mergeCell ref="D34:D37"/>
    <mergeCell ref="E34:E37"/>
    <mergeCell ref="B35:B37"/>
    <mergeCell ref="E23:E24"/>
    <mergeCell ref="F23:F24"/>
    <mergeCell ref="B26:B29"/>
    <mergeCell ref="A30:A33"/>
    <mergeCell ref="C30:C33"/>
    <mergeCell ref="D30:D33"/>
    <mergeCell ref="E30:E33"/>
    <mergeCell ref="B31:B33"/>
    <mergeCell ref="A25:A29"/>
    <mergeCell ref="C25:C29"/>
    <mergeCell ref="D25:D29"/>
    <mergeCell ref="E25:E29"/>
    <mergeCell ref="F25:F26"/>
    <mergeCell ref="A23:A24"/>
    <mergeCell ref="C23:C24"/>
    <mergeCell ref="D23:D24"/>
    <mergeCell ref="F13:F14"/>
    <mergeCell ref="B14:B17"/>
    <mergeCell ref="A18:A22"/>
    <mergeCell ref="C18:C22"/>
    <mergeCell ref="D18:D22"/>
    <mergeCell ref="E18:E22"/>
    <mergeCell ref="F18:F19"/>
    <mergeCell ref="B19:B22"/>
    <mergeCell ref="A13:A17"/>
    <mergeCell ref="C13:C17"/>
    <mergeCell ref="D13:D17"/>
    <mergeCell ref="E13:E17"/>
    <mergeCell ref="A9:A12"/>
    <mergeCell ref="C9:C12"/>
    <mergeCell ref="D9:D12"/>
    <mergeCell ref="E9:E12"/>
    <mergeCell ref="B10:B12"/>
    <mergeCell ref="A3:A4"/>
    <mergeCell ref="C3:C4"/>
    <mergeCell ref="D3:D4"/>
    <mergeCell ref="E3:E4"/>
    <mergeCell ref="F3:F4"/>
    <mergeCell ref="A5:A8"/>
    <mergeCell ref="C5:C8"/>
    <mergeCell ref="D5:D8"/>
    <mergeCell ref="E5:E8"/>
    <mergeCell ref="B6:B8"/>
  </mergeCells>
  <printOptions horizontalCentered="1"/>
  <pageMargins left="0.19685039370078741" right="0.19685039370078741" top="0.78740157480314965" bottom="0.19685039370078741" header="0.31496062992125984" footer="0.15748031496062992"/>
  <pageSetup paperSize="9" scale="77" orientation="portrait" r:id="rId1"/>
  <headerFooter>
    <oddHeader>&amp;C&amp;"Times New Roman,Paryškintasis"PLANO POVEIKIS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6">
    <pageSetUpPr fitToPage="1"/>
  </sheetPr>
  <dimension ref="A1:G88"/>
  <sheetViews>
    <sheetView view="pageLayout" topLeftCell="A82" zoomScaleNormal="100" workbookViewId="0">
      <selection activeCell="C3" sqref="C3:C4"/>
    </sheetView>
  </sheetViews>
  <sheetFormatPr defaultRowHeight="15" x14ac:dyDescent="0.25"/>
  <cols>
    <col min="1" max="1" width="11.7109375" style="397" customWidth="1"/>
    <col min="2" max="3" width="25.140625" style="397" customWidth="1"/>
    <col min="4" max="5" width="15.7109375" style="397" customWidth="1"/>
    <col min="6" max="6" width="25.140625" style="397" customWidth="1"/>
    <col min="7" max="256" width="9.140625" style="397"/>
    <col min="257" max="257" width="11.7109375" style="397" customWidth="1"/>
    <col min="258" max="259" width="25.140625" style="397" customWidth="1"/>
    <col min="260" max="261" width="15.7109375" style="397" customWidth="1"/>
    <col min="262" max="262" width="25.140625" style="397" customWidth="1"/>
    <col min="263" max="512" width="9.140625" style="397"/>
    <col min="513" max="513" width="11.7109375" style="397" customWidth="1"/>
    <col min="514" max="515" width="25.140625" style="397" customWidth="1"/>
    <col min="516" max="517" width="15.7109375" style="397" customWidth="1"/>
    <col min="518" max="518" width="25.140625" style="397" customWidth="1"/>
    <col min="519" max="768" width="9.140625" style="397"/>
    <col min="769" max="769" width="11.7109375" style="397" customWidth="1"/>
    <col min="770" max="771" width="25.140625" style="397" customWidth="1"/>
    <col min="772" max="773" width="15.7109375" style="397" customWidth="1"/>
    <col min="774" max="774" width="25.140625" style="397" customWidth="1"/>
    <col min="775" max="1024" width="9.140625" style="397"/>
    <col min="1025" max="1025" width="11.7109375" style="397" customWidth="1"/>
    <col min="1026" max="1027" width="25.140625" style="397" customWidth="1"/>
    <col min="1028" max="1029" width="15.7109375" style="397" customWidth="1"/>
    <col min="1030" max="1030" width="25.140625" style="397" customWidth="1"/>
    <col min="1031" max="1280" width="9.140625" style="397"/>
    <col min="1281" max="1281" width="11.7109375" style="397" customWidth="1"/>
    <col min="1282" max="1283" width="25.140625" style="397" customWidth="1"/>
    <col min="1284" max="1285" width="15.7109375" style="397" customWidth="1"/>
    <col min="1286" max="1286" width="25.140625" style="397" customWidth="1"/>
    <col min="1287" max="1536" width="9.140625" style="397"/>
    <col min="1537" max="1537" width="11.7109375" style="397" customWidth="1"/>
    <col min="1538" max="1539" width="25.140625" style="397" customWidth="1"/>
    <col min="1540" max="1541" width="15.7109375" style="397" customWidth="1"/>
    <col min="1542" max="1542" width="25.140625" style="397" customWidth="1"/>
    <col min="1543" max="1792" width="9.140625" style="397"/>
    <col min="1793" max="1793" width="11.7109375" style="397" customWidth="1"/>
    <col min="1794" max="1795" width="25.140625" style="397" customWidth="1"/>
    <col min="1796" max="1797" width="15.7109375" style="397" customWidth="1"/>
    <col min="1798" max="1798" width="25.140625" style="397" customWidth="1"/>
    <col min="1799" max="2048" width="9.140625" style="397"/>
    <col min="2049" max="2049" width="11.7109375" style="397" customWidth="1"/>
    <col min="2050" max="2051" width="25.140625" style="397" customWidth="1"/>
    <col min="2052" max="2053" width="15.7109375" style="397" customWidth="1"/>
    <col min="2054" max="2054" width="25.140625" style="397" customWidth="1"/>
    <col min="2055" max="2304" width="9.140625" style="397"/>
    <col min="2305" max="2305" width="11.7109375" style="397" customWidth="1"/>
    <col min="2306" max="2307" width="25.140625" style="397" customWidth="1"/>
    <col min="2308" max="2309" width="15.7109375" style="397" customWidth="1"/>
    <col min="2310" max="2310" width="25.140625" style="397" customWidth="1"/>
    <col min="2311" max="2560" width="9.140625" style="397"/>
    <col min="2561" max="2561" width="11.7109375" style="397" customWidth="1"/>
    <col min="2562" max="2563" width="25.140625" style="397" customWidth="1"/>
    <col min="2564" max="2565" width="15.7109375" style="397" customWidth="1"/>
    <col min="2566" max="2566" width="25.140625" style="397" customWidth="1"/>
    <col min="2567" max="2816" width="9.140625" style="397"/>
    <col min="2817" max="2817" width="11.7109375" style="397" customWidth="1"/>
    <col min="2818" max="2819" width="25.140625" style="397" customWidth="1"/>
    <col min="2820" max="2821" width="15.7109375" style="397" customWidth="1"/>
    <col min="2822" max="2822" width="25.140625" style="397" customWidth="1"/>
    <col min="2823" max="3072" width="9.140625" style="397"/>
    <col min="3073" max="3073" width="11.7109375" style="397" customWidth="1"/>
    <col min="3074" max="3075" width="25.140625" style="397" customWidth="1"/>
    <col min="3076" max="3077" width="15.7109375" style="397" customWidth="1"/>
    <col min="3078" max="3078" width="25.140625" style="397" customWidth="1"/>
    <col min="3079" max="3328" width="9.140625" style="397"/>
    <col min="3329" max="3329" width="11.7109375" style="397" customWidth="1"/>
    <col min="3330" max="3331" width="25.140625" style="397" customWidth="1"/>
    <col min="3332" max="3333" width="15.7109375" style="397" customWidth="1"/>
    <col min="3334" max="3334" width="25.140625" style="397" customWidth="1"/>
    <col min="3335" max="3584" width="9.140625" style="397"/>
    <col min="3585" max="3585" width="11.7109375" style="397" customWidth="1"/>
    <col min="3586" max="3587" width="25.140625" style="397" customWidth="1"/>
    <col min="3588" max="3589" width="15.7109375" style="397" customWidth="1"/>
    <col min="3590" max="3590" width="25.140625" style="397" customWidth="1"/>
    <col min="3591" max="3840" width="9.140625" style="397"/>
    <col min="3841" max="3841" width="11.7109375" style="397" customWidth="1"/>
    <col min="3842" max="3843" width="25.140625" style="397" customWidth="1"/>
    <col min="3844" max="3845" width="15.7109375" style="397" customWidth="1"/>
    <col min="3846" max="3846" width="25.140625" style="397" customWidth="1"/>
    <col min="3847" max="4096" width="9.140625" style="397"/>
    <col min="4097" max="4097" width="11.7109375" style="397" customWidth="1"/>
    <col min="4098" max="4099" width="25.140625" style="397" customWidth="1"/>
    <col min="4100" max="4101" width="15.7109375" style="397" customWidth="1"/>
    <col min="4102" max="4102" width="25.140625" style="397" customWidth="1"/>
    <col min="4103" max="4352" width="9.140625" style="397"/>
    <col min="4353" max="4353" width="11.7109375" style="397" customWidth="1"/>
    <col min="4354" max="4355" width="25.140625" style="397" customWidth="1"/>
    <col min="4356" max="4357" width="15.7109375" style="397" customWidth="1"/>
    <col min="4358" max="4358" width="25.140625" style="397" customWidth="1"/>
    <col min="4359" max="4608" width="9.140625" style="397"/>
    <col min="4609" max="4609" width="11.7109375" style="397" customWidth="1"/>
    <col min="4610" max="4611" width="25.140625" style="397" customWidth="1"/>
    <col min="4612" max="4613" width="15.7109375" style="397" customWidth="1"/>
    <col min="4614" max="4614" width="25.140625" style="397" customWidth="1"/>
    <col min="4615" max="4864" width="9.140625" style="397"/>
    <col min="4865" max="4865" width="11.7109375" style="397" customWidth="1"/>
    <col min="4866" max="4867" width="25.140625" style="397" customWidth="1"/>
    <col min="4868" max="4869" width="15.7109375" style="397" customWidth="1"/>
    <col min="4870" max="4870" width="25.140625" style="397" customWidth="1"/>
    <col min="4871" max="5120" width="9.140625" style="397"/>
    <col min="5121" max="5121" width="11.7109375" style="397" customWidth="1"/>
    <col min="5122" max="5123" width="25.140625" style="397" customWidth="1"/>
    <col min="5124" max="5125" width="15.7109375" style="397" customWidth="1"/>
    <col min="5126" max="5126" width="25.140625" style="397" customWidth="1"/>
    <col min="5127" max="5376" width="9.140625" style="397"/>
    <col min="5377" max="5377" width="11.7109375" style="397" customWidth="1"/>
    <col min="5378" max="5379" width="25.140625" style="397" customWidth="1"/>
    <col min="5380" max="5381" width="15.7109375" style="397" customWidth="1"/>
    <col min="5382" max="5382" width="25.140625" style="397" customWidth="1"/>
    <col min="5383" max="5632" width="9.140625" style="397"/>
    <col min="5633" max="5633" width="11.7109375" style="397" customWidth="1"/>
    <col min="5634" max="5635" width="25.140625" style="397" customWidth="1"/>
    <col min="5636" max="5637" width="15.7109375" style="397" customWidth="1"/>
    <col min="5638" max="5638" width="25.140625" style="397" customWidth="1"/>
    <col min="5639" max="5888" width="9.140625" style="397"/>
    <col min="5889" max="5889" width="11.7109375" style="397" customWidth="1"/>
    <col min="5890" max="5891" width="25.140625" style="397" customWidth="1"/>
    <col min="5892" max="5893" width="15.7109375" style="397" customWidth="1"/>
    <col min="5894" max="5894" width="25.140625" style="397" customWidth="1"/>
    <col min="5895" max="6144" width="9.140625" style="397"/>
    <col min="6145" max="6145" width="11.7109375" style="397" customWidth="1"/>
    <col min="6146" max="6147" width="25.140625" style="397" customWidth="1"/>
    <col min="6148" max="6149" width="15.7109375" style="397" customWidth="1"/>
    <col min="6150" max="6150" width="25.140625" style="397" customWidth="1"/>
    <col min="6151" max="6400" width="9.140625" style="397"/>
    <col min="6401" max="6401" width="11.7109375" style="397" customWidth="1"/>
    <col min="6402" max="6403" width="25.140625" style="397" customWidth="1"/>
    <col min="6404" max="6405" width="15.7109375" style="397" customWidth="1"/>
    <col min="6406" max="6406" width="25.140625" style="397" customWidth="1"/>
    <col min="6407" max="6656" width="9.140625" style="397"/>
    <col min="6657" max="6657" width="11.7109375" style="397" customWidth="1"/>
    <col min="6658" max="6659" width="25.140625" style="397" customWidth="1"/>
    <col min="6660" max="6661" width="15.7109375" style="397" customWidth="1"/>
    <col min="6662" max="6662" width="25.140625" style="397" customWidth="1"/>
    <col min="6663" max="6912" width="9.140625" style="397"/>
    <col min="6913" max="6913" width="11.7109375" style="397" customWidth="1"/>
    <col min="6914" max="6915" width="25.140625" style="397" customWidth="1"/>
    <col min="6916" max="6917" width="15.7109375" style="397" customWidth="1"/>
    <col min="6918" max="6918" width="25.140625" style="397" customWidth="1"/>
    <col min="6919" max="7168" width="9.140625" style="397"/>
    <col min="7169" max="7169" width="11.7109375" style="397" customWidth="1"/>
    <col min="7170" max="7171" width="25.140625" style="397" customWidth="1"/>
    <col min="7172" max="7173" width="15.7109375" style="397" customWidth="1"/>
    <col min="7174" max="7174" width="25.140625" style="397" customWidth="1"/>
    <col min="7175" max="7424" width="9.140625" style="397"/>
    <col min="7425" max="7425" width="11.7109375" style="397" customWidth="1"/>
    <col min="7426" max="7427" width="25.140625" style="397" customWidth="1"/>
    <col min="7428" max="7429" width="15.7109375" style="397" customWidth="1"/>
    <col min="7430" max="7430" width="25.140625" style="397" customWidth="1"/>
    <col min="7431" max="7680" width="9.140625" style="397"/>
    <col min="7681" max="7681" width="11.7109375" style="397" customWidth="1"/>
    <col min="7682" max="7683" width="25.140625" style="397" customWidth="1"/>
    <col min="7684" max="7685" width="15.7109375" style="397" customWidth="1"/>
    <col min="7686" max="7686" width="25.140625" style="397" customWidth="1"/>
    <col min="7687" max="7936" width="9.140625" style="397"/>
    <col min="7937" max="7937" width="11.7109375" style="397" customWidth="1"/>
    <col min="7938" max="7939" width="25.140625" style="397" customWidth="1"/>
    <col min="7940" max="7941" width="15.7109375" style="397" customWidth="1"/>
    <col min="7942" max="7942" width="25.140625" style="397" customWidth="1"/>
    <col min="7943" max="8192" width="9.140625" style="397"/>
    <col min="8193" max="8193" width="11.7109375" style="397" customWidth="1"/>
    <col min="8194" max="8195" width="25.140625" style="397" customWidth="1"/>
    <col min="8196" max="8197" width="15.7109375" style="397" customWidth="1"/>
    <col min="8198" max="8198" width="25.140625" style="397" customWidth="1"/>
    <col min="8199" max="8448" width="9.140625" style="397"/>
    <col min="8449" max="8449" width="11.7109375" style="397" customWidth="1"/>
    <col min="8450" max="8451" width="25.140625" style="397" customWidth="1"/>
    <col min="8452" max="8453" width="15.7109375" style="397" customWidth="1"/>
    <col min="8454" max="8454" width="25.140625" style="397" customWidth="1"/>
    <col min="8455" max="8704" width="9.140625" style="397"/>
    <col min="8705" max="8705" width="11.7109375" style="397" customWidth="1"/>
    <col min="8706" max="8707" width="25.140625" style="397" customWidth="1"/>
    <col min="8708" max="8709" width="15.7109375" style="397" customWidth="1"/>
    <col min="8710" max="8710" width="25.140625" style="397" customWidth="1"/>
    <col min="8711" max="8960" width="9.140625" style="397"/>
    <col min="8961" max="8961" width="11.7109375" style="397" customWidth="1"/>
    <col min="8962" max="8963" width="25.140625" style="397" customWidth="1"/>
    <col min="8964" max="8965" width="15.7109375" style="397" customWidth="1"/>
    <col min="8966" max="8966" width="25.140625" style="397" customWidth="1"/>
    <col min="8967" max="9216" width="9.140625" style="397"/>
    <col min="9217" max="9217" width="11.7109375" style="397" customWidth="1"/>
    <col min="9218" max="9219" width="25.140625" style="397" customWidth="1"/>
    <col min="9220" max="9221" width="15.7109375" style="397" customWidth="1"/>
    <col min="9222" max="9222" width="25.140625" style="397" customWidth="1"/>
    <col min="9223" max="9472" width="9.140625" style="397"/>
    <col min="9473" max="9473" width="11.7109375" style="397" customWidth="1"/>
    <col min="9474" max="9475" width="25.140625" style="397" customWidth="1"/>
    <col min="9476" max="9477" width="15.7109375" style="397" customWidth="1"/>
    <col min="9478" max="9478" width="25.140625" style="397" customWidth="1"/>
    <col min="9479" max="9728" width="9.140625" style="397"/>
    <col min="9729" max="9729" width="11.7109375" style="397" customWidth="1"/>
    <col min="9730" max="9731" width="25.140625" style="397" customWidth="1"/>
    <col min="9732" max="9733" width="15.7109375" style="397" customWidth="1"/>
    <col min="9734" max="9734" width="25.140625" style="397" customWidth="1"/>
    <col min="9735" max="9984" width="9.140625" style="397"/>
    <col min="9985" max="9985" width="11.7109375" style="397" customWidth="1"/>
    <col min="9986" max="9987" width="25.140625" style="397" customWidth="1"/>
    <col min="9988" max="9989" width="15.7109375" style="397" customWidth="1"/>
    <col min="9990" max="9990" width="25.140625" style="397" customWidth="1"/>
    <col min="9991" max="10240" width="9.140625" style="397"/>
    <col min="10241" max="10241" width="11.7109375" style="397" customWidth="1"/>
    <col min="10242" max="10243" width="25.140625" style="397" customWidth="1"/>
    <col min="10244" max="10245" width="15.7109375" style="397" customWidth="1"/>
    <col min="10246" max="10246" width="25.140625" style="397" customWidth="1"/>
    <col min="10247" max="10496" width="9.140625" style="397"/>
    <col min="10497" max="10497" width="11.7109375" style="397" customWidth="1"/>
    <col min="10498" max="10499" width="25.140625" style="397" customWidth="1"/>
    <col min="10500" max="10501" width="15.7109375" style="397" customWidth="1"/>
    <col min="10502" max="10502" width="25.140625" style="397" customWidth="1"/>
    <col min="10503" max="10752" width="9.140625" style="397"/>
    <col min="10753" max="10753" width="11.7109375" style="397" customWidth="1"/>
    <col min="10754" max="10755" width="25.140625" style="397" customWidth="1"/>
    <col min="10756" max="10757" width="15.7109375" style="397" customWidth="1"/>
    <col min="10758" max="10758" width="25.140625" style="397" customWidth="1"/>
    <col min="10759" max="11008" width="9.140625" style="397"/>
    <col min="11009" max="11009" width="11.7109375" style="397" customWidth="1"/>
    <col min="11010" max="11011" width="25.140625" style="397" customWidth="1"/>
    <col min="11012" max="11013" width="15.7109375" style="397" customWidth="1"/>
    <col min="11014" max="11014" width="25.140625" style="397" customWidth="1"/>
    <col min="11015" max="11264" width="9.140625" style="397"/>
    <col min="11265" max="11265" width="11.7109375" style="397" customWidth="1"/>
    <col min="11266" max="11267" width="25.140625" style="397" customWidth="1"/>
    <col min="11268" max="11269" width="15.7109375" style="397" customWidth="1"/>
    <col min="11270" max="11270" width="25.140625" style="397" customWidth="1"/>
    <col min="11271" max="11520" width="9.140625" style="397"/>
    <col min="11521" max="11521" width="11.7109375" style="397" customWidth="1"/>
    <col min="11522" max="11523" width="25.140625" style="397" customWidth="1"/>
    <col min="11524" max="11525" width="15.7109375" style="397" customWidth="1"/>
    <col min="11526" max="11526" width="25.140625" style="397" customWidth="1"/>
    <col min="11527" max="11776" width="9.140625" style="397"/>
    <col min="11777" max="11777" width="11.7109375" style="397" customWidth="1"/>
    <col min="11778" max="11779" width="25.140625" style="397" customWidth="1"/>
    <col min="11780" max="11781" width="15.7109375" style="397" customWidth="1"/>
    <col min="11782" max="11782" width="25.140625" style="397" customWidth="1"/>
    <col min="11783" max="12032" width="9.140625" style="397"/>
    <col min="12033" max="12033" width="11.7109375" style="397" customWidth="1"/>
    <col min="12034" max="12035" width="25.140625" style="397" customWidth="1"/>
    <col min="12036" max="12037" width="15.7109375" style="397" customWidth="1"/>
    <col min="12038" max="12038" width="25.140625" style="397" customWidth="1"/>
    <col min="12039" max="12288" width="9.140625" style="397"/>
    <col min="12289" max="12289" width="11.7109375" style="397" customWidth="1"/>
    <col min="12290" max="12291" width="25.140625" style="397" customWidth="1"/>
    <col min="12292" max="12293" width="15.7109375" style="397" customWidth="1"/>
    <col min="12294" max="12294" width="25.140625" style="397" customWidth="1"/>
    <col min="12295" max="12544" width="9.140625" style="397"/>
    <col min="12545" max="12545" width="11.7109375" style="397" customWidth="1"/>
    <col min="12546" max="12547" width="25.140625" style="397" customWidth="1"/>
    <col min="12548" max="12549" width="15.7109375" style="397" customWidth="1"/>
    <col min="12550" max="12550" width="25.140625" style="397" customWidth="1"/>
    <col min="12551" max="12800" width="9.140625" style="397"/>
    <col min="12801" max="12801" width="11.7109375" style="397" customWidth="1"/>
    <col min="12802" max="12803" width="25.140625" style="397" customWidth="1"/>
    <col min="12804" max="12805" width="15.7109375" style="397" customWidth="1"/>
    <col min="12806" max="12806" width="25.140625" style="397" customWidth="1"/>
    <col min="12807" max="13056" width="9.140625" style="397"/>
    <col min="13057" max="13057" width="11.7109375" style="397" customWidth="1"/>
    <col min="13058" max="13059" width="25.140625" style="397" customWidth="1"/>
    <col min="13060" max="13061" width="15.7109375" style="397" customWidth="1"/>
    <col min="13062" max="13062" width="25.140625" style="397" customWidth="1"/>
    <col min="13063" max="13312" width="9.140625" style="397"/>
    <col min="13313" max="13313" width="11.7109375" style="397" customWidth="1"/>
    <col min="13314" max="13315" width="25.140625" style="397" customWidth="1"/>
    <col min="13316" max="13317" width="15.7109375" style="397" customWidth="1"/>
    <col min="13318" max="13318" width="25.140625" style="397" customWidth="1"/>
    <col min="13319" max="13568" width="9.140625" style="397"/>
    <col min="13569" max="13569" width="11.7109375" style="397" customWidth="1"/>
    <col min="13570" max="13571" width="25.140625" style="397" customWidth="1"/>
    <col min="13572" max="13573" width="15.7109375" style="397" customWidth="1"/>
    <col min="13574" max="13574" width="25.140625" style="397" customWidth="1"/>
    <col min="13575" max="13824" width="9.140625" style="397"/>
    <col min="13825" max="13825" width="11.7109375" style="397" customWidth="1"/>
    <col min="13826" max="13827" width="25.140625" style="397" customWidth="1"/>
    <col min="13828" max="13829" width="15.7109375" style="397" customWidth="1"/>
    <col min="13830" max="13830" width="25.140625" style="397" customWidth="1"/>
    <col min="13831" max="14080" width="9.140625" style="397"/>
    <col min="14081" max="14081" width="11.7109375" style="397" customWidth="1"/>
    <col min="14082" max="14083" width="25.140625" style="397" customWidth="1"/>
    <col min="14084" max="14085" width="15.7109375" style="397" customWidth="1"/>
    <col min="14086" max="14086" width="25.140625" style="397" customWidth="1"/>
    <col min="14087" max="14336" width="9.140625" style="397"/>
    <col min="14337" max="14337" width="11.7109375" style="397" customWidth="1"/>
    <col min="14338" max="14339" width="25.140625" style="397" customWidth="1"/>
    <col min="14340" max="14341" width="15.7109375" style="397" customWidth="1"/>
    <col min="14342" max="14342" width="25.140625" style="397" customWidth="1"/>
    <col min="14343" max="14592" width="9.140625" style="397"/>
    <col min="14593" max="14593" width="11.7109375" style="397" customWidth="1"/>
    <col min="14594" max="14595" width="25.140625" style="397" customWidth="1"/>
    <col min="14596" max="14597" width="15.7109375" style="397" customWidth="1"/>
    <col min="14598" max="14598" width="25.140625" style="397" customWidth="1"/>
    <col min="14599" max="14848" width="9.140625" style="397"/>
    <col min="14849" max="14849" width="11.7109375" style="397" customWidth="1"/>
    <col min="14850" max="14851" width="25.140625" style="397" customWidth="1"/>
    <col min="14852" max="14853" width="15.7109375" style="397" customWidth="1"/>
    <col min="14854" max="14854" width="25.140625" style="397" customWidth="1"/>
    <col min="14855" max="15104" width="9.140625" style="397"/>
    <col min="15105" max="15105" width="11.7109375" style="397" customWidth="1"/>
    <col min="15106" max="15107" width="25.140625" style="397" customWidth="1"/>
    <col min="15108" max="15109" width="15.7109375" style="397" customWidth="1"/>
    <col min="15110" max="15110" width="25.140625" style="397" customWidth="1"/>
    <col min="15111" max="15360" width="9.140625" style="397"/>
    <col min="15361" max="15361" width="11.7109375" style="397" customWidth="1"/>
    <col min="15362" max="15363" width="25.140625" style="397" customWidth="1"/>
    <col min="15364" max="15365" width="15.7109375" style="397" customWidth="1"/>
    <col min="15366" max="15366" width="25.140625" style="397" customWidth="1"/>
    <col min="15367" max="15616" width="9.140625" style="397"/>
    <col min="15617" max="15617" width="11.7109375" style="397" customWidth="1"/>
    <col min="15618" max="15619" width="25.140625" style="397" customWidth="1"/>
    <col min="15620" max="15621" width="15.7109375" style="397" customWidth="1"/>
    <col min="15622" max="15622" width="25.140625" style="397" customWidth="1"/>
    <col min="15623" max="15872" width="9.140625" style="397"/>
    <col min="15873" max="15873" width="11.7109375" style="397" customWidth="1"/>
    <col min="15874" max="15875" width="25.140625" style="397" customWidth="1"/>
    <col min="15876" max="15877" width="15.7109375" style="397" customWidth="1"/>
    <col min="15878" max="15878" width="25.140625" style="397" customWidth="1"/>
    <col min="15879" max="16128" width="9.140625" style="397"/>
    <col min="16129" max="16129" width="11.7109375" style="397" customWidth="1"/>
    <col min="16130" max="16131" width="25.140625" style="397" customWidth="1"/>
    <col min="16132" max="16133" width="15.7109375" style="397" customWidth="1"/>
    <col min="16134" max="16134" width="25.140625" style="397" customWidth="1"/>
    <col min="16135" max="16384" width="9.140625" style="397"/>
  </cols>
  <sheetData>
    <row r="1" spans="1:6" x14ac:dyDescent="0.25">
      <c r="A1" s="396" t="s">
        <v>710</v>
      </c>
    </row>
    <row r="2" spans="1:6" s="398" customFormat="1" ht="47.25" x14ac:dyDescent="0.25">
      <c r="A2" s="393" t="s">
        <v>52</v>
      </c>
      <c r="B2" s="393" t="s">
        <v>711</v>
      </c>
      <c r="C2" s="393" t="s">
        <v>636</v>
      </c>
      <c r="D2" s="393" t="s">
        <v>637</v>
      </c>
      <c r="E2" s="393" t="s">
        <v>712</v>
      </c>
      <c r="F2" s="393" t="s">
        <v>713</v>
      </c>
    </row>
    <row r="3" spans="1:6" s="398" customFormat="1" x14ac:dyDescent="0.25">
      <c r="A3" s="610" t="s">
        <v>714</v>
      </c>
      <c r="B3" s="475" t="s">
        <v>715</v>
      </c>
      <c r="C3" s="610"/>
      <c r="D3" s="611"/>
      <c r="E3" s="611"/>
      <c r="F3" s="610"/>
    </row>
    <row r="4" spans="1:6" s="398" customFormat="1" ht="75" x14ac:dyDescent="0.25">
      <c r="A4" s="610"/>
      <c r="B4" s="475" t="s">
        <v>646</v>
      </c>
      <c r="C4" s="610"/>
      <c r="D4" s="611"/>
      <c r="E4" s="611"/>
      <c r="F4" s="610"/>
    </row>
    <row r="5" spans="1:6" s="398" customFormat="1" x14ac:dyDescent="0.25">
      <c r="A5" s="610" t="s">
        <v>716</v>
      </c>
      <c r="B5" s="475" t="s">
        <v>717</v>
      </c>
      <c r="C5" s="610" t="s">
        <v>718</v>
      </c>
      <c r="D5" s="611">
        <v>0</v>
      </c>
      <c r="E5" s="611">
        <f>COUNTIF('Visi duomenys'!H5:H108,"ITI")</f>
        <v>17</v>
      </c>
      <c r="F5" s="475" t="s">
        <v>719</v>
      </c>
    </row>
    <row r="6" spans="1:6" s="398" customFormat="1" x14ac:dyDescent="0.25">
      <c r="A6" s="610"/>
      <c r="B6" s="610" t="s">
        <v>720</v>
      </c>
      <c r="C6" s="610"/>
      <c r="D6" s="611"/>
      <c r="E6" s="611"/>
      <c r="F6" s="475" t="s">
        <v>721</v>
      </c>
    </row>
    <row r="7" spans="1:6" s="398" customFormat="1" x14ac:dyDescent="0.25">
      <c r="A7" s="610"/>
      <c r="B7" s="610"/>
      <c r="C7" s="610"/>
      <c r="D7" s="611"/>
      <c r="E7" s="611"/>
      <c r="F7" s="475" t="s">
        <v>722</v>
      </c>
    </row>
    <row r="8" spans="1:6" s="398" customFormat="1" x14ac:dyDescent="0.25">
      <c r="A8" s="610"/>
      <c r="B8" s="610"/>
      <c r="C8" s="610"/>
      <c r="D8" s="611"/>
      <c r="E8" s="611"/>
      <c r="F8" s="475" t="s">
        <v>723</v>
      </c>
    </row>
    <row r="9" spans="1:6" s="398" customFormat="1" x14ac:dyDescent="0.25">
      <c r="A9" s="610" t="s">
        <v>724</v>
      </c>
      <c r="B9" s="475" t="s">
        <v>717</v>
      </c>
      <c r="C9" s="610" t="s">
        <v>725</v>
      </c>
      <c r="D9" s="611">
        <v>0</v>
      </c>
      <c r="E9" s="611">
        <v>3</v>
      </c>
      <c r="F9" s="475" t="s">
        <v>726</v>
      </c>
    </row>
    <row r="10" spans="1:6" s="398" customFormat="1" x14ac:dyDescent="0.25">
      <c r="A10" s="610"/>
      <c r="B10" s="610" t="s">
        <v>720</v>
      </c>
      <c r="C10" s="610"/>
      <c r="D10" s="611"/>
      <c r="E10" s="611"/>
      <c r="F10" s="475" t="s">
        <v>727</v>
      </c>
    </row>
    <row r="11" spans="1:6" s="398" customFormat="1" x14ac:dyDescent="0.25">
      <c r="A11" s="610"/>
      <c r="B11" s="610"/>
      <c r="C11" s="610"/>
      <c r="D11" s="611"/>
      <c r="E11" s="611"/>
      <c r="F11" s="475" t="s">
        <v>728</v>
      </c>
    </row>
    <row r="12" spans="1:6" s="398" customFormat="1" x14ac:dyDescent="0.25">
      <c r="A12" s="610"/>
      <c r="B12" s="610"/>
      <c r="C12" s="610"/>
      <c r="D12" s="611"/>
      <c r="E12" s="611"/>
      <c r="F12" s="475" t="s">
        <v>729</v>
      </c>
    </row>
    <row r="13" spans="1:6" s="398" customFormat="1" x14ac:dyDescent="0.25">
      <c r="A13" s="610" t="s">
        <v>730</v>
      </c>
      <c r="B13" s="475" t="s">
        <v>717</v>
      </c>
      <c r="C13" s="610" t="s">
        <v>731</v>
      </c>
      <c r="D13" s="611">
        <v>0</v>
      </c>
      <c r="E13" s="611">
        <v>1</v>
      </c>
      <c r="F13" s="475" t="s">
        <v>732</v>
      </c>
    </row>
    <row r="14" spans="1:6" s="398" customFormat="1" x14ac:dyDescent="0.25">
      <c r="A14" s="610"/>
      <c r="B14" s="610" t="s">
        <v>720</v>
      </c>
      <c r="C14" s="610"/>
      <c r="D14" s="611"/>
      <c r="E14" s="611"/>
      <c r="F14" s="475" t="s">
        <v>733</v>
      </c>
    </row>
    <row r="15" spans="1:6" s="398" customFormat="1" x14ac:dyDescent="0.25">
      <c r="A15" s="610"/>
      <c r="B15" s="610"/>
      <c r="C15" s="610"/>
      <c r="D15" s="611"/>
      <c r="E15" s="611"/>
      <c r="F15" s="475" t="s">
        <v>734</v>
      </c>
    </row>
    <row r="16" spans="1:6" s="398" customFormat="1" x14ac:dyDescent="0.25">
      <c r="A16" s="610"/>
      <c r="B16" s="610"/>
      <c r="C16" s="610"/>
      <c r="D16" s="611"/>
      <c r="E16" s="611"/>
      <c r="F16" s="475" t="s">
        <v>680</v>
      </c>
    </row>
    <row r="17" spans="1:6" s="398" customFormat="1" x14ac:dyDescent="0.25">
      <c r="A17" s="610" t="s">
        <v>735</v>
      </c>
      <c r="B17" s="475" t="s">
        <v>717</v>
      </c>
      <c r="C17" s="610" t="s">
        <v>736</v>
      </c>
      <c r="D17" s="611">
        <v>0</v>
      </c>
      <c r="E17" s="611">
        <v>2</v>
      </c>
      <c r="F17" s="475" t="s">
        <v>737</v>
      </c>
    </row>
    <row r="18" spans="1:6" s="398" customFormat="1" x14ac:dyDescent="0.25">
      <c r="A18" s="610"/>
      <c r="B18" s="610" t="s">
        <v>720</v>
      </c>
      <c r="C18" s="610"/>
      <c r="D18" s="611"/>
      <c r="E18" s="611"/>
      <c r="F18" s="475" t="s">
        <v>738</v>
      </c>
    </row>
    <row r="19" spans="1:6" s="398" customFormat="1" x14ac:dyDescent="0.25">
      <c r="A19" s="610"/>
      <c r="B19" s="610"/>
      <c r="C19" s="610"/>
      <c r="D19" s="611"/>
      <c r="E19" s="611"/>
      <c r="F19" s="475" t="s">
        <v>739</v>
      </c>
    </row>
    <row r="20" spans="1:6" s="398" customFormat="1" x14ac:dyDescent="0.25">
      <c r="A20" s="610"/>
      <c r="B20" s="610"/>
      <c r="C20" s="610"/>
      <c r="D20" s="611"/>
      <c r="E20" s="611"/>
      <c r="F20" s="475" t="s">
        <v>680</v>
      </c>
    </row>
    <row r="21" spans="1:6" s="398" customFormat="1" x14ac:dyDescent="0.25">
      <c r="A21" s="610" t="s">
        <v>740</v>
      </c>
      <c r="B21" s="475" t="s">
        <v>717</v>
      </c>
      <c r="C21" s="610" t="s">
        <v>741</v>
      </c>
      <c r="D21" s="611">
        <v>0</v>
      </c>
      <c r="E21" s="611">
        <v>2</v>
      </c>
      <c r="F21" s="475" t="s">
        <v>737</v>
      </c>
    </row>
    <row r="22" spans="1:6" s="398" customFormat="1" x14ac:dyDescent="0.25">
      <c r="A22" s="610"/>
      <c r="B22" s="610" t="s">
        <v>742</v>
      </c>
      <c r="C22" s="610"/>
      <c r="D22" s="611"/>
      <c r="E22" s="611"/>
      <c r="F22" s="475" t="s">
        <v>738</v>
      </c>
    </row>
    <row r="23" spans="1:6" s="398" customFormat="1" x14ac:dyDescent="0.25">
      <c r="A23" s="610"/>
      <c r="B23" s="610"/>
      <c r="C23" s="610"/>
      <c r="D23" s="611"/>
      <c r="E23" s="611"/>
      <c r="F23" s="475" t="s">
        <v>739</v>
      </c>
    </row>
    <row r="24" spans="1:6" s="398" customFormat="1" x14ac:dyDescent="0.25">
      <c r="A24" s="610"/>
      <c r="B24" s="610"/>
      <c r="C24" s="610"/>
      <c r="D24" s="611"/>
      <c r="E24" s="611"/>
      <c r="F24" s="475" t="s">
        <v>680</v>
      </c>
    </row>
    <row r="25" spans="1:6" s="398" customFormat="1" x14ac:dyDescent="0.25">
      <c r="A25" s="610" t="s">
        <v>743</v>
      </c>
      <c r="B25" s="475" t="s">
        <v>717</v>
      </c>
      <c r="C25" s="610" t="s">
        <v>744</v>
      </c>
      <c r="D25" s="611">
        <v>0</v>
      </c>
      <c r="E25" s="611" t="s">
        <v>745</v>
      </c>
      <c r="F25" s="475" t="s">
        <v>746</v>
      </c>
    </row>
    <row r="26" spans="1:6" s="398" customFormat="1" x14ac:dyDescent="0.25">
      <c r="A26" s="610"/>
      <c r="B26" s="610" t="s">
        <v>747</v>
      </c>
      <c r="C26" s="610"/>
      <c r="D26" s="611"/>
      <c r="E26" s="611"/>
      <c r="F26" s="475" t="s">
        <v>748</v>
      </c>
    </row>
    <row r="27" spans="1:6" s="398" customFormat="1" x14ac:dyDescent="0.25">
      <c r="A27" s="610"/>
      <c r="B27" s="610"/>
      <c r="C27" s="610"/>
      <c r="D27" s="611"/>
      <c r="E27" s="611"/>
      <c r="F27" s="475" t="s">
        <v>749</v>
      </c>
    </row>
    <row r="28" spans="1:6" s="398" customFormat="1" x14ac:dyDescent="0.25">
      <c r="A28" s="610"/>
      <c r="B28" s="610"/>
      <c r="C28" s="610"/>
      <c r="D28" s="611"/>
      <c r="E28" s="611"/>
      <c r="F28" s="475" t="s">
        <v>750</v>
      </c>
    </row>
    <row r="29" spans="1:6" s="398" customFormat="1" x14ac:dyDescent="0.25">
      <c r="A29" s="610" t="s">
        <v>751</v>
      </c>
      <c r="B29" s="475" t="s">
        <v>658</v>
      </c>
      <c r="C29" s="610"/>
      <c r="D29" s="611"/>
      <c r="E29" s="611"/>
      <c r="F29" s="610"/>
    </row>
    <row r="30" spans="1:6" s="398" customFormat="1" x14ac:dyDescent="0.25">
      <c r="A30" s="610"/>
      <c r="B30" s="610" t="s">
        <v>752</v>
      </c>
      <c r="C30" s="610"/>
      <c r="D30" s="611"/>
      <c r="E30" s="611"/>
      <c r="F30" s="610"/>
    </row>
    <row r="31" spans="1:6" s="398" customFormat="1" x14ac:dyDescent="0.25">
      <c r="A31" s="610"/>
      <c r="B31" s="610"/>
      <c r="C31" s="610"/>
      <c r="D31" s="611"/>
      <c r="E31" s="611"/>
      <c r="F31" s="610"/>
    </row>
    <row r="32" spans="1:6" s="398" customFormat="1" x14ac:dyDescent="0.25">
      <c r="A32" s="610" t="s">
        <v>753</v>
      </c>
      <c r="B32" s="475" t="s">
        <v>717</v>
      </c>
      <c r="C32" s="610" t="s">
        <v>754</v>
      </c>
      <c r="D32" s="611">
        <v>0</v>
      </c>
      <c r="E32" s="611">
        <f>COUNTIF('Visi duomenys'!D5:D108,"SM")</f>
        <v>12</v>
      </c>
      <c r="F32" s="475" t="s">
        <v>719</v>
      </c>
    </row>
    <row r="33" spans="1:7" s="398" customFormat="1" x14ac:dyDescent="0.25">
      <c r="A33" s="610"/>
      <c r="B33" s="610" t="s">
        <v>755</v>
      </c>
      <c r="C33" s="610"/>
      <c r="D33" s="611"/>
      <c r="E33" s="611"/>
      <c r="F33" s="475" t="s">
        <v>959</v>
      </c>
    </row>
    <row r="34" spans="1:7" s="398" customFormat="1" x14ac:dyDescent="0.25">
      <c r="A34" s="610"/>
      <c r="B34" s="610"/>
      <c r="C34" s="610"/>
      <c r="D34" s="611"/>
      <c r="E34" s="611"/>
      <c r="F34" s="475" t="s">
        <v>756</v>
      </c>
    </row>
    <row r="35" spans="1:7" s="398" customFormat="1" x14ac:dyDescent="0.25">
      <c r="A35" s="610"/>
      <c r="B35" s="610"/>
      <c r="C35" s="610"/>
      <c r="D35" s="611"/>
      <c r="E35" s="611"/>
      <c r="F35" s="475" t="s">
        <v>757</v>
      </c>
    </row>
    <row r="36" spans="1:7" s="398" customFormat="1" ht="20.25" customHeight="1" x14ac:dyDescent="0.25">
      <c r="A36" s="610" t="s">
        <v>758</v>
      </c>
      <c r="B36" s="475" t="s">
        <v>717</v>
      </c>
      <c r="C36" s="612" t="s">
        <v>759</v>
      </c>
      <c r="D36" s="611">
        <v>0</v>
      </c>
      <c r="E36" s="611">
        <v>15</v>
      </c>
      <c r="F36" s="475" t="s">
        <v>760</v>
      </c>
    </row>
    <row r="37" spans="1:7" s="398" customFormat="1" x14ac:dyDescent="0.25">
      <c r="A37" s="610"/>
      <c r="B37" s="610" t="s">
        <v>755</v>
      </c>
      <c r="C37" s="613"/>
      <c r="D37" s="611"/>
      <c r="E37" s="611"/>
      <c r="F37" s="475" t="s">
        <v>761</v>
      </c>
    </row>
    <row r="38" spans="1:7" s="398" customFormat="1" x14ac:dyDescent="0.25">
      <c r="A38" s="610"/>
      <c r="B38" s="610"/>
      <c r="C38" s="613"/>
      <c r="D38" s="611"/>
      <c r="E38" s="611"/>
      <c r="F38" s="475" t="s">
        <v>762</v>
      </c>
    </row>
    <row r="39" spans="1:7" s="398" customFormat="1" x14ac:dyDescent="0.25">
      <c r="A39" s="610"/>
      <c r="B39" s="610"/>
      <c r="C39" s="614"/>
      <c r="D39" s="611"/>
      <c r="E39" s="611"/>
      <c r="F39" s="475" t="s">
        <v>763</v>
      </c>
    </row>
    <row r="40" spans="1:7" s="398" customFormat="1" x14ac:dyDescent="0.25">
      <c r="A40" s="610" t="s">
        <v>764</v>
      </c>
      <c r="B40" s="475" t="s">
        <v>717</v>
      </c>
      <c r="C40" s="610" t="s">
        <v>765</v>
      </c>
      <c r="D40" s="611">
        <v>0</v>
      </c>
      <c r="E40" s="611">
        <v>4</v>
      </c>
      <c r="F40" s="475" t="s">
        <v>766</v>
      </c>
      <c r="G40" s="400"/>
    </row>
    <row r="41" spans="1:7" s="398" customFormat="1" x14ac:dyDescent="0.25">
      <c r="A41" s="610"/>
      <c r="B41" s="610" t="s">
        <v>767</v>
      </c>
      <c r="C41" s="610"/>
      <c r="D41" s="611"/>
      <c r="E41" s="611"/>
      <c r="F41" s="475" t="s">
        <v>663</v>
      </c>
      <c r="G41" s="400"/>
    </row>
    <row r="42" spans="1:7" s="398" customFormat="1" x14ac:dyDescent="0.25">
      <c r="A42" s="610"/>
      <c r="B42" s="610"/>
      <c r="C42" s="610"/>
      <c r="D42" s="611"/>
      <c r="E42" s="611"/>
      <c r="F42" s="475" t="s">
        <v>664</v>
      </c>
      <c r="G42" s="400"/>
    </row>
    <row r="43" spans="1:7" s="398" customFormat="1" x14ac:dyDescent="0.25">
      <c r="A43" s="610"/>
      <c r="B43" s="610"/>
      <c r="C43" s="610"/>
      <c r="D43" s="611"/>
      <c r="E43" s="611"/>
      <c r="F43" s="475" t="s">
        <v>768</v>
      </c>
      <c r="G43" s="400"/>
    </row>
    <row r="44" spans="1:7" s="398" customFormat="1" x14ac:dyDescent="0.25">
      <c r="A44" s="610" t="s">
        <v>769</v>
      </c>
      <c r="B44" s="475" t="s">
        <v>717</v>
      </c>
      <c r="C44" s="610" t="s">
        <v>770</v>
      </c>
      <c r="D44" s="611">
        <v>0</v>
      </c>
      <c r="E44" s="611">
        <v>2</v>
      </c>
      <c r="F44" s="401" t="s">
        <v>771</v>
      </c>
    </row>
    <row r="45" spans="1:7" s="398" customFormat="1" x14ac:dyDescent="0.25">
      <c r="A45" s="610"/>
      <c r="B45" s="610" t="s">
        <v>767</v>
      </c>
      <c r="C45" s="610"/>
      <c r="D45" s="611"/>
      <c r="E45" s="611"/>
      <c r="F45" s="475" t="s">
        <v>772</v>
      </c>
    </row>
    <row r="46" spans="1:7" s="398" customFormat="1" x14ac:dyDescent="0.25">
      <c r="A46" s="610"/>
      <c r="B46" s="610"/>
      <c r="C46" s="610"/>
      <c r="D46" s="611"/>
      <c r="E46" s="611"/>
      <c r="F46" s="475" t="s">
        <v>773</v>
      </c>
    </row>
    <row r="47" spans="1:7" s="398" customFormat="1" x14ac:dyDescent="0.25">
      <c r="A47" s="610"/>
      <c r="B47" s="610"/>
      <c r="C47" s="610"/>
      <c r="D47" s="611"/>
      <c r="E47" s="611"/>
      <c r="F47" s="475" t="s">
        <v>680</v>
      </c>
    </row>
    <row r="48" spans="1:7" s="398" customFormat="1" ht="15.75" x14ac:dyDescent="0.25">
      <c r="A48" s="610" t="s">
        <v>774</v>
      </c>
      <c r="B48" s="475" t="s">
        <v>775</v>
      </c>
      <c r="C48" s="610" t="s">
        <v>776</v>
      </c>
      <c r="D48" s="615">
        <v>0</v>
      </c>
      <c r="E48" s="615">
        <v>7</v>
      </c>
      <c r="F48" s="476" t="s">
        <v>777</v>
      </c>
    </row>
    <row r="49" spans="1:6" s="398" customFormat="1" ht="15.75" x14ac:dyDescent="0.25">
      <c r="A49" s="610"/>
      <c r="B49" s="610" t="s">
        <v>778</v>
      </c>
      <c r="C49" s="610"/>
      <c r="D49" s="615"/>
      <c r="E49" s="615"/>
      <c r="F49" s="476" t="s">
        <v>779</v>
      </c>
    </row>
    <row r="50" spans="1:6" s="398" customFormat="1" ht="15.75" x14ac:dyDescent="0.25">
      <c r="A50" s="610"/>
      <c r="B50" s="610"/>
      <c r="C50" s="610"/>
      <c r="D50" s="615"/>
      <c r="E50" s="615"/>
      <c r="F50" s="476" t="s">
        <v>780</v>
      </c>
    </row>
    <row r="51" spans="1:6" s="398" customFormat="1" ht="15.75" x14ac:dyDescent="0.25">
      <c r="A51" s="610"/>
      <c r="B51" s="610"/>
      <c r="C51" s="610"/>
      <c r="D51" s="615"/>
      <c r="E51" s="615"/>
      <c r="F51" s="476" t="s">
        <v>781</v>
      </c>
    </row>
    <row r="52" spans="1:6" x14ac:dyDescent="0.25">
      <c r="A52" s="610" t="s">
        <v>69</v>
      </c>
      <c r="B52" s="475" t="s">
        <v>651</v>
      </c>
      <c r="C52" s="610"/>
      <c r="D52" s="611"/>
      <c r="E52" s="611"/>
      <c r="F52" s="610"/>
    </row>
    <row r="53" spans="1:6" ht="75" x14ac:dyDescent="0.25">
      <c r="A53" s="610"/>
      <c r="B53" s="475" t="s">
        <v>677</v>
      </c>
      <c r="C53" s="610"/>
      <c r="D53" s="611"/>
      <c r="E53" s="611"/>
      <c r="F53" s="610"/>
    </row>
    <row r="54" spans="1:6" x14ac:dyDescent="0.25">
      <c r="A54" s="610" t="s">
        <v>782</v>
      </c>
      <c r="B54" s="475" t="s">
        <v>775</v>
      </c>
      <c r="C54" s="610" t="s">
        <v>783</v>
      </c>
      <c r="D54" s="611">
        <v>0</v>
      </c>
      <c r="E54" s="611">
        <f>COUNTIF('Visi duomenys'!D5:D108,"ŠMM")</f>
        <v>11</v>
      </c>
      <c r="F54" s="475" t="s">
        <v>784</v>
      </c>
    </row>
    <row r="55" spans="1:6" x14ac:dyDescent="0.25">
      <c r="A55" s="610"/>
      <c r="B55" s="610" t="s">
        <v>785</v>
      </c>
      <c r="C55" s="610"/>
      <c r="D55" s="611"/>
      <c r="E55" s="611"/>
      <c r="F55" s="475" t="s">
        <v>786</v>
      </c>
    </row>
    <row r="56" spans="1:6" x14ac:dyDescent="0.25">
      <c r="A56" s="610"/>
      <c r="B56" s="610"/>
      <c r="C56" s="610"/>
      <c r="D56" s="611"/>
      <c r="E56" s="611"/>
      <c r="F56" s="475" t="s">
        <v>780</v>
      </c>
    </row>
    <row r="57" spans="1:6" ht="52.5" customHeight="1" x14ac:dyDescent="0.25">
      <c r="A57" s="610"/>
      <c r="B57" s="610"/>
      <c r="C57" s="610"/>
      <c r="D57" s="611"/>
      <c r="E57" s="611"/>
      <c r="F57" s="475" t="s">
        <v>787</v>
      </c>
    </row>
    <row r="58" spans="1:6" x14ac:dyDescent="0.25">
      <c r="A58" s="610" t="s">
        <v>788</v>
      </c>
      <c r="B58" s="475" t="s">
        <v>717</v>
      </c>
      <c r="C58" s="610" t="s">
        <v>789</v>
      </c>
      <c r="D58" s="611">
        <v>0</v>
      </c>
      <c r="E58" s="611">
        <f>COUNTIF('Visi duomenys'!D5:D108,"SAM")</f>
        <v>4</v>
      </c>
      <c r="F58" s="475" t="s">
        <v>790</v>
      </c>
    </row>
    <row r="59" spans="1:6" x14ac:dyDescent="0.25">
      <c r="A59" s="610"/>
      <c r="B59" s="610" t="s">
        <v>791</v>
      </c>
      <c r="C59" s="610"/>
      <c r="D59" s="611"/>
      <c r="E59" s="611"/>
      <c r="F59" s="475" t="s">
        <v>792</v>
      </c>
    </row>
    <row r="60" spans="1:6" x14ac:dyDescent="0.25">
      <c r="A60" s="610"/>
      <c r="B60" s="610"/>
      <c r="C60" s="610"/>
      <c r="D60" s="611"/>
      <c r="E60" s="611"/>
      <c r="F60" s="475" t="s">
        <v>793</v>
      </c>
    </row>
    <row r="61" spans="1:6" x14ac:dyDescent="0.25">
      <c r="A61" s="610"/>
      <c r="B61" s="610"/>
      <c r="C61" s="610"/>
      <c r="D61" s="611"/>
      <c r="E61" s="611"/>
      <c r="F61" s="475" t="s">
        <v>794</v>
      </c>
    </row>
    <row r="62" spans="1:6" x14ac:dyDescent="0.25">
      <c r="A62" s="610" t="s">
        <v>795</v>
      </c>
      <c r="B62" s="475" t="s">
        <v>775</v>
      </c>
      <c r="C62" s="610" t="s">
        <v>796</v>
      </c>
      <c r="D62" s="611">
        <v>0</v>
      </c>
      <c r="E62" s="611">
        <f>'PP Lentelė 5'!C40</f>
        <v>86</v>
      </c>
      <c r="F62" s="475" t="s">
        <v>797</v>
      </c>
    </row>
    <row r="63" spans="1:6" x14ac:dyDescent="0.25">
      <c r="A63" s="610"/>
      <c r="B63" s="610" t="s">
        <v>798</v>
      </c>
      <c r="C63" s="610"/>
      <c r="D63" s="611"/>
      <c r="E63" s="611"/>
      <c r="F63" s="475" t="s">
        <v>799</v>
      </c>
    </row>
    <row r="64" spans="1:6" x14ac:dyDescent="0.25">
      <c r="A64" s="610"/>
      <c r="B64" s="610"/>
      <c r="C64" s="610"/>
      <c r="D64" s="611"/>
      <c r="E64" s="611"/>
      <c r="F64" s="475" t="s">
        <v>800</v>
      </c>
    </row>
    <row r="65" spans="1:6" x14ac:dyDescent="0.25">
      <c r="A65" s="610"/>
      <c r="B65" s="610"/>
      <c r="C65" s="610"/>
      <c r="D65" s="611"/>
      <c r="E65" s="611"/>
      <c r="F65" s="475" t="s">
        <v>801</v>
      </c>
    </row>
    <row r="66" spans="1:6" x14ac:dyDescent="0.25">
      <c r="A66" s="610" t="s">
        <v>802</v>
      </c>
      <c r="B66" s="475" t="s">
        <v>651</v>
      </c>
      <c r="C66" s="610"/>
      <c r="D66" s="611"/>
      <c r="E66" s="611"/>
      <c r="F66" s="610"/>
    </row>
    <row r="67" spans="1:6" ht="60" x14ac:dyDescent="0.25">
      <c r="A67" s="610"/>
      <c r="B67" s="475" t="s">
        <v>690</v>
      </c>
      <c r="C67" s="610"/>
      <c r="D67" s="611"/>
      <c r="E67" s="611"/>
      <c r="F67" s="610"/>
    </row>
    <row r="68" spans="1:6" ht="16.5" customHeight="1" x14ac:dyDescent="0.25">
      <c r="A68" s="610" t="s">
        <v>803</v>
      </c>
      <c r="B68" s="475" t="s">
        <v>717</v>
      </c>
      <c r="C68" s="617" t="s">
        <v>804</v>
      </c>
      <c r="D68" s="611">
        <v>0</v>
      </c>
      <c r="E68" s="611">
        <f>'PP Lentelė 5'!C49</f>
        <v>69</v>
      </c>
      <c r="F68" s="475" t="s">
        <v>978</v>
      </c>
    </row>
    <row r="69" spans="1:6" x14ac:dyDescent="0.25">
      <c r="A69" s="610"/>
      <c r="B69" s="610" t="s">
        <v>805</v>
      </c>
      <c r="C69" s="618"/>
      <c r="D69" s="611"/>
      <c r="E69" s="611"/>
      <c r="F69" s="475" t="s">
        <v>979</v>
      </c>
    </row>
    <row r="70" spans="1:6" x14ac:dyDescent="0.25">
      <c r="A70" s="610"/>
      <c r="B70" s="610"/>
      <c r="C70" s="618"/>
      <c r="D70" s="611"/>
      <c r="E70" s="611"/>
      <c r="F70" s="475" t="s">
        <v>980</v>
      </c>
    </row>
    <row r="71" spans="1:6" x14ac:dyDescent="0.25">
      <c r="A71" s="610"/>
      <c r="B71" s="610"/>
      <c r="C71" s="619"/>
      <c r="D71" s="611"/>
      <c r="E71" s="611"/>
      <c r="F71" s="475" t="s">
        <v>806</v>
      </c>
    </row>
    <row r="72" spans="1:6" ht="15.75" customHeight="1" x14ac:dyDescent="0.25">
      <c r="A72" s="610" t="s">
        <v>75</v>
      </c>
      <c r="B72" s="475" t="s">
        <v>658</v>
      </c>
      <c r="C72" s="616"/>
      <c r="D72" s="615"/>
      <c r="E72" s="615"/>
      <c r="F72" s="610"/>
    </row>
    <row r="73" spans="1:6" ht="32.25" customHeight="1" x14ac:dyDescent="0.25">
      <c r="A73" s="610"/>
      <c r="B73" s="610" t="s">
        <v>696</v>
      </c>
      <c r="C73" s="616"/>
      <c r="D73" s="615"/>
      <c r="E73" s="615"/>
      <c r="F73" s="610"/>
    </row>
    <row r="74" spans="1:6" ht="32.25" customHeight="1" x14ac:dyDescent="0.25">
      <c r="A74" s="610"/>
      <c r="B74" s="610"/>
      <c r="C74" s="616"/>
      <c r="D74" s="615"/>
      <c r="E74" s="615"/>
      <c r="F74" s="610"/>
    </row>
    <row r="75" spans="1:6" x14ac:dyDescent="0.25">
      <c r="A75" s="610" t="s">
        <v>807</v>
      </c>
      <c r="B75" s="475" t="s">
        <v>775</v>
      </c>
      <c r="C75" s="610" t="s">
        <v>808</v>
      </c>
      <c r="D75" s="611">
        <v>0</v>
      </c>
      <c r="E75" s="611">
        <v>4</v>
      </c>
      <c r="F75" s="475" t="s">
        <v>766</v>
      </c>
    </row>
    <row r="76" spans="1:6" x14ac:dyDescent="0.25">
      <c r="A76" s="610"/>
      <c r="B76" s="610" t="s">
        <v>809</v>
      </c>
      <c r="C76" s="610"/>
      <c r="D76" s="611"/>
      <c r="E76" s="611"/>
      <c r="F76" s="475" t="s">
        <v>663</v>
      </c>
    </row>
    <row r="77" spans="1:6" x14ac:dyDescent="0.25">
      <c r="A77" s="610"/>
      <c r="B77" s="610"/>
      <c r="C77" s="610"/>
      <c r="D77" s="611"/>
      <c r="E77" s="611"/>
      <c r="F77" s="475" t="s">
        <v>810</v>
      </c>
    </row>
    <row r="78" spans="1:6" x14ac:dyDescent="0.25">
      <c r="A78" s="610"/>
      <c r="B78" s="610"/>
      <c r="C78" s="610"/>
      <c r="D78" s="611"/>
      <c r="E78" s="611"/>
      <c r="F78" s="475" t="s">
        <v>729</v>
      </c>
    </row>
    <row r="79" spans="1:6" x14ac:dyDescent="0.25">
      <c r="A79" s="610" t="s">
        <v>811</v>
      </c>
      <c r="B79" s="475" t="s">
        <v>717</v>
      </c>
      <c r="C79" s="610" t="s">
        <v>812</v>
      </c>
      <c r="D79" s="611">
        <v>70</v>
      </c>
      <c r="E79" s="611">
        <v>35</v>
      </c>
      <c r="F79" s="475" t="s">
        <v>813</v>
      </c>
    </row>
    <row r="80" spans="1:6" x14ac:dyDescent="0.25">
      <c r="A80" s="610"/>
      <c r="B80" s="610" t="s">
        <v>814</v>
      </c>
      <c r="C80" s="610"/>
      <c r="D80" s="611"/>
      <c r="E80" s="611"/>
      <c r="F80" s="475" t="s">
        <v>815</v>
      </c>
    </row>
    <row r="81" spans="1:6" x14ac:dyDescent="0.25">
      <c r="A81" s="610"/>
      <c r="B81" s="610"/>
      <c r="C81" s="610"/>
      <c r="D81" s="611"/>
      <c r="E81" s="611"/>
      <c r="F81" s="475" t="s">
        <v>816</v>
      </c>
    </row>
    <row r="82" spans="1:6" x14ac:dyDescent="0.25">
      <c r="A82" s="610"/>
      <c r="B82" s="610"/>
      <c r="C82" s="610"/>
      <c r="D82" s="611"/>
      <c r="E82" s="611"/>
      <c r="F82" s="475" t="s">
        <v>817</v>
      </c>
    </row>
    <row r="83" spans="1:6" x14ac:dyDescent="0.25">
      <c r="A83" s="610" t="s">
        <v>76</v>
      </c>
      <c r="B83" s="475" t="s">
        <v>658</v>
      </c>
      <c r="C83" s="610"/>
      <c r="D83" s="611"/>
      <c r="E83" s="611"/>
      <c r="F83" s="610"/>
    </row>
    <row r="84" spans="1:6" ht="75" x14ac:dyDescent="0.25">
      <c r="A84" s="610"/>
      <c r="B84" s="475" t="s">
        <v>709</v>
      </c>
      <c r="C84" s="610"/>
      <c r="D84" s="611"/>
      <c r="E84" s="611"/>
      <c r="F84" s="610"/>
    </row>
    <row r="85" spans="1:6" x14ac:dyDescent="0.25">
      <c r="A85" s="610" t="s">
        <v>818</v>
      </c>
      <c r="B85" s="475" t="s">
        <v>717</v>
      </c>
      <c r="C85" s="610" t="s">
        <v>819</v>
      </c>
      <c r="D85" s="611">
        <v>0</v>
      </c>
      <c r="E85" s="611">
        <v>10</v>
      </c>
      <c r="F85" s="475" t="s">
        <v>820</v>
      </c>
    </row>
    <row r="86" spans="1:6" x14ac:dyDescent="0.25">
      <c r="A86" s="610"/>
      <c r="B86" s="610" t="s">
        <v>821</v>
      </c>
      <c r="C86" s="610"/>
      <c r="D86" s="611"/>
      <c r="E86" s="611"/>
      <c r="F86" s="475" t="s">
        <v>822</v>
      </c>
    </row>
    <row r="87" spans="1:6" x14ac:dyDescent="0.25">
      <c r="A87" s="610"/>
      <c r="B87" s="610"/>
      <c r="C87" s="610"/>
      <c r="D87" s="611"/>
      <c r="E87" s="611"/>
      <c r="F87" s="475" t="s">
        <v>823</v>
      </c>
    </row>
    <row r="88" spans="1:6" x14ac:dyDescent="0.25">
      <c r="A88" s="610"/>
      <c r="B88" s="610"/>
      <c r="C88" s="610"/>
      <c r="D88" s="611"/>
      <c r="E88" s="611"/>
      <c r="F88" s="475" t="s">
        <v>757</v>
      </c>
    </row>
  </sheetData>
  <mergeCells count="122">
    <mergeCell ref="A83:A84"/>
    <mergeCell ref="C83:C84"/>
    <mergeCell ref="D83:D84"/>
    <mergeCell ref="E83:E84"/>
    <mergeCell ref="F83:F84"/>
    <mergeCell ref="A85:A88"/>
    <mergeCell ref="C85:C88"/>
    <mergeCell ref="D85:D88"/>
    <mergeCell ref="E85:E88"/>
    <mergeCell ref="B86:B88"/>
    <mergeCell ref="A75:A78"/>
    <mergeCell ref="C75:C78"/>
    <mergeCell ref="D75:D78"/>
    <mergeCell ref="E75:E78"/>
    <mergeCell ref="B76:B78"/>
    <mergeCell ref="A79:A82"/>
    <mergeCell ref="C79:C82"/>
    <mergeCell ref="D79:D82"/>
    <mergeCell ref="E79:E82"/>
    <mergeCell ref="B80:B82"/>
    <mergeCell ref="A72:A74"/>
    <mergeCell ref="C72:C74"/>
    <mergeCell ref="D72:D74"/>
    <mergeCell ref="E72:E74"/>
    <mergeCell ref="F72:F74"/>
    <mergeCell ref="B73:B74"/>
    <mergeCell ref="A66:A67"/>
    <mergeCell ref="C66:C67"/>
    <mergeCell ref="D66:D67"/>
    <mergeCell ref="E66:E67"/>
    <mergeCell ref="F66:F67"/>
    <mergeCell ref="A68:A71"/>
    <mergeCell ref="C68:C71"/>
    <mergeCell ref="D68:D71"/>
    <mergeCell ref="E68:E71"/>
    <mergeCell ref="B69:B71"/>
    <mergeCell ref="A58:A61"/>
    <mergeCell ref="C58:C61"/>
    <mergeCell ref="D58:D61"/>
    <mergeCell ref="E58:E61"/>
    <mergeCell ref="B59:B61"/>
    <mergeCell ref="A62:A65"/>
    <mergeCell ref="C62:C65"/>
    <mergeCell ref="D62:D65"/>
    <mergeCell ref="E62:E65"/>
    <mergeCell ref="B63:B65"/>
    <mergeCell ref="A52:A53"/>
    <mergeCell ref="C52:C53"/>
    <mergeCell ref="D52:D53"/>
    <mergeCell ref="E52:E53"/>
    <mergeCell ref="F52:F53"/>
    <mergeCell ref="A54:A57"/>
    <mergeCell ref="C54:C57"/>
    <mergeCell ref="D54:D57"/>
    <mergeCell ref="E54:E57"/>
    <mergeCell ref="B55:B57"/>
    <mergeCell ref="A44:A47"/>
    <mergeCell ref="C44:C47"/>
    <mergeCell ref="D44:D47"/>
    <mergeCell ref="E44:E47"/>
    <mergeCell ref="B45:B47"/>
    <mergeCell ref="A48:A51"/>
    <mergeCell ref="C48:C51"/>
    <mergeCell ref="D48:D51"/>
    <mergeCell ref="E48:E51"/>
    <mergeCell ref="B49:B51"/>
    <mergeCell ref="A36:A39"/>
    <mergeCell ref="C36:C39"/>
    <mergeCell ref="D36:D39"/>
    <mergeCell ref="E36:E39"/>
    <mergeCell ref="B37:B39"/>
    <mergeCell ref="A40:A43"/>
    <mergeCell ref="C40:C43"/>
    <mergeCell ref="D40:D43"/>
    <mergeCell ref="E40:E43"/>
    <mergeCell ref="B41:B43"/>
    <mergeCell ref="F29:F31"/>
    <mergeCell ref="B30:B31"/>
    <mergeCell ref="A32:A35"/>
    <mergeCell ref="C32:C35"/>
    <mergeCell ref="D32:D35"/>
    <mergeCell ref="E32:E35"/>
    <mergeCell ref="B33:B35"/>
    <mergeCell ref="A25:A28"/>
    <mergeCell ref="C25:C28"/>
    <mergeCell ref="D25:D28"/>
    <mergeCell ref="E25:E28"/>
    <mergeCell ref="B26:B28"/>
    <mergeCell ref="A29:A31"/>
    <mergeCell ref="C29:C31"/>
    <mergeCell ref="D29:D31"/>
    <mergeCell ref="E29:E31"/>
    <mergeCell ref="A17:A20"/>
    <mergeCell ref="C17:C20"/>
    <mergeCell ref="D17:D20"/>
    <mergeCell ref="E17:E20"/>
    <mergeCell ref="B18:B20"/>
    <mergeCell ref="A21:A24"/>
    <mergeCell ref="C21:C24"/>
    <mergeCell ref="D21:D24"/>
    <mergeCell ref="E21:E24"/>
    <mergeCell ref="B22:B24"/>
    <mergeCell ref="A9:A12"/>
    <mergeCell ref="C9:C12"/>
    <mergeCell ref="D9:D12"/>
    <mergeCell ref="E9:E12"/>
    <mergeCell ref="B10:B12"/>
    <mergeCell ref="A13:A16"/>
    <mergeCell ref="C13:C16"/>
    <mergeCell ref="D13:D16"/>
    <mergeCell ref="E13:E16"/>
    <mergeCell ref="B14:B16"/>
    <mergeCell ref="A3:A4"/>
    <mergeCell ref="C3:C4"/>
    <mergeCell ref="D3:D4"/>
    <mergeCell ref="E3:E4"/>
    <mergeCell ref="F3:F4"/>
    <mergeCell ref="A5:A8"/>
    <mergeCell ref="C5:C8"/>
    <mergeCell ref="D5:D8"/>
    <mergeCell ref="E5:E8"/>
    <mergeCell ref="B6:B8"/>
  </mergeCells>
  <pageMargins left="0.19685039370078741" right="0.19685039370078741" top="0.78740157480314965" bottom="0.19685039370078741" header="0.31496062992125984" footer="0.15748031496062992"/>
  <pageSetup paperSize="9" scale="84" fitToHeight="0" orientation="portrait" r:id="rId1"/>
  <headerFooter>
    <oddHeader>&amp;C&amp;"Times New Roman,Paryškintasis"PLANO REZULTATAI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7">
    <pageSetUpPr fitToPage="1"/>
  </sheetPr>
  <dimension ref="A1:L30"/>
  <sheetViews>
    <sheetView view="pageLayout" zoomScaleNormal="100" workbookViewId="0">
      <selection activeCell="B29" sqref="B29"/>
    </sheetView>
  </sheetViews>
  <sheetFormatPr defaultRowHeight="15" x14ac:dyDescent="0.25"/>
  <cols>
    <col min="1" max="1" width="10.7109375" style="392" customWidth="1"/>
    <col min="2" max="2" width="35.140625" style="392" customWidth="1"/>
    <col min="3" max="3" width="12" style="392" customWidth="1"/>
    <col min="4" max="4" width="8.7109375" style="392" customWidth="1"/>
    <col min="5" max="5" width="8.7109375" style="402" customWidth="1"/>
    <col min="6" max="12" width="8.7109375" style="392" customWidth="1"/>
    <col min="13" max="256" width="9.140625" style="392"/>
    <col min="257" max="257" width="10.7109375" style="392" customWidth="1"/>
    <col min="258" max="258" width="35.140625" style="392" customWidth="1"/>
    <col min="259" max="259" width="12" style="392" customWidth="1"/>
    <col min="260" max="268" width="8.7109375" style="392" customWidth="1"/>
    <col min="269" max="512" width="9.140625" style="392"/>
    <col min="513" max="513" width="10.7109375" style="392" customWidth="1"/>
    <col min="514" max="514" width="35.140625" style="392" customWidth="1"/>
    <col min="515" max="515" width="12" style="392" customWidth="1"/>
    <col min="516" max="524" width="8.7109375" style="392" customWidth="1"/>
    <col min="525" max="768" width="9.140625" style="392"/>
    <col min="769" max="769" width="10.7109375" style="392" customWidth="1"/>
    <col min="770" max="770" width="35.140625" style="392" customWidth="1"/>
    <col min="771" max="771" width="12" style="392" customWidth="1"/>
    <col min="772" max="780" width="8.7109375" style="392" customWidth="1"/>
    <col min="781" max="1024" width="9.140625" style="392"/>
    <col min="1025" max="1025" width="10.7109375" style="392" customWidth="1"/>
    <col min="1026" max="1026" width="35.140625" style="392" customWidth="1"/>
    <col min="1027" max="1027" width="12" style="392" customWidth="1"/>
    <col min="1028" max="1036" width="8.7109375" style="392" customWidth="1"/>
    <col min="1037" max="1280" width="9.140625" style="392"/>
    <col min="1281" max="1281" width="10.7109375" style="392" customWidth="1"/>
    <col min="1282" max="1282" width="35.140625" style="392" customWidth="1"/>
    <col min="1283" max="1283" width="12" style="392" customWidth="1"/>
    <col min="1284" max="1292" width="8.7109375" style="392" customWidth="1"/>
    <col min="1293" max="1536" width="9.140625" style="392"/>
    <col min="1537" max="1537" width="10.7109375" style="392" customWidth="1"/>
    <col min="1538" max="1538" width="35.140625" style="392" customWidth="1"/>
    <col min="1539" max="1539" width="12" style="392" customWidth="1"/>
    <col min="1540" max="1548" width="8.7109375" style="392" customWidth="1"/>
    <col min="1549" max="1792" width="9.140625" style="392"/>
    <col min="1793" max="1793" width="10.7109375" style="392" customWidth="1"/>
    <col min="1794" max="1794" width="35.140625" style="392" customWidth="1"/>
    <col min="1795" max="1795" width="12" style="392" customWidth="1"/>
    <col min="1796" max="1804" width="8.7109375" style="392" customWidth="1"/>
    <col min="1805" max="2048" width="9.140625" style="392"/>
    <col min="2049" max="2049" width="10.7109375" style="392" customWidth="1"/>
    <col min="2050" max="2050" width="35.140625" style="392" customWidth="1"/>
    <col min="2051" max="2051" width="12" style="392" customWidth="1"/>
    <col min="2052" max="2060" width="8.7109375" style="392" customWidth="1"/>
    <col min="2061" max="2304" width="9.140625" style="392"/>
    <col min="2305" max="2305" width="10.7109375" style="392" customWidth="1"/>
    <col min="2306" max="2306" width="35.140625" style="392" customWidth="1"/>
    <col min="2307" max="2307" width="12" style="392" customWidth="1"/>
    <col min="2308" max="2316" width="8.7109375" style="392" customWidth="1"/>
    <col min="2317" max="2560" width="9.140625" style="392"/>
    <col min="2561" max="2561" width="10.7109375" style="392" customWidth="1"/>
    <col min="2562" max="2562" width="35.140625" style="392" customWidth="1"/>
    <col min="2563" max="2563" width="12" style="392" customWidth="1"/>
    <col min="2564" max="2572" width="8.7109375" style="392" customWidth="1"/>
    <col min="2573" max="2816" width="9.140625" style="392"/>
    <col min="2817" max="2817" width="10.7109375" style="392" customWidth="1"/>
    <col min="2818" max="2818" width="35.140625" style="392" customWidth="1"/>
    <col min="2819" max="2819" width="12" style="392" customWidth="1"/>
    <col min="2820" max="2828" width="8.7109375" style="392" customWidth="1"/>
    <col min="2829" max="3072" width="9.140625" style="392"/>
    <col min="3073" max="3073" width="10.7109375" style="392" customWidth="1"/>
    <col min="3074" max="3074" width="35.140625" style="392" customWidth="1"/>
    <col min="3075" max="3075" width="12" style="392" customWidth="1"/>
    <col min="3076" max="3084" width="8.7109375" style="392" customWidth="1"/>
    <col min="3085" max="3328" width="9.140625" style="392"/>
    <col min="3329" max="3329" width="10.7109375" style="392" customWidth="1"/>
    <col min="3330" max="3330" width="35.140625" style="392" customWidth="1"/>
    <col min="3331" max="3331" width="12" style="392" customWidth="1"/>
    <col min="3332" max="3340" width="8.7109375" style="392" customWidth="1"/>
    <col min="3341" max="3584" width="9.140625" style="392"/>
    <col min="3585" max="3585" width="10.7109375" style="392" customWidth="1"/>
    <col min="3586" max="3586" width="35.140625" style="392" customWidth="1"/>
    <col min="3587" max="3587" width="12" style="392" customWidth="1"/>
    <col min="3588" max="3596" width="8.7109375" style="392" customWidth="1"/>
    <col min="3597" max="3840" width="9.140625" style="392"/>
    <col min="3841" max="3841" width="10.7109375" style="392" customWidth="1"/>
    <col min="3842" max="3842" width="35.140625" style="392" customWidth="1"/>
    <col min="3843" max="3843" width="12" style="392" customWidth="1"/>
    <col min="3844" max="3852" width="8.7109375" style="392" customWidth="1"/>
    <col min="3853" max="4096" width="9.140625" style="392"/>
    <col min="4097" max="4097" width="10.7109375" style="392" customWidth="1"/>
    <col min="4098" max="4098" width="35.140625" style="392" customWidth="1"/>
    <col min="4099" max="4099" width="12" style="392" customWidth="1"/>
    <col min="4100" max="4108" width="8.7109375" style="392" customWidth="1"/>
    <col min="4109" max="4352" width="9.140625" style="392"/>
    <col min="4353" max="4353" width="10.7109375" style="392" customWidth="1"/>
    <col min="4354" max="4354" width="35.140625" style="392" customWidth="1"/>
    <col min="4355" max="4355" width="12" style="392" customWidth="1"/>
    <col min="4356" max="4364" width="8.7109375" style="392" customWidth="1"/>
    <col min="4365" max="4608" width="9.140625" style="392"/>
    <col min="4609" max="4609" width="10.7109375" style="392" customWidth="1"/>
    <col min="4610" max="4610" width="35.140625" style="392" customWidth="1"/>
    <col min="4611" max="4611" width="12" style="392" customWidth="1"/>
    <col min="4612" max="4620" width="8.7109375" style="392" customWidth="1"/>
    <col min="4621" max="4864" width="9.140625" style="392"/>
    <col min="4865" max="4865" width="10.7109375" style="392" customWidth="1"/>
    <col min="4866" max="4866" width="35.140625" style="392" customWidth="1"/>
    <col min="4867" max="4867" width="12" style="392" customWidth="1"/>
    <col min="4868" max="4876" width="8.7109375" style="392" customWidth="1"/>
    <col min="4877" max="5120" width="9.140625" style="392"/>
    <col min="5121" max="5121" width="10.7109375" style="392" customWidth="1"/>
    <col min="5122" max="5122" width="35.140625" style="392" customWidth="1"/>
    <col min="5123" max="5123" width="12" style="392" customWidth="1"/>
    <col min="5124" max="5132" width="8.7109375" style="392" customWidth="1"/>
    <col min="5133" max="5376" width="9.140625" style="392"/>
    <col min="5377" max="5377" width="10.7109375" style="392" customWidth="1"/>
    <col min="5378" max="5378" width="35.140625" style="392" customWidth="1"/>
    <col min="5379" max="5379" width="12" style="392" customWidth="1"/>
    <col min="5380" max="5388" width="8.7109375" style="392" customWidth="1"/>
    <col min="5389" max="5632" width="9.140625" style="392"/>
    <col min="5633" max="5633" width="10.7109375" style="392" customWidth="1"/>
    <col min="5634" max="5634" width="35.140625" style="392" customWidth="1"/>
    <col min="5635" max="5635" width="12" style="392" customWidth="1"/>
    <col min="5636" max="5644" width="8.7109375" style="392" customWidth="1"/>
    <col min="5645" max="5888" width="9.140625" style="392"/>
    <col min="5889" max="5889" width="10.7109375" style="392" customWidth="1"/>
    <col min="5890" max="5890" width="35.140625" style="392" customWidth="1"/>
    <col min="5891" max="5891" width="12" style="392" customWidth="1"/>
    <col min="5892" max="5900" width="8.7109375" style="392" customWidth="1"/>
    <col min="5901" max="6144" width="9.140625" style="392"/>
    <col min="6145" max="6145" width="10.7109375" style="392" customWidth="1"/>
    <col min="6146" max="6146" width="35.140625" style="392" customWidth="1"/>
    <col min="6147" max="6147" width="12" style="392" customWidth="1"/>
    <col min="6148" max="6156" width="8.7109375" style="392" customWidth="1"/>
    <col min="6157" max="6400" width="9.140625" style="392"/>
    <col min="6401" max="6401" width="10.7109375" style="392" customWidth="1"/>
    <col min="6402" max="6402" width="35.140625" style="392" customWidth="1"/>
    <col min="6403" max="6403" width="12" style="392" customWidth="1"/>
    <col min="6404" max="6412" width="8.7109375" style="392" customWidth="1"/>
    <col min="6413" max="6656" width="9.140625" style="392"/>
    <col min="6657" max="6657" width="10.7109375" style="392" customWidth="1"/>
    <col min="6658" max="6658" width="35.140625" style="392" customWidth="1"/>
    <col min="6659" max="6659" width="12" style="392" customWidth="1"/>
    <col min="6660" max="6668" width="8.7109375" style="392" customWidth="1"/>
    <col min="6669" max="6912" width="9.140625" style="392"/>
    <col min="6913" max="6913" width="10.7109375" style="392" customWidth="1"/>
    <col min="6914" max="6914" width="35.140625" style="392" customWidth="1"/>
    <col min="6915" max="6915" width="12" style="392" customWidth="1"/>
    <col min="6916" max="6924" width="8.7109375" style="392" customWidth="1"/>
    <col min="6925" max="7168" width="9.140625" style="392"/>
    <col min="7169" max="7169" width="10.7109375" style="392" customWidth="1"/>
    <col min="7170" max="7170" width="35.140625" style="392" customWidth="1"/>
    <col min="7171" max="7171" width="12" style="392" customWidth="1"/>
    <col min="7172" max="7180" width="8.7109375" style="392" customWidth="1"/>
    <col min="7181" max="7424" width="9.140625" style="392"/>
    <col min="7425" max="7425" width="10.7109375" style="392" customWidth="1"/>
    <col min="7426" max="7426" width="35.140625" style="392" customWidth="1"/>
    <col min="7427" max="7427" width="12" style="392" customWidth="1"/>
    <col min="7428" max="7436" width="8.7109375" style="392" customWidth="1"/>
    <col min="7437" max="7680" width="9.140625" style="392"/>
    <col min="7681" max="7681" width="10.7109375" style="392" customWidth="1"/>
    <col min="7682" max="7682" width="35.140625" style="392" customWidth="1"/>
    <col min="7683" max="7683" width="12" style="392" customWidth="1"/>
    <col min="7684" max="7692" width="8.7109375" style="392" customWidth="1"/>
    <col min="7693" max="7936" width="9.140625" style="392"/>
    <col min="7937" max="7937" width="10.7109375" style="392" customWidth="1"/>
    <col min="7938" max="7938" width="35.140625" style="392" customWidth="1"/>
    <col min="7939" max="7939" width="12" style="392" customWidth="1"/>
    <col min="7940" max="7948" width="8.7109375" style="392" customWidth="1"/>
    <col min="7949" max="8192" width="9.140625" style="392"/>
    <col min="8193" max="8193" width="10.7109375" style="392" customWidth="1"/>
    <col min="8194" max="8194" width="35.140625" style="392" customWidth="1"/>
    <col min="8195" max="8195" width="12" style="392" customWidth="1"/>
    <col min="8196" max="8204" width="8.7109375" style="392" customWidth="1"/>
    <col min="8205" max="8448" width="9.140625" style="392"/>
    <col min="8449" max="8449" width="10.7109375" style="392" customWidth="1"/>
    <col min="8450" max="8450" width="35.140625" style="392" customWidth="1"/>
    <col min="8451" max="8451" width="12" style="392" customWidth="1"/>
    <col min="8452" max="8460" width="8.7109375" style="392" customWidth="1"/>
    <col min="8461" max="8704" width="9.140625" style="392"/>
    <col min="8705" max="8705" width="10.7109375" style="392" customWidth="1"/>
    <col min="8706" max="8706" width="35.140625" style="392" customWidth="1"/>
    <col min="8707" max="8707" width="12" style="392" customWidth="1"/>
    <col min="8708" max="8716" width="8.7109375" style="392" customWidth="1"/>
    <col min="8717" max="8960" width="9.140625" style="392"/>
    <col min="8961" max="8961" width="10.7109375" style="392" customWidth="1"/>
    <col min="8962" max="8962" width="35.140625" style="392" customWidth="1"/>
    <col min="8963" max="8963" width="12" style="392" customWidth="1"/>
    <col min="8964" max="8972" width="8.7109375" style="392" customWidth="1"/>
    <col min="8973" max="9216" width="9.140625" style="392"/>
    <col min="9217" max="9217" width="10.7109375" style="392" customWidth="1"/>
    <col min="9218" max="9218" width="35.140625" style="392" customWidth="1"/>
    <col min="9219" max="9219" width="12" style="392" customWidth="1"/>
    <col min="9220" max="9228" width="8.7109375" style="392" customWidth="1"/>
    <col min="9229" max="9472" width="9.140625" style="392"/>
    <col min="9473" max="9473" width="10.7109375" style="392" customWidth="1"/>
    <col min="9474" max="9474" width="35.140625" style="392" customWidth="1"/>
    <col min="9475" max="9475" width="12" style="392" customWidth="1"/>
    <col min="9476" max="9484" width="8.7109375" style="392" customWidth="1"/>
    <col min="9485" max="9728" width="9.140625" style="392"/>
    <col min="9729" max="9729" width="10.7109375" style="392" customWidth="1"/>
    <col min="9730" max="9730" width="35.140625" style="392" customWidth="1"/>
    <col min="9731" max="9731" width="12" style="392" customWidth="1"/>
    <col min="9732" max="9740" width="8.7109375" style="392" customWidth="1"/>
    <col min="9741" max="9984" width="9.140625" style="392"/>
    <col min="9985" max="9985" width="10.7109375" style="392" customWidth="1"/>
    <col min="9986" max="9986" width="35.140625" style="392" customWidth="1"/>
    <col min="9987" max="9987" width="12" style="392" customWidth="1"/>
    <col min="9988" max="9996" width="8.7109375" style="392" customWidth="1"/>
    <col min="9997" max="10240" width="9.140625" style="392"/>
    <col min="10241" max="10241" width="10.7109375" style="392" customWidth="1"/>
    <col min="10242" max="10242" width="35.140625" style="392" customWidth="1"/>
    <col min="10243" max="10243" width="12" style="392" customWidth="1"/>
    <col min="10244" max="10252" width="8.7109375" style="392" customWidth="1"/>
    <col min="10253" max="10496" width="9.140625" style="392"/>
    <col min="10497" max="10497" width="10.7109375" style="392" customWidth="1"/>
    <col min="10498" max="10498" width="35.140625" style="392" customWidth="1"/>
    <col min="10499" max="10499" width="12" style="392" customWidth="1"/>
    <col min="10500" max="10508" width="8.7109375" style="392" customWidth="1"/>
    <col min="10509" max="10752" width="9.140625" style="392"/>
    <col min="10753" max="10753" width="10.7109375" style="392" customWidth="1"/>
    <col min="10754" max="10754" width="35.140625" style="392" customWidth="1"/>
    <col min="10755" max="10755" width="12" style="392" customWidth="1"/>
    <col min="10756" max="10764" width="8.7109375" style="392" customWidth="1"/>
    <col min="10765" max="11008" width="9.140625" style="392"/>
    <col min="11009" max="11009" width="10.7109375" style="392" customWidth="1"/>
    <col min="11010" max="11010" width="35.140625" style="392" customWidth="1"/>
    <col min="11011" max="11011" width="12" style="392" customWidth="1"/>
    <col min="11012" max="11020" width="8.7109375" style="392" customWidth="1"/>
    <col min="11021" max="11264" width="9.140625" style="392"/>
    <col min="11265" max="11265" width="10.7109375" style="392" customWidth="1"/>
    <col min="11266" max="11266" width="35.140625" style="392" customWidth="1"/>
    <col min="11267" max="11267" width="12" style="392" customWidth="1"/>
    <col min="11268" max="11276" width="8.7109375" style="392" customWidth="1"/>
    <col min="11277" max="11520" width="9.140625" style="392"/>
    <col min="11521" max="11521" width="10.7109375" style="392" customWidth="1"/>
    <col min="11522" max="11522" width="35.140625" style="392" customWidth="1"/>
    <col min="11523" max="11523" width="12" style="392" customWidth="1"/>
    <col min="11524" max="11532" width="8.7109375" style="392" customWidth="1"/>
    <col min="11533" max="11776" width="9.140625" style="392"/>
    <col min="11777" max="11777" width="10.7109375" style="392" customWidth="1"/>
    <col min="11778" max="11778" width="35.140625" style="392" customWidth="1"/>
    <col min="11779" max="11779" width="12" style="392" customWidth="1"/>
    <col min="11780" max="11788" width="8.7109375" style="392" customWidth="1"/>
    <col min="11789" max="12032" width="9.140625" style="392"/>
    <col min="12033" max="12033" width="10.7109375" style="392" customWidth="1"/>
    <col min="12034" max="12034" width="35.140625" style="392" customWidth="1"/>
    <col min="12035" max="12035" width="12" style="392" customWidth="1"/>
    <col min="12036" max="12044" width="8.7109375" style="392" customWidth="1"/>
    <col min="12045" max="12288" width="9.140625" style="392"/>
    <col min="12289" max="12289" width="10.7109375" style="392" customWidth="1"/>
    <col min="12290" max="12290" width="35.140625" style="392" customWidth="1"/>
    <col min="12291" max="12291" width="12" style="392" customWidth="1"/>
    <col min="12292" max="12300" width="8.7109375" style="392" customWidth="1"/>
    <col min="12301" max="12544" width="9.140625" style="392"/>
    <col min="12545" max="12545" width="10.7109375" style="392" customWidth="1"/>
    <col min="12546" max="12546" width="35.140625" style="392" customWidth="1"/>
    <col min="12547" max="12547" width="12" style="392" customWidth="1"/>
    <col min="12548" max="12556" width="8.7109375" style="392" customWidth="1"/>
    <col min="12557" max="12800" width="9.140625" style="392"/>
    <col min="12801" max="12801" width="10.7109375" style="392" customWidth="1"/>
    <col min="12802" max="12802" width="35.140625" style="392" customWidth="1"/>
    <col min="12803" max="12803" width="12" style="392" customWidth="1"/>
    <col min="12804" max="12812" width="8.7109375" style="392" customWidth="1"/>
    <col min="12813" max="13056" width="9.140625" style="392"/>
    <col min="13057" max="13057" width="10.7109375" style="392" customWidth="1"/>
    <col min="13058" max="13058" width="35.140625" style="392" customWidth="1"/>
    <col min="13059" max="13059" width="12" style="392" customWidth="1"/>
    <col min="13060" max="13068" width="8.7109375" style="392" customWidth="1"/>
    <col min="13069" max="13312" width="9.140625" style="392"/>
    <col min="13313" max="13313" width="10.7109375" style="392" customWidth="1"/>
    <col min="13314" max="13314" width="35.140625" style="392" customWidth="1"/>
    <col min="13315" max="13315" width="12" style="392" customWidth="1"/>
    <col min="13316" max="13324" width="8.7109375" style="392" customWidth="1"/>
    <col min="13325" max="13568" width="9.140625" style="392"/>
    <col min="13569" max="13569" width="10.7109375" style="392" customWidth="1"/>
    <col min="13570" max="13570" width="35.140625" style="392" customWidth="1"/>
    <col min="13571" max="13571" width="12" style="392" customWidth="1"/>
    <col min="13572" max="13580" width="8.7109375" style="392" customWidth="1"/>
    <col min="13581" max="13824" width="9.140625" style="392"/>
    <col min="13825" max="13825" width="10.7109375" style="392" customWidth="1"/>
    <col min="13826" max="13826" width="35.140625" style="392" customWidth="1"/>
    <col min="13827" max="13827" width="12" style="392" customWidth="1"/>
    <col min="13828" max="13836" width="8.7109375" style="392" customWidth="1"/>
    <col min="13837" max="14080" width="9.140625" style="392"/>
    <col min="14081" max="14081" width="10.7109375" style="392" customWidth="1"/>
    <col min="14082" max="14082" width="35.140625" style="392" customWidth="1"/>
    <col min="14083" max="14083" width="12" style="392" customWidth="1"/>
    <col min="14084" max="14092" width="8.7109375" style="392" customWidth="1"/>
    <col min="14093" max="14336" width="9.140625" style="392"/>
    <col min="14337" max="14337" width="10.7109375" style="392" customWidth="1"/>
    <col min="14338" max="14338" width="35.140625" style="392" customWidth="1"/>
    <col min="14339" max="14339" width="12" style="392" customWidth="1"/>
    <col min="14340" max="14348" width="8.7109375" style="392" customWidth="1"/>
    <col min="14349" max="14592" width="9.140625" style="392"/>
    <col min="14593" max="14593" width="10.7109375" style="392" customWidth="1"/>
    <col min="14594" max="14594" width="35.140625" style="392" customWidth="1"/>
    <col min="14595" max="14595" width="12" style="392" customWidth="1"/>
    <col min="14596" max="14604" width="8.7109375" style="392" customWidth="1"/>
    <col min="14605" max="14848" width="9.140625" style="392"/>
    <col min="14849" max="14849" width="10.7109375" style="392" customWidth="1"/>
    <col min="14850" max="14850" width="35.140625" style="392" customWidth="1"/>
    <col min="14851" max="14851" width="12" style="392" customWidth="1"/>
    <col min="14852" max="14860" width="8.7109375" style="392" customWidth="1"/>
    <col min="14861" max="15104" width="9.140625" style="392"/>
    <col min="15105" max="15105" width="10.7109375" style="392" customWidth="1"/>
    <col min="15106" max="15106" width="35.140625" style="392" customWidth="1"/>
    <col min="15107" max="15107" width="12" style="392" customWidth="1"/>
    <col min="15108" max="15116" width="8.7109375" style="392" customWidth="1"/>
    <col min="15117" max="15360" width="9.140625" style="392"/>
    <col min="15361" max="15361" width="10.7109375" style="392" customWidth="1"/>
    <col min="15362" max="15362" width="35.140625" style="392" customWidth="1"/>
    <col min="15363" max="15363" width="12" style="392" customWidth="1"/>
    <col min="15364" max="15372" width="8.7109375" style="392" customWidth="1"/>
    <col min="15373" max="15616" width="9.140625" style="392"/>
    <col min="15617" max="15617" width="10.7109375" style="392" customWidth="1"/>
    <col min="15618" max="15618" width="35.140625" style="392" customWidth="1"/>
    <col min="15619" max="15619" width="12" style="392" customWidth="1"/>
    <col min="15620" max="15628" width="8.7109375" style="392" customWidth="1"/>
    <col min="15629" max="15872" width="9.140625" style="392"/>
    <col min="15873" max="15873" width="10.7109375" style="392" customWidth="1"/>
    <col min="15874" max="15874" width="35.140625" style="392" customWidth="1"/>
    <col min="15875" max="15875" width="12" style="392" customWidth="1"/>
    <col min="15876" max="15884" width="8.7109375" style="392" customWidth="1"/>
    <col min="15885" max="16128" width="9.140625" style="392"/>
    <col min="16129" max="16129" width="10.7109375" style="392" customWidth="1"/>
    <col min="16130" max="16130" width="35.140625" style="392" customWidth="1"/>
    <col min="16131" max="16131" width="12" style="392" customWidth="1"/>
    <col min="16132" max="16140" width="8.7109375" style="392" customWidth="1"/>
    <col min="16141" max="16384" width="9.140625" style="392"/>
  </cols>
  <sheetData>
    <row r="1" spans="1:12" x14ac:dyDescent="0.25">
      <c r="A1" s="391" t="s">
        <v>824</v>
      </c>
    </row>
    <row r="2" spans="1:12" ht="15.75" x14ac:dyDescent="0.25">
      <c r="A2" s="403" t="s">
        <v>52</v>
      </c>
      <c r="B2" s="403" t="s">
        <v>636</v>
      </c>
      <c r="C2" s="403" t="s">
        <v>825</v>
      </c>
      <c r="D2" s="403">
        <v>2015</v>
      </c>
      <c r="E2" s="404">
        <v>2016</v>
      </c>
      <c r="F2" s="403">
        <v>2017</v>
      </c>
      <c r="G2" s="403">
        <v>2018</v>
      </c>
      <c r="H2" s="403">
        <v>2019</v>
      </c>
      <c r="I2" s="403">
        <v>2020</v>
      </c>
      <c r="J2" s="403">
        <v>2021</v>
      </c>
      <c r="K2" s="403">
        <v>2022</v>
      </c>
      <c r="L2" s="403">
        <v>2023</v>
      </c>
    </row>
    <row r="3" spans="1:12" ht="75" customHeight="1" x14ac:dyDescent="0.25">
      <c r="A3" s="405" t="s">
        <v>826</v>
      </c>
      <c r="B3" s="405" t="s">
        <v>827</v>
      </c>
      <c r="C3" s="406" t="s">
        <v>828</v>
      </c>
      <c r="D3" s="407"/>
      <c r="E3" s="408"/>
      <c r="F3" s="407"/>
      <c r="G3" s="407"/>
      <c r="H3" s="407"/>
      <c r="I3" s="407" t="s">
        <v>829</v>
      </c>
      <c r="J3" s="407" t="s">
        <v>829</v>
      </c>
      <c r="K3" s="407" t="s">
        <v>829</v>
      </c>
      <c r="L3" s="407" t="s">
        <v>829</v>
      </c>
    </row>
    <row r="4" spans="1:12" ht="75" customHeight="1" x14ac:dyDescent="0.25">
      <c r="A4" s="405" t="s">
        <v>830</v>
      </c>
      <c r="B4" s="405" t="s">
        <v>652</v>
      </c>
      <c r="C4" s="406" t="s">
        <v>831</v>
      </c>
      <c r="D4" s="407"/>
      <c r="E4" s="408"/>
      <c r="F4" s="407"/>
      <c r="G4" s="407"/>
      <c r="H4" s="407"/>
      <c r="I4" s="407" t="s">
        <v>832</v>
      </c>
      <c r="J4" s="407" t="s">
        <v>832</v>
      </c>
      <c r="K4" s="407" t="s">
        <v>832</v>
      </c>
      <c r="L4" s="407" t="s">
        <v>832</v>
      </c>
    </row>
    <row r="5" spans="1:12" ht="75" customHeight="1" x14ac:dyDescent="0.25">
      <c r="A5" s="405" t="s">
        <v>716</v>
      </c>
      <c r="B5" s="405" t="s">
        <v>718</v>
      </c>
      <c r="C5" s="409" t="s">
        <v>960</v>
      </c>
      <c r="D5" s="405"/>
      <c r="E5" s="410"/>
      <c r="F5" s="405" t="s">
        <v>833</v>
      </c>
      <c r="G5" s="405" t="s">
        <v>834</v>
      </c>
      <c r="H5" s="405" t="s">
        <v>835</v>
      </c>
      <c r="I5" s="405" t="s">
        <v>961</v>
      </c>
      <c r="J5" s="405" t="s">
        <v>961</v>
      </c>
      <c r="K5" s="405" t="s">
        <v>961</v>
      </c>
      <c r="L5" s="405" t="s">
        <v>961</v>
      </c>
    </row>
    <row r="6" spans="1:12" ht="75" customHeight="1" x14ac:dyDescent="0.25">
      <c r="A6" s="405" t="s">
        <v>724</v>
      </c>
      <c r="B6" s="405" t="s">
        <v>725</v>
      </c>
      <c r="C6" s="406" t="s">
        <v>836</v>
      </c>
      <c r="D6" s="406"/>
      <c r="E6" s="411"/>
      <c r="F6" s="406"/>
      <c r="G6" s="406" t="s">
        <v>833</v>
      </c>
      <c r="H6" s="406" t="s">
        <v>837</v>
      </c>
      <c r="I6" s="406" t="s">
        <v>838</v>
      </c>
      <c r="J6" s="406" t="s">
        <v>838</v>
      </c>
      <c r="K6" s="406" t="s">
        <v>838</v>
      </c>
      <c r="L6" s="406" t="s">
        <v>838</v>
      </c>
    </row>
    <row r="7" spans="1:12" ht="75" customHeight="1" x14ac:dyDescent="0.25">
      <c r="A7" s="405" t="s">
        <v>730</v>
      </c>
      <c r="B7" s="405" t="s">
        <v>731</v>
      </c>
      <c r="C7" s="406" t="s">
        <v>839</v>
      </c>
      <c r="D7" s="406"/>
      <c r="E7" s="411"/>
      <c r="F7" s="406"/>
      <c r="G7" s="406"/>
      <c r="H7" s="406" t="s">
        <v>833</v>
      </c>
      <c r="I7" s="406" t="s">
        <v>833</v>
      </c>
      <c r="J7" s="406" t="s">
        <v>833</v>
      </c>
      <c r="K7" s="406" t="s">
        <v>833</v>
      </c>
      <c r="L7" s="406" t="s">
        <v>833</v>
      </c>
    </row>
    <row r="8" spans="1:12" ht="75" customHeight="1" x14ac:dyDescent="0.25">
      <c r="A8" s="405" t="s">
        <v>840</v>
      </c>
      <c r="B8" s="405" t="s">
        <v>841</v>
      </c>
      <c r="C8" s="406" t="s">
        <v>842</v>
      </c>
      <c r="D8" s="406"/>
      <c r="E8" s="411"/>
      <c r="F8" s="406"/>
      <c r="G8" s="406" t="s">
        <v>833</v>
      </c>
      <c r="H8" s="406" t="s">
        <v>837</v>
      </c>
      <c r="I8" s="406" t="s">
        <v>837</v>
      </c>
      <c r="J8" s="406" t="s">
        <v>837</v>
      </c>
      <c r="K8" s="406" t="s">
        <v>837</v>
      </c>
      <c r="L8" s="406" t="s">
        <v>837</v>
      </c>
    </row>
    <row r="9" spans="1:12" ht="75" customHeight="1" x14ac:dyDescent="0.25">
      <c r="A9" s="405" t="s">
        <v>843</v>
      </c>
      <c r="B9" s="405" t="s">
        <v>659</v>
      </c>
      <c r="C9" s="409" t="s">
        <v>844</v>
      </c>
      <c r="D9" s="412"/>
      <c r="E9" s="413"/>
      <c r="F9" s="412"/>
      <c r="G9" s="412"/>
      <c r="H9" s="412"/>
      <c r="I9" s="412" t="s">
        <v>845</v>
      </c>
      <c r="J9" s="412" t="s">
        <v>845</v>
      </c>
      <c r="K9" s="412" t="s">
        <v>845</v>
      </c>
      <c r="L9" s="412" t="s">
        <v>845</v>
      </c>
    </row>
    <row r="10" spans="1:12" ht="75" customHeight="1" x14ac:dyDescent="0.25">
      <c r="A10" s="405" t="s">
        <v>666</v>
      </c>
      <c r="B10" s="405" t="s">
        <v>667</v>
      </c>
      <c r="C10" s="406" t="s">
        <v>846</v>
      </c>
      <c r="D10" s="407"/>
      <c r="E10" s="408"/>
      <c r="F10" s="407"/>
      <c r="G10" s="406"/>
      <c r="H10" s="406"/>
      <c r="I10" s="406" t="s">
        <v>847</v>
      </c>
      <c r="J10" s="406" t="s">
        <v>847</v>
      </c>
      <c r="K10" s="406" t="s">
        <v>847</v>
      </c>
      <c r="L10" s="406" t="s">
        <v>847</v>
      </c>
    </row>
    <row r="11" spans="1:12" ht="75" customHeight="1" x14ac:dyDescent="0.25">
      <c r="A11" s="405" t="s">
        <v>740</v>
      </c>
      <c r="B11" s="405" t="s">
        <v>848</v>
      </c>
      <c r="C11" s="406" t="s">
        <v>849</v>
      </c>
      <c r="D11" s="406"/>
      <c r="E11" s="411"/>
      <c r="F11" s="406"/>
      <c r="G11" s="406" t="s">
        <v>833</v>
      </c>
      <c r="H11" s="406" t="s">
        <v>837</v>
      </c>
      <c r="I11" s="406" t="s">
        <v>837</v>
      </c>
      <c r="J11" s="406" t="s">
        <v>837</v>
      </c>
      <c r="K11" s="406" t="s">
        <v>837</v>
      </c>
      <c r="L11" s="406" t="s">
        <v>837</v>
      </c>
    </row>
    <row r="12" spans="1:12" ht="75" customHeight="1" x14ac:dyDescent="0.25">
      <c r="A12" s="405" t="s">
        <v>743</v>
      </c>
      <c r="B12" s="405" t="s">
        <v>744</v>
      </c>
      <c r="C12" s="406" t="s">
        <v>850</v>
      </c>
      <c r="D12" s="405" t="s">
        <v>193</v>
      </c>
      <c r="E12" s="410" t="s">
        <v>193</v>
      </c>
      <c r="F12" s="405" t="s">
        <v>193</v>
      </c>
      <c r="G12" s="405" t="s">
        <v>193</v>
      </c>
      <c r="H12" s="405" t="s">
        <v>193</v>
      </c>
      <c r="I12" s="405" t="s">
        <v>193</v>
      </c>
      <c r="J12" s="405" t="s">
        <v>193</v>
      </c>
      <c r="K12" s="405" t="s">
        <v>193</v>
      </c>
      <c r="L12" s="405" t="s">
        <v>193</v>
      </c>
    </row>
    <row r="13" spans="1:12" ht="75" customHeight="1" x14ac:dyDescent="0.25">
      <c r="A13" s="405" t="s">
        <v>753</v>
      </c>
      <c r="B13" s="405" t="s">
        <v>754</v>
      </c>
      <c r="C13" s="406" t="s">
        <v>962</v>
      </c>
      <c r="D13" s="406"/>
      <c r="E13" s="411"/>
      <c r="F13" s="406" t="s">
        <v>851</v>
      </c>
      <c r="G13" s="406" t="s">
        <v>852</v>
      </c>
      <c r="H13" s="406" t="s">
        <v>853</v>
      </c>
      <c r="I13" s="406" t="s">
        <v>963</v>
      </c>
      <c r="J13" s="406" t="s">
        <v>963</v>
      </c>
      <c r="K13" s="406" t="s">
        <v>963</v>
      </c>
      <c r="L13" s="406" t="s">
        <v>963</v>
      </c>
    </row>
    <row r="14" spans="1:12" ht="75" customHeight="1" x14ac:dyDescent="0.25">
      <c r="A14" s="405" t="s">
        <v>758</v>
      </c>
      <c r="B14" s="409" t="s">
        <v>759</v>
      </c>
      <c r="C14" s="405" t="s">
        <v>854</v>
      </c>
      <c r="D14" s="405"/>
      <c r="E14" s="410"/>
      <c r="F14" s="405"/>
      <c r="G14" s="406"/>
      <c r="H14" s="406"/>
      <c r="I14" s="406" t="s">
        <v>855</v>
      </c>
      <c r="J14" s="406" t="s">
        <v>856</v>
      </c>
      <c r="K14" s="406" t="s">
        <v>857</v>
      </c>
      <c r="L14" s="406" t="s">
        <v>858</v>
      </c>
    </row>
    <row r="15" spans="1:12" ht="75" customHeight="1" x14ac:dyDescent="0.25">
      <c r="A15" s="405" t="s">
        <v>764</v>
      </c>
      <c r="B15" s="405" t="s">
        <v>765</v>
      </c>
      <c r="C15" s="406" t="s">
        <v>859</v>
      </c>
      <c r="D15" s="406"/>
      <c r="E15" s="411"/>
      <c r="F15" s="406"/>
      <c r="G15" s="406" t="s">
        <v>833</v>
      </c>
      <c r="H15" s="406" t="s">
        <v>837</v>
      </c>
      <c r="I15" s="406" t="s">
        <v>838</v>
      </c>
      <c r="J15" s="406" t="s">
        <v>845</v>
      </c>
      <c r="K15" s="406" t="s">
        <v>845</v>
      </c>
      <c r="L15" s="406" t="s">
        <v>845</v>
      </c>
    </row>
    <row r="16" spans="1:12" ht="75" customHeight="1" x14ac:dyDescent="0.25">
      <c r="A16" s="405" t="s">
        <v>769</v>
      </c>
      <c r="B16" s="405" t="s">
        <v>770</v>
      </c>
      <c r="C16" s="406" t="s">
        <v>849</v>
      </c>
      <c r="D16" s="406"/>
      <c r="E16" s="411"/>
      <c r="F16" s="406"/>
      <c r="G16" s="406" t="s">
        <v>833</v>
      </c>
      <c r="H16" s="406" t="s">
        <v>837</v>
      </c>
      <c r="I16" s="406" t="s">
        <v>837</v>
      </c>
      <c r="J16" s="406" t="s">
        <v>837</v>
      </c>
      <c r="K16" s="406" t="s">
        <v>837</v>
      </c>
      <c r="L16" s="406" t="s">
        <v>837</v>
      </c>
    </row>
    <row r="17" spans="1:12" ht="75" customHeight="1" x14ac:dyDescent="0.25">
      <c r="A17" s="405" t="s">
        <v>860</v>
      </c>
      <c r="B17" s="405" t="s">
        <v>776</v>
      </c>
      <c r="C17" s="406" t="s">
        <v>861</v>
      </c>
      <c r="D17" s="406"/>
      <c r="E17" s="411"/>
      <c r="F17" s="406"/>
      <c r="G17" s="406"/>
      <c r="H17" s="406" t="s">
        <v>838</v>
      </c>
      <c r="I17" s="406" t="s">
        <v>845</v>
      </c>
      <c r="J17" s="406" t="s">
        <v>862</v>
      </c>
      <c r="K17" s="406" t="s">
        <v>863</v>
      </c>
      <c r="L17" s="406" t="s">
        <v>864</v>
      </c>
    </row>
    <row r="18" spans="1:12" ht="75" customHeight="1" x14ac:dyDescent="0.25">
      <c r="A18" s="405" t="s">
        <v>674</v>
      </c>
      <c r="B18" s="405" t="s">
        <v>675</v>
      </c>
      <c r="C18" s="409" t="s">
        <v>865</v>
      </c>
      <c r="D18" s="405"/>
      <c r="E18" s="410"/>
      <c r="F18" s="405"/>
      <c r="G18" s="405"/>
      <c r="H18" s="405"/>
      <c r="I18" s="405" t="s">
        <v>837</v>
      </c>
      <c r="J18" s="405" t="s">
        <v>838</v>
      </c>
      <c r="K18" s="405" t="s">
        <v>845</v>
      </c>
      <c r="L18" s="405" t="s">
        <v>845</v>
      </c>
    </row>
    <row r="19" spans="1:12" ht="75" customHeight="1" x14ac:dyDescent="0.25">
      <c r="A19" s="405" t="s">
        <v>681</v>
      </c>
      <c r="B19" s="405" t="s">
        <v>682</v>
      </c>
      <c r="C19" s="409" t="s">
        <v>866</v>
      </c>
      <c r="D19" s="405"/>
      <c r="E19" s="410"/>
      <c r="F19" s="405"/>
      <c r="G19" s="405"/>
      <c r="H19" s="405"/>
      <c r="I19" s="405" t="s">
        <v>867</v>
      </c>
      <c r="J19" s="405" t="s">
        <v>868</v>
      </c>
      <c r="K19" s="405" t="s">
        <v>869</v>
      </c>
      <c r="L19" s="405" t="s">
        <v>870</v>
      </c>
    </row>
    <row r="20" spans="1:12" ht="75" customHeight="1" x14ac:dyDescent="0.25">
      <c r="A20" s="405" t="s">
        <v>782</v>
      </c>
      <c r="B20" s="405" t="s">
        <v>871</v>
      </c>
      <c r="C20" s="406" t="s">
        <v>872</v>
      </c>
      <c r="D20" s="406"/>
      <c r="E20" s="411"/>
      <c r="G20" s="405" t="s">
        <v>833</v>
      </c>
      <c r="H20" s="405" t="s">
        <v>873</v>
      </c>
      <c r="I20" s="405" t="s">
        <v>874</v>
      </c>
      <c r="J20" s="405" t="s">
        <v>874</v>
      </c>
      <c r="K20" s="405" t="s">
        <v>874</v>
      </c>
      <c r="L20" s="405" t="s">
        <v>874</v>
      </c>
    </row>
    <row r="21" spans="1:12" ht="75" customHeight="1" x14ac:dyDescent="0.25">
      <c r="A21" s="405" t="s">
        <v>788</v>
      </c>
      <c r="B21" s="405" t="s">
        <v>789</v>
      </c>
      <c r="C21" s="406" t="s">
        <v>875</v>
      </c>
      <c r="D21" s="406"/>
      <c r="E21" s="411"/>
      <c r="F21" s="406"/>
      <c r="G21" s="406"/>
      <c r="H21" s="405" t="s">
        <v>838</v>
      </c>
      <c r="I21" s="405" t="s">
        <v>876</v>
      </c>
      <c r="J21" s="405" t="s">
        <v>863</v>
      </c>
      <c r="K21" s="405" t="s">
        <v>863</v>
      </c>
      <c r="L21" s="405" t="s">
        <v>863</v>
      </c>
    </row>
    <row r="22" spans="1:12" ht="75" customHeight="1" x14ac:dyDescent="0.25">
      <c r="A22" s="405" t="s">
        <v>795</v>
      </c>
      <c r="B22" s="405" t="s">
        <v>796</v>
      </c>
      <c r="C22" s="405" t="s">
        <v>877</v>
      </c>
      <c r="D22" s="405"/>
      <c r="E22" s="410"/>
      <c r="F22" s="405"/>
      <c r="G22" s="405" t="s">
        <v>878</v>
      </c>
      <c r="H22" s="405" t="s">
        <v>879</v>
      </c>
      <c r="I22" s="405" t="s">
        <v>879</v>
      </c>
      <c r="J22" s="405" t="s">
        <v>879</v>
      </c>
      <c r="K22" s="405" t="s">
        <v>879</v>
      </c>
      <c r="L22" s="405" t="s">
        <v>879</v>
      </c>
    </row>
    <row r="23" spans="1:12" ht="75" customHeight="1" x14ac:dyDescent="0.25">
      <c r="A23" s="405" t="s">
        <v>688</v>
      </c>
      <c r="B23" s="405" t="s">
        <v>689</v>
      </c>
      <c r="C23" s="406" t="s">
        <v>981</v>
      </c>
      <c r="D23" s="406"/>
      <c r="E23" s="411"/>
      <c r="F23" s="406"/>
      <c r="G23" s="405"/>
      <c r="H23" s="405" t="s">
        <v>845</v>
      </c>
      <c r="I23" s="405" t="s">
        <v>845</v>
      </c>
      <c r="J23" s="405" t="s">
        <v>845</v>
      </c>
      <c r="K23" s="405" t="s">
        <v>845</v>
      </c>
      <c r="L23" s="405" t="s">
        <v>845</v>
      </c>
    </row>
    <row r="24" spans="1:12" ht="75" customHeight="1" x14ac:dyDescent="0.25">
      <c r="A24" s="405" t="s">
        <v>803</v>
      </c>
      <c r="B24" s="405" t="s">
        <v>880</v>
      </c>
      <c r="C24" s="464" t="s">
        <v>982</v>
      </c>
      <c r="D24" s="405"/>
      <c r="E24" s="410"/>
      <c r="F24" s="405"/>
      <c r="G24" s="405"/>
      <c r="H24" s="405" t="s">
        <v>973</v>
      </c>
      <c r="I24" s="405" t="s">
        <v>973</v>
      </c>
      <c r="J24" s="405" t="s">
        <v>974</v>
      </c>
      <c r="K24" s="405" t="s">
        <v>974</v>
      </c>
      <c r="L24" s="405" t="s">
        <v>974</v>
      </c>
    </row>
    <row r="25" spans="1:12" ht="75" customHeight="1" x14ac:dyDescent="0.25">
      <c r="A25" s="405" t="s">
        <v>692</v>
      </c>
      <c r="B25" s="405" t="s">
        <v>881</v>
      </c>
      <c r="C25" s="406" t="s">
        <v>882</v>
      </c>
      <c r="D25" s="406"/>
      <c r="E25" s="411"/>
      <c r="F25" s="406"/>
      <c r="G25" s="406"/>
      <c r="H25" s="405"/>
      <c r="I25" s="405" t="s">
        <v>883</v>
      </c>
      <c r="J25" s="405" t="s">
        <v>883</v>
      </c>
      <c r="K25" s="405" t="s">
        <v>883</v>
      </c>
      <c r="L25" s="405" t="s">
        <v>883</v>
      </c>
    </row>
    <row r="26" spans="1:12" ht="75" customHeight="1" x14ac:dyDescent="0.25">
      <c r="A26" s="405" t="s">
        <v>700</v>
      </c>
      <c r="B26" s="405" t="s">
        <v>701</v>
      </c>
      <c r="C26" s="464" t="s">
        <v>884</v>
      </c>
      <c r="D26" s="405"/>
      <c r="E26" s="410"/>
      <c r="F26" s="405"/>
      <c r="G26" s="405"/>
      <c r="H26" s="405"/>
      <c r="I26" s="405" t="s">
        <v>885</v>
      </c>
      <c r="J26" s="405" t="s">
        <v>885</v>
      </c>
      <c r="K26" s="405" t="s">
        <v>885</v>
      </c>
      <c r="L26" s="405" t="s">
        <v>885</v>
      </c>
    </row>
    <row r="27" spans="1:12" ht="75" customHeight="1" x14ac:dyDescent="0.25">
      <c r="A27" s="405" t="s">
        <v>807</v>
      </c>
      <c r="B27" s="405" t="s">
        <v>808</v>
      </c>
      <c r="C27" s="406" t="s">
        <v>886</v>
      </c>
      <c r="D27" s="406"/>
      <c r="E27" s="411"/>
      <c r="F27" s="406"/>
      <c r="G27" s="406"/>
      <c r="H27" s="405"/>
      <c r="I27" s="405" t="s">
        <v>887</v>
      </c>
      <c r="J27" s="405" t="s">
        <v>887</v>
      </c>
      <c r="K27" s="405" t="s">
        <v>887</v>
      </c>
      <c r="L27" s="405" t="s">
        <v>887</v>
      </c>
    </row>
    <row r="28" spans="1:12" ht="75" customHeight="1" x14ac:dyDescent="0.25">
      <c r="A28" s="405" t="s">
        <v>811</v>
      </c>
      <c r="B28" s="405" t="s">
        <v>812</v>
      </c>
      <c r="C28" s="406" t="s">
        <v>888</v>
      </c>
      <c r="D28" s="406"/>
      <c r="E28" s="411"/>
      <c r="F28" s="406"/>
      <c r="G28" s="406"/>
      <c r="H28" s="405" t="s">
        <v>889</v>
      </c>
      <c r="I28" s="405" t="s">
        <v>889</v>
      </c>
      <c r="J28" s="405" t="s">
        <v>889</v>
      </c>
      <c r="K28" s="405" t="s">
        <v>889</v>
      </c>
      <c r="L28" s="405" t="s">
        <v>889</v>
      </c>
    </row>
    <row r="29" spans="1:12" ht="75" customHeight="1" x14ac:dyDescent="0.25">
      <c r="A29" s="405" t="s">
        <v>707</v>
      </c>
      <c r="B29" s="405" t="s">
        <v>708</v>
      </c>
      <c r="C29" s="406" t="s">
        <v>890</v>
      </c>
      <c r="D29" s="406"/>
      <c r="E29" s="411"/>
      <c r="F29" s="406"/>
      <c r="G29" s="405"/>
      <c r="H29" s="405"/>
      <c r="I29" s="405" t="s">
        <v>845</v>
      </c>
      <c r="J29" s="405" t="s">
        <v>845</v>
      </c>
      <c r="K29" s="405" t="s">
        <v>845</v>
      </c>
      <c r="L29" s="405" t="s">
        <v>845</v>
      </c>
    </row>
    <row r="30" spans="1:12" ht="75" customHeight="1" x14ac:dyDescent="0.25">
      <c r="A30" s="405" t="s">
        <v>818</v>
      </c>
      <c r="B30" s="405" t="s">
        <v>891</v>
      </c>
      <c r="C30" s="406" t="s">
        <v>892</v>
      </c>
      <c r="D30" s="406"/>
      <c r="E30" s="411"/>
      <c r="F30" s="406"/>
      <c r="G30" s="405" t="s">
        <v>893</v>
      </c>
      <c r="H30" s="405" t="s">
        <v>893</v>
      </c>
      <c r="I30" s="405" t="s">
        <v>893</v>
      </c>
      <c r="J30" s="405" t="s">
        <v>893</v>
      </c>
      <c r="K30" s="405" t="s">
        <v>893</v>
      </c>
      <c r="L30" s="405" t="s">
        <v>893</v>
      </c>
    </row>
  </sheetData>
  <pageMargins left="0.19685039370078741" right="0.19685039370078741" top="0.78740157480314965" bottom="0.19685039370078741" header="0.31496062992125984" footer="0.15748031496062992"/>
  <pageSetup paperSize="9" fitToHeight="0" orientation="landscape" r:id="rId1"/>
  <headerFooter>
    <oddHeader>&amp;C&amp;"Times New Roman,Paryškintasis"VERTINIMO KRITERIJŲ PASIEKIMO GRAFIKAS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8">
    <pageSetUpPr fitToPage="1"/>
  </sheetPr>
  <dimension ref="A1:M47"/>
  <sheetViews>
    <sheetView topLeftCell="A40" workbookViewId="0">
      <selection activeCell="B47" sqref="B47"/>
    </sheetView>
  </sheetViews>
  <sheetFormatPr defaultRowHeight="15" x14ac:dyDescent="0.25"/>
  <cols>
    <col min="1" max="1" width="9.140625" style="392"/>
    <col min="2" max="2" width="44.140625" style="392" customWidth="1"/>
    <col min="3" max="3" width="9.140625" style="392"/>
    <col min="4" max="13" width="10.140625" style="392" bestFit="1" customWidth="1"/>
    <col min="14" max="257" width="9.140625" style="392"/>
    <col min="258" max="258" width="44.140625" style="392" customWidth="1"/>
    <col min="259" max="513" width="9.140625" style="392"/>
    <col min="514" max="514" width="44.140625" style="392" customWidth="1"/>
    <col min="515" max="769" width="9.140625" style="392"/>
    <col min="770" max="770" width="44.140625" style="392" customWidth="1"/>
    <col min="771" max="1025" width="9.140625" style="392"/>
    <col min="1026" max="1026" width="44.140625" style="392" customWidth="1"/>
    <col min="1027" max="1281" width="9.140625" style="392"/>
    <col min="1282" max="1282" width="44.140625" style="392" customWidth="1"/>
    <col min="1283" max="1537" width="9.140625" style="392"/>
    <col min="1538" max="1538" width="44.140625" style="392" customWidth="1"/>
    <col min="1539" max="1793" width="9.140625" style="392"/>
    <col min="1794" max="1794" width="44.140625" style="392" customWidth="1"/>
    <col min="1795" max="2049" width="9.140625" style="392"/>
    <col min="2050" max="2050" width="44.140625" style="392" customWidth="1"/>
    <col min="2051" max="2305" width="9.140625" style="392"/>
    <col min="2306" max="2306" width="44.140625" style="392" customWidth="1"/>
    <col min="2307" max="2561" width="9.140625" style="392"/>
    <col min="2562" max="2562" width="44.140625" style="392" customWidth="1"/>
    <col min="2563" max="2817" width="9.140625" style="392"/>
    <col min="2818" max="2818" width="44.140625" style="392" customWidth="1"/>
    <col min="2819" max="3073" width="9.140625" style="392"/>
    <col min="3074" max="3074" width="44.140625" style="392" customWidth="1"/>
    <col min="3075" max="3329" width="9.140625" style="392"/>
    <col min="3330" max="3330" width="44.140625" style="392" customWidth="1"/>
    <col min="3331" max="3585" width="9.140625" style="392"/>
    <col min="3586" max="3586" width="44.140625" style="392" customWidth="1"/>
    <col min="3587" max="3841" width="9.140625" style="392"/>
    <col min="3842" max="3842" width="44.140625" style="392" customWidth="1"/>
    <col min="3843" max="4097" width="9.140625" style="392"/>
    <col min="4098" max="4098" width="44.140625" style="392" customWidth="1"/>
    <col min="4099" max="4353" width="9.140625" style="392"/>
    <col min="4354" max="4354" width="44.140625" style="392" customWidth="1"/>
    <col min="4355" max="4609" width="9.140625" style="392"/>
    <col min="4610" max="4610" width="44.140625" style="392" customWidth="1"/>
    <col min="4611" max="4865" width="9.140625" style="392"/>
    <col min="4866" max="4866" width="44.140625" style="392" customWidth="1"/>
    <col min="4867" max="5121" width="9.140625" style="392"/>
    <col min="5122" max="5122" width="44.140625" style="392" customWidth="1"/>
    <col min="5123" max="5377" width="9.140625" style="392"/>
    <col min="5378" max="5378" width="44.140625" style="392" customWidth="1"/>
    <col min="5379" max="5633" width="9.140625" style="392"/>
    <col min="5634" max="5634" width="44.140625" style="392" customWidth="1"/>
    <col min="5635" max="5889" width="9.140625" style="392"/>
    <col min="5890" max="5890" width="44.140625" style="392" customWidth="1"/>
    <col min="5891" max="6145" width="9.140625" style="392"/>
    <col min="6146" max="6146" width="44.140625" style="392" customWidth="1"/>
    <col min="6147" max="6401" width="9.140625" style="392"/>
    <col min="6402" max="6402" width="44.140625" style="392" customWidth="1"/>
    <col min="6403" max="6657" width="9.140625" style="392"/>
    <col min="6658" max="6658" width="44.140625" style="392" customWidth="1"/>
    <col min="6659" max="6913" width="9.140625" style="392"/>
    <col min="6914" max="6914" width="44.140625" style="392" customWidth="1"/>
    <col min="6915" max="7169" width="9.140625" style="392"/>
    <col min="7170" max="7170" width="44.140625" style="392" customWidth="1"/>
    <col min="7171" max="7425" width="9.140625" style="392"/>
    <col min="7426" max="7426" width="44.140625" style="392" customWidth="1"/>
    <col min="7427" max="7681" width="9.140625" style="392"/>
    <col min="7682" max="7682" width="44.140625" style="392" customWidth="1"/>
    <col min="7683" max="7937" width="9.140625" style="392"/>
    <col min="7938" max="7938" width="44.140625" style="392" customWidth="1"/>
    <col min="7939" max="8193" width="9.140625" style="392"/>
    <col min="8194" max="8194" width="44.140625" style="392" customWidth="1"/>
    <col min="8195" max="8449" width="9.140625" style="392"/>
    <col min="8450" max="8450" width="44.140625" style="392" customWidth="1"/>
    <col min="8451" max="8705" width="9.140625" style="392"/>
    <col min="8706" max="8706" width="44.140625" style="392" customWidth="1"/>
    <col min="8707" max="8961" width="9.140625" style="392"/>
    <col min="8962" max="8962" width="44.140625" style="392" customWidth="1"/>
    <col min="8963" max="9217" width="9.140625" style="392"/>
    <col min="9218" max="9218" width="44.140625" style="392" customWidth="1"/>
    <col min="9219" max="9473" width="9.140625" style="392"/>
    <col min="9474" max="9474" width="44.140625" style="392" customWidth="1"/>
    <col min="9475" max="9729" width="9.140625" style="392"/>
    <col min="9730" max="9730" width="44.140625" style="392" customWidth="1"/>
    <col min="9731" max="9985" width="9.140625" style="392"/>
    <col min="9986" max="9986" width="44.140625" style="392" customWidth="1"/>
    <col min="9987" max="10241" width="9.140625" style="392"/>
    <col min="10242" max="10242" width="44.140625" style="392" customWidth="1"/>
    <col min="10243" max="10497" width="9.140625" style="392"/>
    <col min="10498" max="10498" width="44.140625" style="392" customWidth="1"/>
    <col min="10499" max="10753" width="9.140625" style="392"/>
    <col min="10754" max="10754" width="44.140625" style="392" customWidth="1"/>
    <col min="10755" max="11009" width="9.140625" style="392"/>
    <col min="11010" max="11010" width="44.140625" style="392" customWidth="1"/>
    <col min="11011" max="11265" width="9.140625" style="392"/>
    <col min="11266" max="11266" width="44.140625" style="392" customWidth="1"/>
    <col min="11267" max="11521" width="9.140625" style="392"/>
    <col min="11522" max="11522" width="44.140625" style="392" customWidth="1"/>
    <col min="11523" max="11777" width="9.140625" style="392"/>
    <col min="11778" max="11778" width="44.140625" style="392" customWidth="1"/>
    <col min="11779" max="12033" width="9.140625" style="392"/>
    <col min="12034" max="12034" width="44.140625" style="392" customWidth="1"/>
    <col min="12035" max="12289" width="9.140625" style="392"/>
    <col min="12290" max="12290" width="44.140625" style="392" customWidth="1"/>
    <col min="12291" max="12545" width="9.140625" style="392"/>
    <col min="12546" max="12546" width="44.140625" style="392" customWidth="1"/>
    <col min="12547" max="12801" width="9.140625" style="392"/>
    <col min="12802" max="12802" width="44.140625" style="392" customWidth="1"/>
    <col min="12803" max="13057" width="9.140625" style="392"/>
    <col min="13058" max="13058" width="44.140625" style="392" customWidth="1"/>
    <col min="13059" max="13313" width="9.140625" style="392"/>
    <col min="13314" max="13314" width="44.140625" style="392" customWidth="1"/>
    <col min="13315" max="13569" width="9.140625" style="392"/>
    <col min="13570" max="13570" width="44.140625" style="392" customWidth="1"/>
    <col min="13571" max="13825" width="9.140625" style="392"/>
    <col min="13826" max="13826" width="44.140625" style="392" customWidth="1"/>
    <col min="13827" max="14081" width="9.140625" style="392"/>
    <col min="14082" max="14082" width="44.140625" style="392" customWidth="1"/>
    <col min="14083" max="14337" width="9.140625" style="392"/>
    <col min="14338" max="14338" width="44.140625" style="392" customWidth="1"/>
    <col min="14339" max="14593" width="9.140625" style="392"/>
    <col min="14594" max="14594" width="44.140625" style="392" customWidth="1"/>
    <col min="14595" max="14849" width="9.140625" style="392"/>
    <col min="14850" max="14850" width="44.140625" style="392" customWidth="1"/>
    <col min="14851" max="15105" width="9.140625" style="392"/>
    <col min="15106" max="15106" width="44.140625" style="392" customWidth="1"/>
    <col min="15107" max="15361" width="9.140625" style="392"/>
    <col min="15362" max="15362" width="44.140625" style="392" customWidth="1"/>
    <col min="15363" max="15617" width="9.140625" style="392"/>
    <col min="15618" max="15618" width="44.140625" style="392" customWidth="1"/>
    <col min="15619" max="15873" width="9.140625" style="392"/>
    <col min="15874" max="15874" width="44.140625" style="392" customWidth="1"/>
    <col min="15875" max="16129" width="9.140625" style="392"/>
    <col min="16130" max="16130" width="44.140625" style="392" customWidth="1"/>
    <col min="16131" max="16384" width="9.140625" style="392"/>
  </cols>
  <sheetData>
    <row r="1" spans="1:13" x14ac:dyDescent="0.25">
      <c r="A1" s="620" t="s">
        <v>894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</row>
    <row r="3" spans="1:13" x14ac:dyDescent="0.25">
      <c r="A3" s="391" t="s">
        <v>895</v>
      </c>
    </row>
    <row r="4" spans="1:13" s="415" customFormat="1" x14ac:dyDescent="0.25">
      <c r="A4" s="414" t="s">
        <v>52</v>
      </c>
      <c r="B4" s="414" t="s">
        <v>636</v>
      </c>
      <c r="C4" s="414" t="s">
        <v>825</v>
      </c>
      <c r="D4" s="414">
        <v>2014</v>
      </c>
      <c r="E4" s="414">
        <v>2015</v>
      </c>
      <c r="F4" s="414">
        <v>2016</v>
      </c>
      <c r="G4" s="414">
        <v>2017</v>
      </c>
      <c r="H4" s="414">
        <v>2018</v>
      </c>
      <c r="I4" s="414">
        <v>2019</v>
      </c>
      <c r="J4" s="414">
        <v>2020</v>
      </c>
      <c r="K4" s="414">
        <v>2021</v>
      </c>
      <c r="L4" s="414">
        <v>2022</v>
      </c>
      <c r="M4" s="414">
        <v>2023</v>
      </c>
    </row>
    <row r="5" spans="1:13" ht="60" x14ac:dyDescent="0.25">
      <c r="A5" s="416" t="s">
        <v>168</v>
      </c>
      <c r="B5" s="416" t="s">
        <v>114</v>
      </c>
      <c r="C5" s="417">
        <f>SUMIFS('Visi duomenys'!$AP$5:$AP$108,'Visi duomenys'!$AN$5:$AN$108,$A5)+SUMIFS('Visi duomenys'!$AS$5:$AS$108,'Visi duomenys'!$AQ$5:$AQ$108,$A5)+SUMIFS('Visi duomenys'!$AV$5:$AV$108,'Visi duomenys'!$AT$5:$AT$108,$A5)+SUMIFS('Visi duomenys'!$AY$5:$AY$108,'Visi duomenys'!$AW$5:$AW$108,$A5)</f>
        <v>8850</v>
      </c>
      <c r="D5" s="418">
        <v>0</v>
      </c>
      <c r="E5" s="418">
        <v>0</v>
      </c>
      <c r="F5" s="418">
        <v>0</v>
      </c>
      <c r="G5" s="418">
        <f>SUMIFS('Visi duomenys'!$AP$5:$AP$108,'Visi duomenys'!$AN$5:$AN$108,$A5,'Visi duomenys'!$T$5:$T$108,$G$4)+SUMIFS('Visi duomenys'!$AS$5:$AS$108,'Visi duomenys'!$AQ$5:$AQ$108,$A5,'Visi duomenys'!$T$5:$T$108,$G$4)+SUMIFS('Visi duomenys'!$AV$5:$AV$108,'Visi duomenys'!$AT$5:$AT$108,$A5,'Visi duomenys'!$T$5:$T$108,$G$4)+SUMIFS('Visi duomenys'!$AY$5:$AY$108,'Visi duomenys'!$AW$5:$AW$108,$A5,'Visi duomenys'!$T$5:$T$108,$G$4)</f>
        <v>0</v>
      </c>
      <c r="H5" s="418">
        <f>SUMIFS('Visi duomenys'!$AP$5:$AP$108,'Visi duomenys'!$AN$5:$AN$108,$A5,'Visi duomenys'!$T$5:$T$108,$H$4)+SUMIFS('Visi duomenys'!$AS$5:$AS$108,'Visi duomenys'!$AQ$5:$AQ$108,$A5,'Visi duomenys'!$T$5:$T$108,$H$4)+SUMIFS('Visi duomenys'!$AV$5:$AV$108,'Visi duomenys'!$AT$5:$AT$108,$A5,'Visi duomenys'!$T$5:$T$108,$H$4)+SUMIFS('Visi duomenys'!$AY$5:$AY$108,'Visi duomenys'!$AW$5:$AW$108,$A5,'Visi duomenys'!$T$5:$T$108,$H$4)</f>
        <v>100</v>
      </c>
      <c r="I5" s="418">
        <f>SUMIFS('Visi duomenys'!$AP$5:$AP$108,'Visi duomenys'!$AN$5:$AN$108,$A5,'Visi duomenys'!$T$5:$T$108,$I$4)+SUMIFS('Visi duomenys'!$AS$5:$AS$108,'Visi duomenys'!$AQ$5:$AQ$108,$A5,'Visi duomenys'!$T$5:$T$108,$I$4)+SUMIFS('Visi duomenys'!$AV$5:$AV$108,'Visi duomenys'!$AT$5:$AT$108,$A5,'Visi duomenys'!$T$5:$T$108,$I$4)+SUMIFS('Visi duomenys'!$AY$5:$AY$108,'Visi duomenys'!$AW$5:$AW$108,$A5,'Visi duomenys'!$T$5:$T$108,$I$4)</f>
        <v>8750</v>
      </c>
      <c r="J5" s="418">
        <f>SUMIFS('Visi duomenys'!$AP$5:$AP$108,'Visi duomenys'!$AN$5:$AN$108,$A5,'Visi duomenys'!$T$5:$T$108,$J$4)+SUMIFS('Visi duomenys'!$AS$5:$AS$108,'Visi duomenys'!$AQ$5:$AQ$108,$A5,'Visi duomenys'!$T$5:$T$108,$J$4)+SUMIFS('Visi duomenys'!$AV$5:$AV$108,'Visi duomenys'!$AT$5:$AT$108,$A5,'Visi duomenys'!$T$5:$T$108,$J$4)+SUMIFS('Visi duomenys'!$AY$5:$AY$108,'Visi duomenys'!$AW$5:$AW$108,$A5,'Visi duomenys'!$T$5:$T$108,$J$4)</f>
        <v>0</v>
      </c>
      <c r="K5" s="418">
        <f>SUMIFS('Visi duomenys'!$AP$5:$AP$108,'Visi duomenys'!$AN$5:$AN$108,$A5,'Visi duomenys'!$T$5:$T$108,$K$4)+SUMIFS('Visi duomenys'!$AS$5:$AS$108,'Visi duomenys'!$AQ$5:$AQ$108,$A5,'Visi duomenys'!$T$5:$T$108,$K$4)+SUMIFS('Visi duomenys'!$AV$5:$AV$108,'Visi duomenys'!$AT$5:$AT$108,$A5,'Visi duomenys'!$T$5:$T$108,$K$4)+SUMIFS('Visi duomenys'!$AY$5:$AY$108,'Visi duomenys'!$AW$5:$AW$108,$A5,'Visi duomenys'!$T$5:$T$108,$K$4)</f>
        <v>0</v>
      </c>
      <c r="L5" s="418">
        <f>SUMIFS('Visi duomenys'!$AP$5:$AP$108,'Visi duomenys'!$AN$5:$AN$108,$A5,'Visi duomenys'!$T$5:$T$108,$L$4)+SUMIFS('Visi duomenys'!$AS$5:$AS$108,'Visi duomenys'!$AQ$5:$AQ$108,$A5,'Visi duomenys'!$T$5:$T$108,$L$4)+SUMIFS('Visi duomenys'!$AV$5:$AV$108,'Visi duomenys'!$AT$5:$AT$108,$A5,'Visi duomenys'!$T$5:$T$108,$L$4)+SUMIFS('Visi duomenys'!$AY$5:$AY$108,'Visi duomenys'!$AW$5:$AW$108,$A5,'Visi duomenys'!$T$5:$T$108,$L$4)</f>
        <v>0</v>
      </c>
      <c r="M5" s="418">
        <f>SUMIFS('Visi duomenys'!$AP$5:$AP$108,'Visi duomenys'!$AN$5:$AN$108,$A5,'Visi duomenys'!$T$5:$T$108,$M$4)+SUMIFS('Visi duomenys'!$AS$5:$AS$108,'Visi duomenys'!$AQ$5:$AQ$108,$A5,'Visi duomenys'!$T$5:$T$108,$M$4)+SUMIFS('Visi duomenys'!$AV$5:$AV$108,'Visi duomenys'!$AT$5:$AT$108,$A5,'Visi duomenys'!$T$5:$T$108,$M$4)+SUMIFS('Visi duomenys'!$AY$5:$AY$108,'Visi duomenys'!$AW$5:$AW$108,$A5,'Visi duomenys'!$T$5:$T$108,$M$4)</f>
        <v>0</v>
      </c>
    </row>
    <row r="6" spans="1:13" ht="30" x14ac:dyDescent="0.25">
      <c r="A6" s="419" t="s">
        <v>149</v>
      </c>
      <c r="B6" s="419" t="s">
        <v>118</v>
      </c>
      <c r="C6" s="417">
        <f>SUMIFS('Visi duomenys'!$AP$5:$AP$108,'Visi duomenys'!$AN$5:$AN$108,$A6)+SUMIFS('Visi duomenys'!$AS$5:$AS$108,'Visi duomenys'!$AQ$5:$AQ$108,$A6)+SUMIFS('Visi duomenys'!$AV$5:$AV$108,'Visi duomenys'!$AT$5:$AT$108,$A6)+SUMIFS('Visi duomenys'!$AY$5:$AY$108,'Visi duomenys'!$AW$5:$AW$108,$A6)</f>
        <v>3.952</v>
      </c>
      <c r="D6" s="421">
        <v>0</v>
      </c>
      <c r="E6" s="421">
        <v>0</v>
      </c>
      <c r="F6" s="421">
        <v>0</v>
      </c>
      <c r="G6" s="418">
        <f>SUMIFS('Visi duomenys'!$AP$5:$AP$108,'Visi duomenys'!$AN$5:$AN$108,$A6,'Visi duomenys'!$T$5:$T$108,$G$4)+SUMIFS('Visi duomenys'!$AS$5:$AS$108,'Visi duomenys'!$AQ$5:$AQ$108,$A6,'Visi duomenys'!$T$5:$T$108,$G$4)+SUMIFS('Visi duomenys'!$AV$5:$AV$108,'Visi duomenys'!$AT$5:$AT$108,$A6,'Visi duomenys'!$T$5:$T$108,$G$4)+SUMIFS('Visi duomenys'!$AY$5:$AY$108,'Visi duomenys'!$AW$5:$AW$108,$A6,'Visi duomenys'!$T$5:$T$108,$G$4)</f>
        <v>0</v>
      </c>
      <c r="H6" s="418">
        <f>SUMIFS('Visi duomenys'!$AP$5:$AP$108,'Visi duomenys'!$AN$5:$AN$108,$A6,'Visi duomenys'!$T$5:$T$108,$H$4)+SUMIFS('Visi duomenys'!$AS$5:$AS$108,'Visi duomenys'!$AQ$5:$AQ$108,$A6,'Visi duomenys'!$T$5:$T$108,$H$4)+SUMIFS('Visi duomenys'!$AV$5:$AV$108,'Visi duomenys'!$AT$5:$AT$108,$A6,'Visi duomenys'!$T$5:$T$108,$H$4)+SUMIFS('Visi duomenys'!$AY$5:$AY$108,'Visi duomenys'!$AW$5:$AW$108,$A6,'Visi duomenys'!$T$5:$T$108,$H$4)</f>
        <v>0.21</v>
      </c>
      <c r="I6" s="418">
        <f>SUMIFS('Visi duomenys'!$AP$5:$AP$108,'Visi duomenys'!$AN$5:$AN$108,$A6,'Visi duomenys'!$T$5:$T$108,$I$4)+SUMIFS('Visi duomenys'!$AS$5:$AS$108,'Visi duomenys'!$AQ$5:$AQ$108,$A6,'Visi duomenys'!$T$5:$T$108,$I$4)+SUMIFS('Visi duomenys'!$AV$5:$AV$108,'Visi duomenys'!$AT$5:$AT$108,$A6,'Visi duomenys'!$T$5:$T$108,$I$4)+SUMIFS('Visi duomenys'!$AY$5:$AY$108,'Visi duomenys'!$AW$5:$AW$108,$A6,'Visi duomenys'!$T$5:$T$108,$I$4)</f>
        <v>2.0910000000000002</v>
      </c>
      <c r="J6" s="418">
        <f>SUMIFS('Visi duomenys'!$AP$5:$AP$108,'Visi duomenys'!$AN$5:$AN$108,$A6,'Visi duomenys'!$T$5:$T$108,$J$4)+SUMIFS('Visi duomenys'!$AS$5:$AS$108,'Visi duomenys'!$AQ$5:$AQ$108,$A6,'Visi duomenys'!$T$5:$T$108,$J$4)+SUMIFS('Visi duomenys'!$AV$5:$AV$108,'Visi duomenys'!$AT$5:$AT$108,$A6,'Visi duomenys'!$T$5:$T$108,$J$4)+SUMIFS('Visi duomenys'!$AY$5:$AY$108,'Visi duomenys'!$AW$5:$AW$108,$A6,'Visi duomenys'!$T$5:$T$108,$J$4)</f>
        <v>1.651</v>
      </c>
      <c r="K6" s="418">
        <f>SUMIFS('Visi duomenys'!$AP$5:$AP$108,'Visi duomenys'!$AN$5:$AN$108,$A6,'Visi duomenys'!$T$5:$T$108,$K$4)+SUMIFS('Visi duomenys'!$AS$5:$AS$108,'Visi duomenys'!$AQ$5:$AQ$108,$A6,'Visi duomenys'!$T$5:$T$108,$K$4)+SUMIFS('Visi duomenys'!$AV$5:$AV$108,'Visi duomenys'!$AT$5:$AT$108,$A6,'Visi duomenys'!$T$5:$T$108,$K$4)+SUMIFS('Visi duomenys'!$AY$5:$AY$108,'Visi duomenys'!$AW$5:$AW$108,$A6,'Visi duomenys'!$T$5:$T$108,$K$4)</f>
        <v>0</v>
      </c>
      <c r="L6" s="418">
        <f>SUMIFS('Visi duomenys'!$AP$5:$AP$108,'Visi duomenys'!$AN$5:$AN$108,$A6,'Visi duomenys'!$T$5:$T$108,$L$4)+SUMIFS('Visi duomenys'!$AS$5:$AS$108,'Visi duomenys'!$AQ$5:$AQ$108,$A6,'Visi duomenys'!$T$5:$T$108,$L$4)+SUMIFS('Visi duomenys'!$AV$5:$AV$108,'Visi duomenys'!$AT$5:$AT$108,$A6,'Visi duomenys'!$T$5:$T$108,$L$4)+SUMIFS('Visi duomenys'!$AY$5:$AY$108,'Visi duomenys'!$AW$5:$AW$108,$A6,'Visi duomenys'!$T$5:$T$108,$L$4)</f>
        <v>0</v>
      </c>
      <c r="M6" s="418">
        <f>SUMIFS('Visi duomenys'!$AP$5:$AP$108,'Visi duomenys'!$AN$5:$AN$108,$A6,'Visi duomenys'!$T$5:$T$108,$M$4)+SUMIFS('Visi duomenys'!$AS$5:$AS$108,'Visi duomenys'!$AQ$5:$AQ$108,$A6,'Visi duomenys'!$T$5:$T$108,$M$4)+SUMIFS('Visi duomenys'!$AV$5:$AV$108,'Visi duomenys'!$AT$5:$AT$108,$A6,'Visi duomenys'!$T$5:$T$108,$M$4)+SUMIFS('Visi duomenys'!$AY$5:$AY$108,'Visi duomenys'!$AW$5:$AW$108,$A6,'Visi duomenys'!$T$5:$T$108,$M$4)</f>
        <v>0</v>
      </c>
    </row>
    <row r="7" spans="1:13" ht="30" x14ac:dyDescent="0.25">
      <c r="A7" s="419" t="s">
        <v>158</v>
      </c>
      <c r="B7" s="419" t="s">
        <v>159</v>
      </c>
      <c r="C7" s="417">
        <f>SUMIFS('Visi duomenys'!$AP$5:$AP$108,'Visi duomenys'!$AN$5:$AN$108,$A7)+SUMIFS('Visi duomenys'!$AS$5:$AS$108,'Visi duomenys'!$AQ$5:$AQ$108,$A7)+SUMIFS('Visi duomenys'!$AV$5:$AV$108,'Visi duomenys'!$AT$5:$AT$108,$A7)+SUMIFS('Visi duomenys'!$AY$5:$AY$108,'Visi duomenys'!$AW$5:$AW$108,$A7)</f>
        <v>3835</v>
      </c>
      <c r="D7" s="421">
        <v>0</v>
      </c>
      <c r="E7" s="421">
        <v>0</v>
      </c>
      <c r="F7" s="421">
        <v>0</v>
      </c>
      <c r="G7" s="418">
        <f>SUMIFS('Visi duomenys'!$AP$5:$AP$108,'Visi duomenys'!$AN$5:$AN$108,$A7,'Visi duomenys'!$T$5:$T$108,$G$4)+SUMIFS('Visi duomenys'!$AS$5:$AS$108,'Visi duomenys'!$AQ$5:$AQ$108,$A7,'Visi duomenys'!$T$5:$T$108,$G$4)+SUMIFS('Visi duomenys'!$AV$5:$AV$108,'Visi duomenys'!$AT$5:$AT$108,$A7,'Visi duomenys'!$T$5:$T$108,$G$4)+SUMIFS('Visi duomenys'!$AY$5:$AY$108,'Visi duomenys'!$AW$5:$AW$108,$A7,'Visi duomenys'!$T$5:$T$108,$G$4)</f>
        <v>0</v>
      </c>
      <c r="H7" s="418">
        <f>SUMIFS('Visi duomenys'!$AP$5:$AP$108,'Visi duomenys'!$AN$5:$AN$108,$A7,'Visi duomenys'!$T$5:$T$108,$H$4)+SUMIFS('Visi duomenys'!$AS$5:$AS$108,'Visi duomenys'!$AQ$5:$AQ$108,$A7,'Visi duomenys'!$T$5:$T$108,$H$4)+SUMIFS('Visi duomenys'!$AV$5:$AV$108,'Visi duomenys'!$AT$5:$AT$108,$A7,'Visi duomenys'!$T$5:$T$108,$H$4)+SUMIFS('Visi duomenys'!$AY$5:$AY$108,'Visi duomenys'!$AW$5:$AW$108,$A7,'Visi duomenys'!$T$5:$T$108,$H$4)</f>
        <v>0</v>
      </c>
      <c r="I7" s="418">
        <f>SUMIFS('Visi duomenys'!$AP$5:$AP$108,'Visi duomenys'!$AN$5:$AN$108,$A7,'Visi duomenys'!$T$5:$T$108,$I$4)+SUMIFS('Visi duomenys'!$AS$5:$AS$108,'Visi duomenys'!$AQ$5:$AQ$108,$A7,'Visi duomenys'!$T$5:$T$108,$I$4)+SUMIFS('Visi duomenys'!$AV$5:$AV$108,'Visi duomenys'!$AT$5:$AT$108,$A7,'Visi duomenys'!$T$5:$T$108,$I$4)+SUMIFS('Visi duomenys'!$AY$5:$AY$108,'Visi duomenys'!$AW$5:$AW$108,$A7,'Visi duomenys'!$T$5:$T$108,$I$4)</f>
        <v>2006</v>
      </c>
      <c r="J7" s="418">
        <f>SUMIFS('Visi duomenys'!$AP$5:$AP$108,'Visi duomenys'!$AN$5:$AN$108,$A7,'Visi duomenys'!$T$5:$T$108,$J$4)+SUMIFS('Visi duomenys'!$AS$5:$AS$108,'Visi duomenys'!$AQ$5:$AQ$108,$A7,'Visi duomenys'!$T$5:$T$108,$J$4)+SUMIFS('Visi duomenys'!$AV$5:$AV$108,'Visi duomenys'!$AT$5:$AT$108,$A7,'Visi duomenys'!$T$5:$T$108,$J$4)+SUMIFS('Visi duomenys'!$AY$5:$AY$108,'Visi duomenys'!$AW$5:$AW$108,$A7,'Visi duomenys'!$T$5:$T$108,$J$4)</f>
        <v>1829</v>
      </c>
      <c r="K7" s="418">
        <f>SUMIFS('Visi duomenys'!$AP$5:$AP$108,'Visi duomenys'!$AN$5:$AN$108,$A7,'Visi duomenys'!$T$5:$T$108,$K$4)+SUMIFS('Visi duomenys'!$AS$5:$AS$108,'Visi duomenys'!$AQ$5:$AQ$108,$A7,'Visi duomenys'!$T$5:$T$108,$K$4)+SUMIFS('Visi duomenys'!$AV$5:$AV$108,'Visi duomenys'!$AT$5:$AT$108,$A7,'Visi duomenys'!$T$5:$T$108,$K$4)+SUMIFS('Visi duomenys'!$AY$5:$AY$108,'Visi duomenys'!$AW$5:$AW$108,$A7,'Visi duomenys'!$T$5:$T$108,$K$4)</f>
        <v>0</v>
      </c>
      <c r="L7" s="418">
        <f>SUMIFS('Visi duomenys'!$AP$5:$AP$108,'Visi duomenys'!$AN$5:$AN$108,$A7,'Visi duomenys'!$T$5:$T$108,$L$4)+SUMIFS('Visi duomenys'!$AS$5:$AS$108,'Visi duomenys'!$AQ$5:$AQ$108,$A7,'Visi duomenys'!$T$5:$T$108,$L$4)+SUMIFS('Visi duomenys'!$AV$5:$AV$108,'Visi duomenys'!$AT$5:$AT$108,$A7,'Visi duomenys'!$T$5:$T$108,$L$4)+SUMIFS('Visi duomenys'!$AY$5:$AY$108,'Visi duomenys'!$AW$5:$AW$108,$A7,'Visi duomenys'!$T$5:$T$108,$L$4)</f>
        <v>0</v>
      </c>
      <c r="M7" s="418">
        <f>SUMIFS('Visi duomenys'!$AP$5:$AP$108,'Visi duomenys'!$AN$5:$AN$108,$A7,'Visi duomenys'!$T$5:$T$108,$M$4)+SUMIFS('Visi duomenys'!$AS$5:$AS$108,'Visi duomenys'!$AQ$5:$AQ$108,$A7,'Visi duomenys'!$T$5:$T$108,$M$4)+SUMIFS('Visi duomenys'!$AV$5:$AV$108,'Visi duomenys'!$AT$5:$AT$108,$A7,'Visi duomenys'!$T$5:$T$108,$M$4)+SUMIFS('Visi duomenys'!$AY$5:$AY$108,'Visi duomenys'!$AW$5:$AW$108,$A7,'Visi duomenys'!$T$5:$T$108,$M$4)</f>
        <v>0</v>
      </c>
    </row>
    <row r="8" spans="1:13" ht="45" x14ac:dyDescent="0.25">
      <c r="A8" s="419" t="s">
        <v>172</v>
      </c>
      <c r="B8" s="419" t="s">
        <v>119</v>
      </c>
      <c r="C8" s="417">
        <f>SUMIFS('Visi duomenys'!$AP$5:$AP$108,'Visi duomenys'!$AN$5:$AN$108,$A8)+SUMIFS('Visi duomenys'!$AS$5:$AS$108,'Visi duomenys'!$AQ$5:$AQ$108,$A8)+SUMIFS('Visi duomenys'!$AV$5:$AV$108,'Visi duomenys'!$AT$5:$AT$108,$A8)+SUMIFS('Visi duomenys'!$AY$5:$AY$108,'Visi duomenys'!$AW$5:$AW$108,$A8)</f>
        <v>0</v>
      </c>
      <c r="D8" s="421">
        <v>0</v>
      </c>
      <c r="E8" s="421">
        <v>0</v>
      </c>
      <c r="F8" s="421">
        <v>0</v>
      </c>
      <c r="G8" s="418">
        <f>SUMIFS('Visi duomenys'!$AP$5:$AP$108,'Visi duomenys'!$AN$5:$AN$108,$A8,'Visi duomenys'!$T$5:$T$108,$G$4)+SUMIFS('Visi duomenys'!$AS$5:$AS$108,'Visi duomenys'!$AQ$5:$AQ$108,$A8,'Visi duomenys'!$T$5:$T$108,$G$4)+SUMIFS('Visi duomenys'!$AV$5:$AV$108,'Visi duomenys'!$AT$5:$AT$108,$A8,'Visi duomenys'!$T$5:$T$108,$G$4)+SUMIFS('Visi duomenys'!$AY$5:$AY$108,'Visi duomenys'!$AW$5:$AW$108,$A8,'Visi duomenys'!$T$5:$T$108,$G$4)</f>
        <v>0</v>
      </c>
      <c r="H8" s="418">
        <f>SUMIFS('Visi duomenys'!$AP$5:$AP$108,'Visi duomenys'!$AN$5:$AN$108,$A8,'Visi duomenys'!$T$5:$T$108,$H$4)+SUMIFS('Visi duomenys'!$AS$5:$AS$108,'Visi duomenys'!$AQ$5:$AQ$108,$A8,'Visi duomenys'!$T$5:$T$108,$H$4)+SUMIFS('Visi duomenys'!$AV$5:$AV$108,'Visi duomenys'!$AT$5:$AT$108,$A8,'Visi duomenys'!$T$5:$T$108,$H$4)+SUMIFS('Visi duomenys'!$AY$5:$AY$108,'Visi duomenys'!$AW$5:$AW$108,$A8,'Visi duomenys'!$T$5:$T$108,$H$4)</f>
        <v>0</v>
      </c>
      <c r="I8" s="418">
        <f>SUMIFS('Visi duomenys'!$AP$5:$AP$108,'Visi duomenys'!$AN$5:$AN$108,$A8,'Visi duomenys'!$T$5:$T$108,$I$4)+SUMIFS('Visi duomenys'!$AS$5:$AS$108,'Visi duomenys'!$AQ$5:$AQ$108,$A8,'Visi duomenys'!$T$5:$T$108,$I$4)+SUMIFS('Visi duomenys'!$AV$5:$AV$108,'Visi duomenys'!$AT$5:$AT$108,$A8,'Visi duomenys'!$T$5:$T$108,$I$4)+SUMIFS('Visi duomenys'!$AY$5:$AY$108,'Visi duomenys'!$AW$5:$AW$108,$A8,'Visi duomenys'!$T$5:$T$108,$I$4)</f>
        <v>0</v>
      </c>
      <c r="J8" s="418">
        <f>SUMIFS('Visi duomenys'!$AP$5:$AP$108,'Visi duomenys'!$AN$5:$AN$108,$A8,'Visi duomenys'!$T$5:$T$108,$J$4)+SUMIFS('Visi duomenys'!$AS$5:$AS$108,'Visi duomenys'!$AQ$5:$AQ$108,$A8,'Visi duomenys'!$T$5:$T$108,$J$4)+SUMIFS('Visi duomenys'!$AV$5:$AV$108,'Visi duomenys'!$AT$5:$AT$108,$A8,'Visi duomenys'!$T$5:$T$108,$J$4)+SUMIFS('Visi duomenys'!$AY$5:$AY$108,'Visi duomenys'!$AW$5:$AW$108,$A8,'Visi duomenys'!$T$5:$T$108,$J$4)</f>
        <v>0</v>
      </c>
      <c r="K8" s="418">
        <f>SUMIFS('Visi duomenys'!$AP$5:$AP$108,'Visi duomenys'!$AN$5:$AN$108,$A8,'Visi duomenys'!$T$5:$T$108,$K$4)+SUMIFS('Visi duomenys'!$AS$5:$AS$108,'Visi duomenys'!$AQ$5:$AQ$108,$A8,'Visi duomenys'!$T$5:$T$108,$K$4)+SUMIFS('Visi duomenys'!$AV$5:$AV$108,'Visi duomenys'!$AT$5:$AT$108,$A8,'Visi duomenys'!$T$5:$T$108,$K$4)+SUMIFS('Visi duomenys'!$AY$5:$AY$108,'Visi duomenys'!$AW$5:$AW$108,$A8,'Visi duomenys'!$T$5:$T$108,$K$4)</f>
        <v>0</v>
      </c>
      <c r="L8" s="418">
        <f>SUMIFS('Visi duomenys'!$AP$5:$AP$108,'Visi duomenys'!$AN$5:$AN$108,$A8,'Visi duomenys'!$T$5:$T$108,$L$4)+SUMIFS('Visi duomenys'!$AS$5:$AS$108,'Visi duomenys'!$AQ$5:$AQ$108,$A8,'Visi duomenys'!$T$5:$T$108,$L$4)+SUMIFS('Visi duomenys'!$AV$5:$AV$108,'Visi duomenys'!$AT$5:$AT$108,$A8,'Visi duomenys'!$T$5:$T$108,$L$4)+SUMIFS('Visi duomenys'!$AY$5:$AY$108,'Visi duomenys'!$AW$5:$AW$108,$A8,'Visi duomenys'!$T$5:$T$108,$L$4)</f>
        <v>0</v>
      </c>
      <c r="M8" s="418">
        <f>SUMIFS('Visi duomenys'!$AP$5:$AP$108,'Visi duomenys'!$AN$5:$AN$108,$A8,'Visi duomenys'!$T$5:$T$108,$M$4)+SUMIFS('Visi duomenys'!$AS$5:$AS$108,'Visi duomenys'!$AQ$5:$AQ$108,$A8,'Visi duomenys'!$T$5:$T$108,$M$4)+SUMIFS('Visi duomenys'!$AV$5:$AV$108,'Visi duomenys'!$AT$5:$AT$108,$A8,'Visi duomenys'!$T$5:$T$108,$M$4)+SUMIFS('Visi duomenys'!$AY$5:$AY$108,'Visi duomenys'!$AW$5:$AW$108,$A8,'Visi duomenys'!$T$5:$T$108,$M$4)</f>
        <v>0</v>
      </c>
    </row>
    <row r="9" spans="1:13" ht="30" x14ac:dyDescent="0.25">
      <c r="A9" s="419" t="s">
        <v>180</v>
      </c>
      <c r="B9" s="419" t="s">
        <v>182</v>
      </c>
      <c r="C9" s="417">
        <f>SUMIFS('Visi duomenys'!$AP$5:$AP$108,'Visi duomenys'!$AN$5:$AN$108,$A9)+SUMIFS('Visi duomenys'!$AS$5:$AS$108,'Visi duomenys'!$AQ$5:$AQ$108,$A9)+SUMIFS('Visi duomenys'!$AV$5:$AV$108,'Visi duomenys'!$AT$5:$AT$108,$A9)+SUMIFS('Visi duomenys'!$AY$5:$AY$108,'Visi duomenys'!$AW$5:$AW$108,$A9)</f>
        <v>55227.5</v>
      </c>
      <c r="D9" s="421">
        <v>0</v>
      </c>
      <c r="E9" s="421">
        <v>0</v>
      </c>
      <c r="F9" s="421">
        <v>0</v>
      </c>
      <c r="G9" s="418">
        <f>SUMIFS('Visi duomenys'!$AP$5:$AP$108,'Visi duomenys'!$AN$5:$AN$108,$A9,'Visi duomenys'!$T$5:$T$108,$G$4)+SUMIFS('Visi duomenys'!$AS$5:$AS$108,'Visi duomenys'!$AQ$5:$AQ$108,$A9,'Visi duomenys'!$T$5:$T$108,$G$4)+SUMIFS('Visi duomenys'!$AV$5:$AV$108,'Visi duomenys'!$AT$5:$AT$108,$A9,'Visi duomenys'!$T$5:$T$108,$G$4)+SUMIFS('Visi duomenys'!$AY$5:$AY$108,'Visi duomenys'!$AW$5:$AW$108,$A9,'Visi duomenys'!$T$5:$T$108,$G$4)</f>
        <v>0</v>
      </c>
      <c r="H9" s="418">
        <f>SUMIFS('Visi duomenys'!$AP$5:$AP$108,'Visi duomenys'!$AN$5:$AN$108,$A9,'Visi duomenys'!$T$5:$T$108,$H$4)+SUMIFS('Visi duomenys'!$AS$5:$AS$108,'Visi duomenys'!$AQ$5:$AQ$108,$A9,'Visi duomenys'!$T$5:$T$108,$H$4)+SUMIFS('Visi duomenys'!$AV$5:$AV$108,'Visi duomenys'!$AT$5:$AT$108,$A9,'Visi duomenys'!$T$5:$T$108,$H$4)+SUMIFS('Visi duomenys'!$AY$5:$AY$108,'Visi duomenys'!$AW$5:$AW$108,$A9,'Visi duomenys'!$T$5:$T$108,$H$4)</f>
        <v>4719.5</v>
      </c>
      <c r="I9" s="418">
        <f>SUMIFS('Visi duomenys'!$AP$5:$AP$108,'Visi duomenys'!$AN$5:$AN$108,$A9,'Visi duomenys'!$T$5:$T$108,$I$4)+SUMIFS('Visi duomenys'!$AS$5:$AS$108,'Visi duomenys'!$AQ$5:$AQ$108,$A9,'Visi duomenys'!$T$5:$T$108,$I$4)+SUMIFS('Visi duomenys'!$AV$5:$AV$108,'Visi duomenys'!$AT$5:$AT$108,$A9,'Visi duomenys'!$T$5:$T$108,$I$4)+SUMIFS('Visi duomenys'!$AY$5:$AY$108,'Visi duomenys'!$AW$5:$AW$108,$A9,'Visi duomenys'!$T$5:$T$108,$I$4)</f>
        <v>50508</v>
      </c>
      <c r="J9" s="418">
        <f>SUMIFS('Visi duomenys'!$AP$5:$AP$108,'Visi duomenys'!$AN$5:$AN$108,$A9,'Visi duomenys'!$T$5:$T$108,$J$4)+SUMIFS('Visi duomenys'!$AS$5:$AS$108,'Visi duomenys'!$AQ$5:$AQ$108,$A9,'Visi duomenys'!$T$5:$T$108,$J$4)+SUMIFS('Visi duomenys'!$AV$5:$AV$108,'Visi duomenys'!$AT$5:$AT$108,$A9,'Visi duomenys'!$T$5:$T$108,$J$4)+SUMIFS('Visi duomenys'!$AY$5:$AY$108,'Visi duomenys'!$AW$5:$AW$108,$A9,'Visi duomenys'!$T$5:$T$108,$J$4)</f>
        <v>0</v>
      </c>
      <c r="K9" s="418">
        <f>SUMIFS('Visi duomenys'!$AP$5:$AP$108,'Visi duomenys'!$AN$5:$AN$108,$A9,'Visi duomenys'!$T$5:$T$108,$K$4)+SUMIFS('Visi duomenys'!$AS$5:$AS$108,'Visi duomenys'!$AQ$5:$AQ$108,$A9,'Visi duomenys'!$T$5:$T$108,$K$4)+SUMIFS('Visi duomenys'!$AV$5:$AV$108,'Visi duomenys'!$AT$5:$AT$108,$A9,'Visi duomenys'!$T$5:$T$108,$K$4)+SUMIFS('Visi duomenys'!$AY$5:$AY$108,'Visi duomenys'!$AW$5:$AW$108,$A9,'Visi duomenys'!$T$5:$T$108,$K$4)</f>
        <v>0</v>
      </c>
      <c r="L9" s="418">
        <f>SUMIFS('Visi duomenys'!$AP$5:$AP$108,'Visi duomenys'!$AN$5:$AN$108,$A9,'Visi duomenys'!$T$5:$T$108,$L$4)+SUMIFS('Visi duomenys'!$AS$5:$AS$108,'Visi duomenys'!$AQ$5:$AQ$108,$A9,'Visi duomenys'!$T$5:$T$108,$L$4)+SUMIFS('Visi duomenys'!$AV$5:$AV$108,'Visi duomenys'!$AT$5:$AT$108,$A9,'Visi duomenys'!$T$5:$T$108,$L$4)+SUMIFS('Visi duomenys'!$AY$5:$AY$108,'Visi duomenys'!$AW$5:$AW$108,$A9,'Visi duomenys'!$T$5:$T$108,$L$4)</f>
        <v>0</v>
      </c>
      <c r="M9" s="418">
        <f>SUMIFS('Visi duomenys'!$AP$5:$AP$108,'Visi duomenys'!$AN$5:$AN$108,$A9,'Visi duomenys'!$T$5:$T$108,$M$4)+SUMIFS('Visi duomenys'!$AS$5:$AS$108,'Visi duomenys'!$AQ$5:$AQ$108,$A9,'Visi duomenys'!$T$5:$T$108,$M$4)+SUMIFS('Visi duomenys'!$AV$5:$AV$108,'Visi duomenys'!$AT$5:$AT$108,$A9,'Visi duomenys'!$T$5:$T$108,$M$4)+SUMIFS('Visi duomenys'!$AY$5:$AY$108,'Visi duomenys'!$AW$5:$AW$108,$A9,'Visi duomenys'!$T$5:$T$108,$M$4)</f>
        <v>0</v>
      </c>
    </row>
    <row r="10" spans="1:13" ht="30" x14ac:dyDescent="0.25">
      <c r="A10" s="419" t="s">
        <v>181</v>
      </c>
      <c r="B10" s="419" t="s">
        <v>183</v>
      </c>
      <c r="C10" s="417">
        <f>SUMIFS('Visi duomenys'!$AP$5:$AP$108,'Visi duomenys'!$AN$5:$AN$108,$A10)+SUMIFS('Visi duomenys'!$AS$5:$AS$108,'Visi duomenys'!$AQ$5:$AQ$108,$A10)+SUMIFS('Visi duomenys'!$AV$5:$AV$108,'Visi duomenys'!$AT$5:$AT$108,$A10)+SUMIFS('Visi duomenys'!$AY$5:$AY$108,'Visi duomenys'!$AW$5:$AW$108,$A10)</f>
        <v>1811.1299999999999</v>
      </c>
      <c r="D10" s="421">
        <v>0</v>
      </c>
      <c r="E10" s="421">
        <v>0</v>
      </c>
      <c r="F10" s="421">
        <v>0</v>
      </c>
      <c r="G10" s="418">
        <f>SUMIFS('Visi duomenys'!$AP$5:$AP$108,'Visi duomenys'!$AN$5:$AN$108,$A10,'Visi duomenys'!$T$5:$T$108,$G$4)+SUMIFS('Visi duomenys'!$AS$5:$AS$108,'Visi duomenys'!$AQ$5:$AQ$108,$A10,'Visi duomenys'!$T$5:$T$108,$G$4)+SUMIFS('Visi duomenys'!$AV$5:$AV$108,'Visi duomenys'!$AT$5:$AT$108,$A10,'Visi duomenys'!$T$5:$T$108,$G$4)+SUMIFS('Visi duomenys'!$AY$5:$AY$108,'Visi duomenys'!$AW$5:$AW$108,$A10,'Visi duomenys'!$T$5:$T$108,$G$4)</f>
        <v>0</v>
      </c>
      <c r="H10" s="418">
        <f>SUMIFS('Visi duomenys'!$AP$5:$AP$108,'Visi duomenys'!$AN$5:$AN$108,$A10,'Visi duomenys'!$T$5:$T$108,$H$4)+SUMIFS('Visi duomenys'!$AS$5:$AS$108,'Visi duomenys'!$AQ$5:$AQ$108,$A10,'Visi duomenys'!$T$5:$T$108,$H$4)+SUMIFS('Visi duomenys'!$AV$5:$AV$108,'Visi duomenys'!$AT$5:$AT$108,$A10,'Visi duomenys'!$T$5:$T$108,$H$4)+SUMIFS('Visi duomenys'!$AY$5:$AY$108,'Visi duomenys'!$AW$5:$AW$108,$A10,'Visi duomenys'!$T$5:$T$108,$H$4)</f>
        <v>1757.57</v>
      </c>
      <c r="I10" s="418">
        <f>SUMIFS('Visi duomenys'!$AP$5:$AP$108,'Visi duomenys'!$AN$5:$AN$108,$A10,'Visi duomenys'!$T$5:$T$108,$I$4)+SUMIFS('Visi duomenys'!$AS$5:$AS$108,'Visi duomenys'!$AQ$5:$AQ$108,$A10,'Visi duomenys'!$T$5:$T$108,$I$4)+SUMIFS('Visi duomenys'!$AV$5:$AV$108,'Visi duomenys'!$AT$5:$AT$108,$A10,'Visi duomenys'!$T$5:$T$108,$I$4)+SUMIFS('Visi duomenys'!$AY$5:$AY$108,'Visi duomenys'!$AW$5:$AW$108,$A10,'Visi duomenys'!$T$5:$T$108,$I$4)</f>
        <v>53.56</v>
      </c>
      <c r="J10" s="418">
        <f>SUMIFS('Visi duomenys'!$AP$5:$AP$108,'Visi duomenys'!$AN$5:$AN$108,$A10,'Visi duomenys'!$T$5:$T$108,$J$4)+SUMIFS('Visi duomenys'!$AS$5:$AS$108,'Visi duomenys'!$AQ$5:$AQ$108,$A10,'Visi duomenys'!$T$5:$T$108,$J$4)+SUMIFS('Visi duomenys'!$AV$5:$AV$108,'Visi duomenys'!$AT$5:$AT$108,$A10,'Visi duomenys'!$T$5:$T$108,$J$4)+SUMIFS('Visi duomenys'!$AY$5:$AY$108,'Visi duomenys'!$AW$5:$AW$108,$A10,'Visi duomenys'!$T$5:$T$108,$J$4)</f>
        <v>0</v>
      </c>
      <c r="K10" s="418">
        <f>SUMIFS('Visi duomenys'!$AP$5:$AP$108,'Visi duomenys'!$AN$5:$AN$108,$A10,'Visi duomenys'!$T$5:$T$108,$K$4)+SUMIFS('Visi duomenys'!$AS$5:$AS$108,'Visi duomenys'!$AQ$5:$AQ$108,$A10,'Visi duomenys'!$T$5:$T$108,$K$4)+SUMIFS('Visi duomenys'!$AV$5:$AV$108,'Visi duomenys'!$AT$5:$AT$108,$A10,'Visi duomenys'!$T$5:$T$108,$K$4)+SUMIFS('Visi duomenys'!$AY$5:$AY$108,'Visi duomenys'!$AW$5:$AW$108,$A10,'Visi duomenys'!$T$5:$T$108,$K$4)</f>
        <v>0</v>
      </c>
      <c r="L10" s="418">
        <f>SUMIFS('Visi duomenys'!$AP$5:$AP$108,'Visi duomenys'!$AN$5:$AN$108,$A10,'Visi duomenys'!$T$5:$T$108,$L$4)+SUMIFS('Visi duomenys'!$AS$5:$AS$108,'Visi duomenys'!$AQ$5:$AQ$108,$A10,'Visi duomenys'!$T$5:$T$108,$L$4)+SUMIFS('Visi duomenys'!$AV$5:$AV$108,'Visi duomenys'!$AT$5:$AT$108,$A10,'Visi duomenys'!$T$5:$T$108,$L$4)+SUMIFS('Visi duomenys'!$AY$5:$AY$108,'Visi duomenys'!$AW$5:$AW$108,$A10,'Visi duomenys'!$T$5:$T$108,$L$4)</f>
        <v>0</v>
      </c>
      <c r="M10" s="418">
        <f>SUMIFS('Visi duomenys'!$AP$5:$AP$108,'Visi duomenys'!$AN$5:$AN$108,$A10,'Visi duomenys'!$T$5:$T$108,$M$4)+SUMIFS('Visi duomenys'!$AS$5:$AS$108,'Visi duomenys'!$AQ$5:$AQ$108,$A10,'Visi duomenys'!$T$5:$T$108,$M$4)+SUMIFS('Visi duomenys'!$AV$5:$AV$108,'Visi duomenys'!$AT$5:$AT$108,$A10,'Visi duomenys'!$T$5:$T$108,$M$4)+SUMIFS('Visi duomenys'!$AY$5:$AY$108,'Visi duomenys'!$AW$5:$AW$108,$A10,'Visi duomenys'!$T$5:$T$108,$M$4)</f>
        <v>0</v>
      </c>
    </row>
    <row r="11" spans="1:13" ht="30" x14ac:dyDescent="0.25">
      <c r="A11" s="419" t="s">
        <v>142</v>
      </c>
      <c r="B11" s="419" t="s">
        <v>143</v>
      </c>
      <c r="C11" s="417">
        <f>SUMIFS('Visi duomenys'!$AP$5:$AP$108,'Visi duomenys'!$AN$5:$AN$108,$A11)+SUMIFS('Visi duomenys'!$AS$5:$AS$108,'Visi duomenys'!$AQ$5:$AQ$108,$A11)+SUMIFS('Visi duomenys'!$AV$5:$AV$108,'Visi duomenys'!$AT$5:$AT$108,$A11)+SUMIFS('Visi duomenys'!$AY$5:$AY$108,'Visi duomenys'!$AW$5:$AW$108,$A11)</f>
        <v>20</v>
      </c>
      <c r="D11" s="421">
        <v>0</v>
      </c>
      <c r="E11" s="421">
        <v>0</v>
      </c>
      <c r="F11" s="421">
        <v>0</v>
      </c>
      <c r="G11" s="418">
        <f>SUMIFS('Visi duomenys'!$AP$5:$AP$108,'Visi duomenys'!$AN$5:$AN$108,$A11,'Visi duomenys'!$T$5:$T$108,$G$4)+SUMIFS('Visi duomenys'!$AS$5:$AS$108,'Visi duomenys'!$AQ$5:$AQ$108,$A11,'Visi duomenys'!$T$5:$T$108,$G$4)+SUMIFS('Visi duomenys'!$AV$5:$AV$108,'Visi duomenys'!$AT$5:$AT$108,$A11,'Visi duomenys'!$T$5:$T$108,$G$4)+SUMIFS('Visi duomenys'!$AY$5:$AY$108,'Visi duomenys'!$AW$5:$AW$108,$A11,'Visi duomenys'!$T$5:$T$108,$G$4)</f>
        <v>0</v>
      </c>
      <c r="H11" s="418">
        <f>SUMIFS('Visi duomenys'!$AP$5:$AP$108,'Visi duomenys'!$AN$5:$AN$108,$A11,'Visi duomenys'!$T$5:$T$108,$H$4)+SUMIFS('Visi duomenys'!$AS$5:$AS$108,'Visi duomenys'!$AQ$5:$AQ$108,$A11,'Visi duomenys'!$T$5:$T$108,$H$4)+SUMIFS('Visi duomenys'!$AV$5:$AV$108,'Visi duomenys'!$AT$5:$AT$108,$A11,'Visi duomenys'!$T$5:$T$108,$H$4)+SUMIFS('Visi duomenys'!$AY$5:$AY$108,'Visi duomenys'!$AW$5:$AW$108,$A11,'Visi duomenys'!$T$5:$T$108,$H$4)</f>
        <v>0</v>
      </c>
      <c r="I11" s="418">
        <f>SUMIFS('Visi duomenys'!$AP$5:$AP$108,'Visi duomenys'!$AN$5:$AN$108,$A11,'Visi duomenys'!$T$5:$T$108,$I$4)+SUMIFS('Visi duomenys'!$AS$5:$AS$108,'Visi duomenys'!$AQ$5:$AQ$108,$A11,'Visi duomenys'!$T$5:$T$108,$I$4)+SUMIFS('Visi duomenys'!$AV$5:$AV$108,'Visi duomenys'!$AT$5:$AT$108,$A11,'Visi duomenys'!$T$5:$T$108,$I$4)+SUMIFS('Visi duomenys'!$AY$5:$AY$108,'Visi duomenys'!$AW$5:$AW$108,$A11,'Visi duomenys'!$T$5:$T$108,$I$4)</f>
        <v>20</v>
      </c>
      <c r="J11" s="418">
        <f>SUMIFS('Visi duomenys'!$AP$5:$AP$108,'Visi duomenys'!$AN$5:$AN$108,$A11,'Visi duomenys'!$T$5:$T$108,$J$4)+SUMIFS('Visi duomenys'!$AS$5:$AS$108,'Visi duomenys'!$AQ$5:$AQ$108,$A11,'Visi duomenys'!$T$5:$T$108,$J$4)+SUMIFS('Visi duomenys'!$AV$5:$AV$108,'Visi duomenys'!$AT$5:$AT$108,$A11,'Visi duomenys'!$T$5:$T$108,$J$4)+SUMIFS('Visi duomenys'!$AY$5:$AY$108,'Visi duomenys'!$AW$5:$AW$108,$A11,'Visi duomenys'!$T$5:$T$108,$J$4)</f>
        <v>0</v>
      </c>
      <c r="K11" s="418">
        <f>SUMIFS('Visi duomenys'!$AP$5:$AP$108,'Visi duomenys'!$AN$5:$AN$108,$A11,'Visi duomenys'!$T$5:$T$108,$K$4)+SUMIFS('Visi duomenys'!$AS$5:$AS$108,'Visi duomenys'!$AQ$5:$AQ$108,$A11,'Visi duomenys'!$T$5:$T$108,$K$4)+SUMIFS('Visi duomenys'!$AV$5:$AV$108,'Visi duomenys'!$AT$5:$AT$108,$A11,'Visi duomenys'!$T$5:$T$108,$K$4)+SUMIFS('Visi duomenys'!$AY$5:$AY$108,'Visi duomenys'!$AW$5:$AW$108,$A11,'Visi duomenys'!$T$5:$T$108,$K$4)</f>
        <v>0</v>
      </c>
      <c r="L11" s="418">
        <f>SUMIFS('Visi duomenys'!$AP$5:$AP$108,'Visi duomenys'!$AN$5:$AN$108,$A11,'Visi duomenys'!$T$5:$T$108,$L$4)+SUMIFS('Visi duomenys'!$AS$5:$AS$108,'Visi duomenys'!$AQ$5:$AQ$108,$A11,'Visi duomenys'!$T$5:$T$108,$L$4)+SUMIFS('Visi duomenys'!$AV$5:$AV$108,'Visi duomenys'!$AT$5:$AT$108,$A11,'Visi duomenys'!$T$5:$T$108,$L$4)+SUMIFS('Visi duomenys'!$AY$5:$AY$108,'Visi duomenys'!$AW$5:$AW$108,$A11,'Visi duomenys'!$T$5:$T$108,$L$4)</f>
        <v>0</v>
      </c>
      <c r="M11" s="418">
        <f>SUMIFS('Visi duomenys'!$AP$5:$AP$108,'Visi duomenys'!$AN$5:$AN$108,$A11,'Visi duomenys'!$T$5:$T$108,$M$4)+SUMIFS('Visi duomenys'!$AS$5:$AS$108,'Visi duomenys'!$AQ$5:$AQ$108,$A11,'Visi duomenys'!$T$5:$T$108,$M$4)+SUMIFS('Visi duomenys'!$AV$5:$AV$108,'Visi duomenys'!$AT$5:$AT$108,$A11,'Visi duomenys'!$T$5:$T$108,$M$4)+SUMIFS('Visi duomenys'!$AY$5:$AY$108,'Visi duomenys'!$AW$5:$AW$108,$A11,'Visi duomenys'!$T$5:$T$108,$M$4)</f>
        <v>0</v>
      </c>
    </row>
    <row r="12" spans="1:13" ht="45" x14ac:dyDescent="0.25">
      <c r="A12" s="419" t="s">
        <v>533</v>
      </c>
      <c r="B12" s="419" t="s">
        <v>134</v>
      </c>
      <c r="C12" s="417">
        <f>SUMIFS('Visi duomenys'!$AP$5:$AP$108,'Visi duomenys'!$AN$5:$AN$108,$A12)+SUMIFS('Visi duomenys'!$AS$5:$AS$108,'Visi duomenys'!$AQ$5:$AQ$108,$A12)+SUMIFS('Visi duomenys'!$AV$5:$AV$108,'Visi duomenys'!$AT$5:$AT$108,$A12)+SUMIFS('Visi duomenys'!$AY$5:$AY$108,'Visi duomenys'!$AW$5:$AW$108,$A12)</f>
        <v>709</v>
      </c>
      <c r="D12" s="421">
        <v>0</v>
      </c>
      <c r="E12" s="421">
        <v>0</v>
      </c>
      <c r="F12" s="421">
        <v>0</v>
      </c>
      <c r="G12" s="418">
        <f>SUMIFS('Visi duomenys'!$AP$5:$AP$108,'Visi duomenys'!$AN$5:$AN$108,$A12,'Visi duomenys'!$T$5:$T$108,$G$4)+SUMIFS('Visi duomenys'!$AS$5:$AS$108,'Visi duomenys'!$AQ$5:$AQ$108,$A12,'Visi duomenys'!$T$5:$T$108,$G$4)+SUMIFS('Visi duomenys'!$AV$5:$AV$108,'Visi duomenys'!$AT$5:$AT$108,$A12,'Visi duomenys'!$T$5:$T$108,$G$4)+SUMIFS('Visi duomenys'!$AY$5:$AY$108,'Visi duomenys'!$AW$5:$AW$108,$A12,'Visi duomenys'!$T$5:$T$108,$G$4)</f>
        <v>0</v>
      </c>
      <c r="H12" s="418">
        <f>SUMIFS('Visi duomenys'!$AP$5:$AP$108,'Visi duomenys'!$AN$5:$AN$108,$A12,'Visi duomenys'!$T$5:$T$108,$H$4)+SUMIFS('Visi duomenys'!$AS$5:$AS$108,'Visi duomenys'!$AQ$5:$AQ$108,$A12,'Visi duomenys'!$T$5:$T$108,$H$4)+SUMIFS('Visi duomenys'!$AV$5:$AV$108,'Visi duomenys'!$AT$5:$AT$108,$A12,'Visi duomenys'!$T$5:$T$108,$H$4)+SUMIFS('Visi duomenys'!$AY$5:$AY$108,'Visi duomenys'!$AW$5:$AW$108,$A12,'Visi duomenys'!$T$5:$T$108,$H$4)</f>
        <v>0</v>
      </c>
      <c r="I12" s="418">
        <f>SUMIFS('Visi duomenys'!$AP$5:$AP$108,'Visi duomenys'!$AN$5:$AN$108,$A12,'Visi duomenys'!$T$5:$T$108,$I$4)+SUMIFS('Visi duomenys'!$AS$5:$AS$108,'Visi duomenys'!$AQ$5:$AQ$108,$A12,'Visi duomenys'!$T$5:$T$108,$I$4)+SUMIFS('Visi duomenys'!$AV$5:$AV$108,'Visi duomenys'!$AT$5:$AT$108,$A12,'Visi duomenys'!$T$5:$T$108,$I$4)+SUMIFS('Visi duomenys'!$AY$5:$AY$108,'Visi duomenys'!$AW$5:$AW$108,$A12,'Visi duomenys'!$T$5:$T$108,$I$4)</f>
        <v>709</v>
      </c>
      <c r="J12" s="418">
        <f>SUMIFS('Visi duomenys'!$AP$5:$AP$108,'Visi duomenys'!$AN$5:$AN$108,$A12,'Visi duomenys'!$T$5:$T$108,$J$4)+SUMIFS('Visi duomenys'!$AS$5:$AS$108,'Visi duomenys'!$AQ$5:$AQ$108,$A12,'Visi duomenys'!$T$5:$T$108,$J$4)+SUMIFS('Visi duomenys'!$AV$5:$AV$108,'Visi duomenys'!$AT$5:$AT$108,$A12,'Visi duomenys'!$T$5:$T$108,$J$4)+SUMIFS('Visi duomenys'!$AY$5:$AY$108,'Visi duomenys'!$AW$5:$AW$108,$A12,'Visi duomenys'!$T$5:$T$108,$J$4)</f>
        <v>0</v>
      </c>
      <c r="K12" s="418">
        <f>SUMIFS('Visi duomenys'!$AP$5:$AP$108,'Visi duomenys'!$AN$5:$AN$108,$A12,'Visi duomenys'!$T$5:$T$108,$K$4)+SUMIFS('Visi duomenys'!$AS$5:$AS$108,'Visi duomenys'!$AQ$5:$AQ$108,$A12,'Visi duomenys'!$T$5:$T$108,$K$4)+SUMIFS('Visi duomenys'!$AV$5:$AV$108,'Visi duomenys'!$AT$5:$AT$108,$A12,'Visi duomenys'!$T$5:$T$108,$K$4)+SUMIFS('Visi duomenys'!$AY$5:$AY$108,'Visi duomenys'!$AW$5:$AW$108,$A12,'Visi duomenys'!$T$5:$T$108,$K$4)</f>
        <v>0</v>
      </c>
      <c r="L12" s="418">
        <f>SUMIFS('Visi duomenys'!$AP$5:$AP$108,'Visi duomenys'!$AN$5:$AN$108,$A12,'Visi duomenys'!$T$5:$T$108,$L$4)+SUMIFS('Visi duomenys'!$AS$5:$AS$108,'Visi duomenys'!$AQ$5:$AQ$108,$A12,'Visi duomenys'!$T$5:$T$108,$L$4)+SUMIFS('Visi duomenys'!$AV$5:$AV$108,'Visi duomenys'!$AT$5:$AT$108,$A12,'Visi duomenys'!$T$5:$T$108,$L$4)+SUMIFS('Visi duomenys'!$AY$5:$AY$108,'Visi duomenys'!$AW$5:$AW$108,$A12,'Visi duomenys'!$T$5:$T$108,$L$4)</f>
        <v>0</v>
      </c>
      <c r="M12" s="418">
        <f>SUMIFS('Visi duomenys'!$AP$5:$AP$108,'Visi duomenys'!$AN$5:$AN$108,$A12,'Visi duomenys'!$T$5:$T$108,$M$4)+SUMIFS('Visi duomenys'!$AS$5:$AS$108,'Visi duomenys'!$AQ$5:$AQ$108,$A12,'Visi duomenys'!$T$5:$T$108,$M$4)+SUMIFS('Visi duomenys'!$AV$5:$AV$108,'Visi duomenys'!$AT$5:$AT$108,$A12,'Visi duomenys'!$T$5:$T$108,$M$4)+SUMIFS('Visi duomenys'!$AY$5:$AY$108,'Visi duomenys'!$AW$5:$AW$108,$A12,'Visi duomenys'!$T$5:$T$108,$M$4)</f>
        <v>0</v>
      </c>
    </row>
    <row r="13" spans="1:13" ht="45" x14ac:dyDescent="0.25">
      <c r="A13" s="419" t="s">
        <v>135</v>
      </c>
      <c r="B13" s="419" t="s">
        <v>136</v>
      </c>
      <c r="C13" s="417">
        <f>SUMIFS('Visi duomenys'!$AP$5:$AP$108,'Visi duomenys'!$AN$5:$AN$108,$A13)+SUMIFS('Visi duomenys'!$AS$5:$AS$108,'Visi duomenys'!$AQ$5:$AQ$108,$A13)+SUMIFS('Visi duomenys'!$AV$5:$AV$108,'Visi duomenys'!$AT$5:$AT$108,$A13)+SUMIFS('Visi duomenys'!$AY$5:$AY$108,'Visi duomenys'!$AW$5:$AW$108,$A13)</f>
        <v>11310</v>
      </c>
      <c r="D13" s="421">
        <v>0</v>
      </c>
      <c r="E13" s="421">
        <v>0</v>
      </c>
      <c r="F13" s="421">
        <v>0</v>
      </c>
      <c r="G13" s="418">
        <f>SUMIFS('Visi duomenys'!$AP$5:$AP$108,'Visi duomenys'!$AN$5:$AN$108,$A13,'Visi duomenys'!$T$5:$T$108,$G$4)+SUMIFS('Visi duomenys'!$AS$5:$AS$108,'Visi duomenys'!$AQ$5:$AQ$108,$A13,'Visi duomenys'!$T$5:$T$108,$G$4)+SUMIFS('Visi duomenys'!$AV$5:$AV$108,'Visi duomenys'!$AT$5:$AT$108,$A13,'Visi duomenys'!$T$5:$T$108,$G$4)+SUMIFS('Visi duomenys'!$AY$5:$AY$108,'Visi duomenys'!$AW$5:$AW$108,$A13,'Visi duomenys'!$T$5:$T$108,$G$4)</f>
        <v>0</v>
      </c>
      <c r="H13" s="418">
        <f>SUMIFS('Visi duomenys'!$AP$5:$AP$108,'Visi duomenys'!$AN$5:$AN$108,$A13,'Visi duomenys'!$T$5:$T$108,$H$4)+SUMIFS('Visi duomenys'!$AS$5:$AS$108,'Visi duomenys'!$AQ$5:$AQ$108,$A13,'Visi duomenys'!$T$5:$T$108,$H$4)+SUMIFS('Visi duomenys'!$AV$5:$AV$108,'Visi duomenys'!$AT$5:$AT$108,$A13,'Visi duomenys'!$T$5:$T$108,$H$4)+SUMIFS('Visi duomenys'!$AY$5:$AY$108,'Visi duomenys'!$AW$5:$AW$108,$A13,'Visi duomenys'!$T$5:$T$108,$H$4)</f>
        <v>0</v>
      </c>
      <c r="I13" s="418">
        <f>SUMIFS('Visi duomenys'!$AP$5:$AP$108,'Visi duomenys'!$AN$5:$AN$108,$A13,'Visi duomenys'!$T$5:$T$108,$I$4)+SUMIFS('Visi duomenys'!$AS$5:$AS$108,'Visi duomenys'!$AQ$5:$AQ$108,$A13,'Visi duomenys'!$T$5:$T$108,$I$4)+SUMIFS('Visi duomenys'!$AV$5:$AV$108,'Visi duomenys'!$AT$5:$AT$108,$A13,'Visi duomenys'!$T$5:$T$108,$I$4)+SUMIFS('Visi duomenys'!$AY$5:$AY$108,'Visi duomenys'!$AW$5:$AW$108,$A13,'Visi duomenys'!$T$5:$T$108,$I$4)</f>
        <v>11310</v>
      </c>
      <c r="J13" s="418">
        <f>SUMIFS('Visi duomenys'!$AP$5:$AP$108,'Visi duomenys'!$AN$5:$AN$108,$A13,'Visi duomenys'!$T$5:$T$108,$J$4)+SUMIFS('Visi duomenys'!$AS$5:$AS$108,'Visi duomenys'!$AQ$5:$AQ$108,$A13,'Visi duomenys'!$T$5:$T$108,$J$4)+SUMIFS('Visi duomenys'!$AV$5:$AV$108,'Visi duomenys'!$AT$5:$AT$108,$A13,'Visi duomenys'!$T$5:$T$108,$J$4)+SUMIFS('Visi duomenys'!$AY$5:$AY$108,'Visi duomenys'!$AW$5:$AW$108,$A13,'Visi duomenys'!$T$5:$T$108,$J$4)</f>
        <v>0</v>
      </c>
      <c r="K13" s="418">
        <f>SUMIFS('Visi duomenys'!$AP$5:$AP$108,'Visi duomenys'!$AN$5:$AN$108,$A13,'Visi duomenys'!$T$5:$T$108,$K$4)+SUMIFS('Visi duomenys'!$AS$5:$AS$108,'Visi duomenys'!$AQ$5:$AQ$108,$A13,'Visi duomenys'!$T$5:$T$108,$K$4)+SUMIFS('Visi duomenys'!$AV$5:$AV$108,'Visi duomenys'!$AT$5:$AT$108,$A13,'Visi duomenys'!$T$5:$T$108,$K$4)+SUMIFS('Visi duomenys'!$AY$5:$AY$108,'Visi duomenys'!$AW$5:$AW$108,$A13,'Visi duomenys'!$T$5:$T$108,$K$4)</f>
        <v>0</v>
      </c>
      <c r="L13" s="418">
        <f>SUMIFS('Visi duomenys'!$AP$5:$AP$108,'Visi duomenys'!$AN$5:$AN$108,$A13,'Visi duomenys'!$T$5:$T$108,$L$4)+SUMIFS('Visi duomenys'!$AS$5:$AS$108,'Visi duomenys'!$AQ$5:$AQ$108,$A13,'Visi duomenys'!$T$5:$T$108,$L$4)+SUMIFS('Visi duomenys'!$AV$5:$AV$108,'Visi duomenys'!$AT$5:$AT$108,$A13,'Visi duomenys'!$T$5:$T$108,$L$4)+SUMIFS('Visi duomenys'!$AY$5:$AY$108,'Visi duomenys'!$AW$5:$AW$108,$A13,'Visi duomenys'!$T$5:$T$108,$L$4)</f>
        <v>0</v>
      </c>
      <c r="M13" s="418">
        <f>SUMIFS('Visi duomenys'!$AP$5:$AP$108,'Visi duomenys'!$AN$5:$AN$108,$A13,'Visi duomenys'!$T$5:$T$108,$M$4)+SUMIFS('Visi duomenys'!$AS$5:$AS$108,'Visi duomenys'!$AQ$5:$AQ$108,$A13,'Visi duomenys'!$T$5:$T$108,$M$4)+SUMIFS('Visi duomenys'!$AV$5:$AV$108,'Visi duomenys'!$AT$5:$AT$108,$A13,'Visi duomenys'!$T$5:$T$108,$M$4)+SUMIFS('Visi duomenys'!$AY$5:$AY$108,'Visi duomenys'!$AW$5:$AW$108,$A13,'Visi duomenys'!$T$5:$T$108,$M$4)</f>
        <v>0</v>
      </c>
    </row>
    <row r="14" spans="1:13" ht="30" x14ac:dyDescent="0.25">
      <c r="A14" s="419" t="s">
        <v>137</v>
      </c>
      <c r="B14" s="419" t="s">
        <v>138</v>
      </c>
      <c r="C14" s="417">
        <f>SUMIFS('Visi duomenys'!$AP$5:$AP$108,'Visi duomenys'!$AN$5:$AN$108,$A14)+SUMIFS('Visi duomenys'!$AS$5:$AS$108,'Visi duomenys'!$AQ$5:$AQ$108,$A14)+SUMIFS('Visi duomenys'!$AV$5:$AV$108,'Visi duomenys'!$AT$5:$AT$108,$A14)+SUMIFS('Visi duomenys'!$AY$5:$AY$108,'Visi duomenys'!$AW$5:$AW$108,$A14)</f>
        <v>1070</v>
      </c>
      <c r="D14" s="421">
        <v>0</v>
      </c>
      <c r="E14" s="421">
        <v>0</v>
      </c>
      <c r="F14" s="421">
        <v>0</v>
      </c>
      <c r="G14" s="418">
        <f>SUMIFS('Visi duomenys'!$AP$5:$AP$108,'Visi duomenys'!$AN$5:$AN$108,$A14,'Visi duomenys'!$T$5:$T$108,$G$4)+SUMIFS('Visi duomenys'!$AS$5:$AS$108,'Visi duomenys'!$AQ$5:$AQ$108,$A14,'Visi duomenys'!$T$5:$T$108,$G$4)+SUMIFS('Visi duomenys'!$AV$5:$AV$108,'Visi duomenys'!$AT$5:$AT$108,$A14,'Visi duomenys'!$T$5:$T$108,$G$4)+SUMIFS('Visi duomenys'!$AY$5:$AY$108,'Visi duomenys'!$AW$5:$AW$108,$A14,'Visi duomenys'!$T$5:$T$108,$G$4)</f>
        <v>0</v>
      </c>
      <c r="H14" s="418">
        <f>SUMIFS('Visi duomenys'!$AP$5:$AP$108,'Visi duomenys'!$AN$5:$AN$108,$A14,'Visi duomenys'!$T$5:$T$108,$H$4)+SUMIFS('Visi duomenys'!$AS$5:$AS$108,'Visi duomenys'!$AQ$5:$AQ$108,$A14,'Visi duomenys'!$T$5:$T$108,$H$4)+SUMIFS('Visi duomenys'!$AV$5:$AV$108,'Visi duomenys'!$AT$5:$AT$108,$A14,'Visi duomenys'!$T$5:$T$108,$H$4)+SUMIFS('Visi duomenys'!$AY$5:$AY$108,'Visi duomenys'!$AW$5:$AW$108,$A14,'Visi duomenys'!$T$5:$T$108,$H$4)</f>
        <v>0</v>
      </c>
      <c r="I14" s="418">
        <f>SUMIFS('Visi duomenys'!$AP$5:$AP$108,'Visi duomenys'!$AN$5:$AN$108,$A14,'Visi duomenys'!$T$5:$T$108,$I$4)+SUMIFS('Visi duomenys'!$AS$5:$AS$108,'Visi duomenys'!$AQ$5:$AQ$108,$A14,'Visi duomenys'!$T$5:$T$108,$I$4)+SUMIFS('Visi duomenys'!$AV$5:$AV$108,'Visi duomenys'!$AT$5:$AT$108,$A14,'Visi duomenys'!$T$5:$T$108,$I$4)+SUMIFS('Visi duomenys'!$AY$5:$AY$108,'Visi duomenys'!$AW$5:$AW$108,$A14,'Visi duomenys'!$T$5:$T$108,$I$4)</f>
        <v>1070</v>
      </c>
      <c r="J14" s="418">
        <f>SUMIFS('Visi duomenys'!$AP$5:$AP$108,'Visi duomenys'!$AN$5:$AN$108,$A14,'Visi duomenys'!$T$5:$T$108,$J$4)+SUMIFS('Visi duomenys'!$AS$5:$AS$108,'Visi duomenys'!$AQ$5:$AQ$108,$A14,'Visi duomenys'!$T$5:$T$108,$J$4)+SUMIFS('Visi duomenys'!$AV$5:$AV$108,'Visi duomenys'!$AT$5:$AT$108,$A14,'Visi duomenys'!$T$5:$T$108,$J$4)+SUMIFS('Visi duomenys'!$AY$5:$AY$108,'Visi duomenys'!$AW$5:$AW$108,$A14,'Visi duomenys'!$T$5:$T$108,$J$4)</f>
        <v>0</v>
      </c>
      <c r="K14" s="418">
        <f>SUMIFS('Visi duomenys'!$AP$5:$AP$108,'Visi duomenys'!$AN$5:$AN$108,$A14,'Visi duomenys'!$T$5:$T$108,$K$4)+SUMIFS('Visi duomenys'!$AS$5:$AS$108,'Visi duomenys'!$AQ$5:$AQ$108,$A14,'Visi duomenys'!$T$5:$T$108,$K$4)+SUMIFS('Visi duomenys'!$AV$5:$AV$108,'Visi duomenys'!$AT$5:$AT$108,$A14,'Visi duomenys'!$T$5:$T$108,$K$4)+SUMIFS('Visi duomenys'!$AY$5:$AY$108,'Visi duomenys'!$AW$5:$AW$108,$A14,'Visi duomenys'!$T$5:$T$108,$K$4)</f>
        <v>0</v>
      </c>
      <c r="L14" s="418">
        <f>SUMIFS('Visi duomenys'!$AP$5:$AP$108,'Visi duomenys'!$AN$5:$AN$108,$A14,'Visi duomenys'!$T$5:$T$108,$L$4)+SUMIFS('Visi duomenys'!$AS$5:$AS$108,'Visi duomenys'!$AQ$5:$AQ$108,$A14,'Visi duomenys'!$T$5:$T$108,$L$4)+SUMIFS('Visi duomenys'!$AV$5:$AV$108,'Visi duomenys'!$AT$5:$AT$108,$A14,'Visi duomenys'!$T$5:$T$108,$L$4)+SUMIFS('Visi duomenys'!$AY$5:$AY$108,'Visi duomenys'!$AW$5:$AW$108,$A14,'Visi duomenys'!$T$5:$T$108,$L$4)</f>
        <v>0</v>
      </c>
      <c r="M14" s="418">
        <f>SUMIFS('Visi duomenys'!$AP$5:$AP$108,'Visi duomenys'!$AN$5:$AN$108,$A14,'Visi duomenys'!$T$5:$T$108,$M$4)+SUMIFS('Visi duomenys'!$AS$5:$AS$108,'Visi duomenys'!$AQ$5:$AQ$108,$A14,'Visi duomenys'!$T$5:$T$108,$M$4)+SUMIFS('Visi duomenys'!$AV$5:$AV$108,'Visi duomenys'!$AT$5:$AT$108,$A14,'Visi duomenys'!$T$5:$T$108,$M$4)+SUMIFS('Visi duomenys'!$AY$5:$AY$108,'Visi duomenys'!$AW$5:$AW$108,$A14,'Visi duomenys'!$T$5:$T$108,$M$4)</f>
        <v>0</v>
      </c>
    </row>
    <row r="15" spans="1:13" ht="45" x14ac:dyDescent="0.25">
      <c r="A15" s="419" t="s">
        <v>139</v>
      </c>
      <c r="B15" s="419" t="s">
        <v>140</v>
      </c>
      <c r="C15" s="417">
        <f>SUMIFS('Visi duomenys'!$AP$5:$AP$108,'Visi duomenys'!$AN$5:$AN$108,$A15)+SUMIFS('Visi duomenys'!$AS$5:$AS$108,'Visi duomenys'!$AQ$5:$AQ$108,$A15)+SUMIFS('Visi duomenys'!$AV$5:$AV$108,'Visi duomenys'!$AT$5:$AT$108,$A15)+SUMIFS('Visi duomenys'!$AY$5:$AY$108,'Visi duomenys'!$AW$5:$AW$108,$A15)</f>
        <v>1695</v>
      </c>
      <c r="D15" s="421">
        <v>0</v>
      </c>
      <c r="E15" s="421">
        <v>0</v>
      </c>
      <c r="F15" s="421">
        <v>0</v>
      </c>
      <c r="G15" s="418">
        <f>SUMIFS('Visi duomenys'!$AP$5:$AP$108,'Visi duomenys'!$AN$5:$AN$108,$A15,'Visi duomenys'!$T$5:$T$108,$G$4)+SUMIFS('Visi duomenys'!$AS$5:$AS$108,'Visi duomenys'!$AQ$5:$AQ$108,$A15,'Visi duomenys'!$T$5:$T$108,$G$4)+SUMIFS('Visi duomenys'!$AV$5:$AV$108,'Visi duomenys'!$AT$5:$AT$108,$A15,'Visi duomenys'!$T$5:$T$108,$G$4)+SUMIFS('Visi duomenys'!$AY$5:$AY$108,'Visi duomenys'!$AW$5:$AW$108,$A15,'Visi duomenys'!$T$5:$T$108,$G$4)</f>
        <v>0</v>
      </c>
      <c r="H15" s="418">
        <f>SUMIFS('Visi duomenys'!$AP$5:$AP$108,'Visi duomenys'!$AN$5:$AN$108,$A15,'Visi duomenys'!$T$5:$T$108,$H$4)+SUMIFS('Visi duomenys'!$AS$5:$AS$108,'Visi duomenys'!$AQ$5:$AQ$108,$A15,'Visi duomenys'!$T$5:$T$108,$H$4)+SUMIFS('Visi duomenys'!$AV$5:$AV$108,'Visi duomenys'!$AT$5:$AT$108,$A15,'Visi duomenys'!$T$5:$T$108,$H$4)+SUMIFS('Visi duomenys'!$AY$5:$AY$108,'Visi duomenys'!$AW$5:$AW$108,$A15,'Visi duomenys'!$T$5:$T$108,$H$4)</f>
        <v>0</v>
      </c>
      <c r="I15" s="418">
        <f>SUMIFS('Visi duomenys'!$AP$5:$AP$108,'Visi duomenys'!$AN$5:$AN$108,$A15,'Visi duomenys'!$T$5:$T$108,$I$4)+SUMIFS('Visi duomenys'!$AS$5:$AS$108,'Visi duomenys'!$AQ$5:$AQ$108,$A15,'Visi duomenys'!$T$5:$T$108,$I$4)+SUMIFS('Visi duomenys'!$AV$5:$AV$108,'Visi duomenys'!$AT$5:$AT$108,$A15,'Visi duomenys'!$T$5:$T$108,$I$4)+SUMIFS('Visi duomenys'!$AY$5:$AY$108,'Visi duomenys'!$AW$5:$AW$108,$A15,'Visi duomenys'!$T$5:$T$108,$I$4)</f>
        <v>1695</v>
      </c>
      <c r="J15" s="418">
        <f>SUMIFS('Visi duomenys'!$AP$5:$AP$108,'Visi duomenys'!$AN$5:$AN$108,$A15,'Visi duomenys'!$T$5:$T$108,$J$4)+SUMIFS('Visi duomenys'!$AS$5:$AS$108,'Visi duomenys'!$AQ$5:$AQ$108,$A15,'Visi duomenys'!$T$5:$T$108,$J$4)+SUMIFS('Visi duomenys'!$AV$5:$AV$108,'Visi duomenys'!$AT$5:$AT$108,$A15,'Visi duomenys'!$T$5:$T$108,$J$4)+SUMIFS('Visi duomenys'!$AY$5:$AY$108,'Visi duomenys'!$AW$5:$AW$108,$A15,'Visi duomenys'!$T$5:$T$108,$J$4)</f>
        <v>0</v>
      </c>
      <c r="K15" s="418">
        <f>SUMIFS('Visi duomenys'!$AP$5:$AP$108,'Visi duomenys'!$AN$5:$AN$108,$A15,'Visi duomenys'!$T$5:$T$108,$K$4)+SUMIFS('Visi duomenys'!$AS$5:$AS$108,'Visi duomenys'!$AQ$5:$AQ$108,$A15,'Visi duomenys'!$T$5:$T$108,$K$4)+SUMIFS('Visi duomenys'!$AV$5:$AV$108,'Visi duomenys'!$AT$5:$AT$108,$A15,'Visi duomenys'!$T$5:$T$108,$K$4)+SUMIFS('Visi duomenys'!$AY$5:$AY$108,'Visi duomenys'!$AW$5:$AW$108,$A15,'Visi duomenys'!$T$5:$T$108,$K$4)</f>
        <v>0</v>
      </c>
      <c r="L15" s="418">
        <f>SUMIFS('Visi duomenys'!$AP$5:$AP$108,'Visi duomenys'!$AN$5:$AN$108,$A15,'Visi duomenys'!$T$5:$T$108,$L$4)+SUMIFS('Visi duomenys'!$AS$5:$AS$108,'Visi duomenys'!$AQ$5:$AQ$108,$A15,'Visi duomenys'!$T$5:$T$108,$L$4)+SUMIFS('Visi duomenys'!$AV$5:$AV$108,'Visi duomenys'!$AT$5:$AT$108,$A15,'Visi duomenys'!$T$5:$T$108,$L$4)+SUMIFS('Visi duomenys'!$AY$5:$AY$108,'Visi duomenys'!$AW$5:$AW$108,$A15,'Visi duomenys'!$T$5:$T$108,$L$4)</f>
        <v>0</v>
      </c>
      <c r="M15" s="418">
        <f>SUMIFS('Visi duomenys'!$AP$5:$AP$108,'Visi duomenys'!$AN$5:$AN$108,$A15,'Visi duomenys'!$T$5:$T$108,$M$4)+SUMIFS('Visi duomenys'!$AS$5:$AS$108,'Visi duomenys'!$AQ$5:$AQ$108,$A15,'Visi duomenys'!$T$5:$T$108,$M$4)+SUMIFS('Visi duomenys'!$AV$5:$AV$108,'Visi duomenys'!$AT$5:$AT$108,$A15,'Visi duomenys'!$T$5:$T$108,$M$4)+SUMIFS('Visi duomenys'!$AY$5:$AY$108,'Visi duomenys'!$AW$5:$AW$108,$A15,'Visi duomenys'!$T$5:$T$108,$M$4)</f>
        <v>0</v>
      </c>
    </row>
    <row r="16" spans="1:13" ht="30" x14ac:dyDescent="0.25">
      <c r="A16" s="419" t="s">
        <v>145</v>
      </c>
      <c r="B16" s="419" t="s">
        <v>146</v>
      </c>
      <c r="C16" s="417">
        <f>SUMIFS('Visi duomenys'!$AP$5:$AP$108,'Visi duomenys'!$AN$5:$AN$108,$A16)+SUMIFS('Visi duomenys'!$AS$5:$AS$108,'Visi duomenys'!$AQ$5:$AQ$108,$A16)+SUMIFS('Visi duomenys'!$AV$5:$AV$108,'Visi duomenys'!$AT$5:$AT$108,$A16)+SUMIFS('Visi duomenys'!$AY$5:$AY$108,'Visi duomenys'!$AW$5:$AW$108,$A16)</f>
        <v>22.07</v>
      </c>
      <c r="D16" s="421">
        <v>0</v>
      </c>
      <c r="E16" s="421">
        <v>0</v>
      </c>
      <c r="F16" s="421">
        <v>0</v>
      </c>
      <c r="G16" s="418">
        <f>SUMIFS('Visi duomenys'!$AP$5:$AP$108,'Visi duomenys'!$AN$5:$AN$108,$A16,'Visi duomenys'!$T$5:$T$108,$G$4)+SUMIFS('Visi duomenys'!$AS$5:$AS$108,'Visi duomenys'!$AQ$5:$AQ$108,$A16,'Visi duomenys'!$T$5:$T$108,$G$4)+SUMIFS('Visi duomenys'!$AV$5:$AV$108,'Visi duomenys'!$AT$5:$AT$108,$A16,'Visi duomenys'!$T$5:$T$108,$G$4)+SUMIFS('Visi duomenys'!$AY$5:$AY$108,'Visi duomenys'!$AW$5:$AW$108,$A16,'Visi duomenys'!$T$5:$T$108,$G$4)</f>
        <v>0</v>
      </c>
      <c r="H16" s="418">
        <f>SUMIFS('Visi duomenys'!$AP$5:$AP$108,'Visi duomenys'!$AN$5:$AN$108,$A16,'Visi duomenys'!$T$5:$T$108,$H$4)+SUMIFS('Visi duomenys'!$AS$5:$AS$108,'Visi duomenys'!$AQ$5:$AQ$108,$A16,'Visi duomenys'!$T$5:$T$108,$H$4)+SUMIFS('Visi duomenys'!$AV$5:$AV$108,'Visi duomenys'!$AT$5:$AT$108,$A16,'Visi duomenys'!$T$5:$T$108,$H$4)+SUMIFS('Visi duomenys'!$AY$5:$AY$108,'Visi duomenys'!$AW$5:$AW$108,$A16,'Visi duomenys'!$T$5:$T$108,$H$4)</f>
        <v>6.02</v>
      </c>
      <c r="I16" s="418">
        <f>SUMIFS('Visi duomenys'!$AP$5:$AP$108,'Visi duomenys'!$AN$5:$AN$108,$A16,'Visi duomenys'!$T$5:$T$108,$I$4)+SUMIFS('Visi duomenys'!$AS$5:$AS$108,'Visi duomenys'!$AQ$5:$AQ$108,$A16,'Visi duomenys'!$T$5:$T$108,$I$4)+SUMIFS('Visi duomenys'!$AV$5:$AV$108,'Visi duomenys'!$AT$5:$AT$108,$A16,'Visi duomenys'!$T$5:$T$108,$I$4)+SUMIFS('Visi duomenys'!$AY$5:$AY$108,'Visi duomenys'!$AW$5:$AW$108,$A16,'Visi duomenys'!$T$5:$T$108,$I$4)</f>
        <v>7.4700000000000006</v>
      </c>
      <c r="J16" s="418">
        <f>SUMIFS('Visi duomenys'!$AP$5:$AP$108,'Visi duomenys'!$AN$5:$AN$108,$A16,'Visi duomenys'!$T$5:$T$108,$J$4)+SUMIFS('Visi duomenys'!$AS$5:$AS$108,'Visi duomenys'!$AQ$5:$AQ$108,$A16,'Visi duomenys'!$T$5:$T$108,$J$4)+SUMIFS('Visi duomenys'!$AV$5:$AV$108,'Visi duomenys'!$AT$5:$AT$108,$A16,'Visi duomenys'!$T$5:$T$108,$J$4)+SUMIFS('Visi duomenys'!$AY$5:$AY$108,'Visi duomenys'!$AW$5:$AW$108,$A16,'Visi duomenys'!$T$5:$T$108,$J$4)</f>
        <v>0</v>
      </c>
      <c r="K16" s="418">
        <f>SUMIFS('Visi duomenys'!$AP$5:$AP$108,'Visi duomenys'!$AN$5:$AN$108,$A16,'Visi duomenys'!$T$5:$T$108,$K$4)+SUMIFS('Visi duomenys'!$AS$5:$AS$108,'Visi duomenys'!$AQ$5:$AQ$108,$A16,'Visi duomenys'!$T$5:$T$108,$K$4)+SUMIFS('Visi duomenys'!$AV$5:$AV$108,'Visi duomenys'!$AT$5:$AT$108,$A16,'Visi duomenys'!$T$5:$T$108,$K$4)+SUMIFS('Visi duomenys'!$AY$5:$AY$108,'Visi duomenys'!$AW$5:$AW$108,$A16,'Visi duomenys'!$T$5:$T$108,$K$4)</f>
        <v>8.58</v>
      </c>
      <c r="L16" s="418">
        <f>SUMIFS('Visi duomenys'!$AP$5:$AP$108,'Visi duomenys'!$AN$5:$AN$108,$A16,'Visi duomenys'!$T$5:$T$108,$L$4)+SUMIFS('Visi duomenys'!$AS$5:$AS$108,'Visi duomenys'!$AQ$5:$AQ$108,$A16,'Visi duomenys'!$T$5:$T$108,$L$4)+SUMIFS('Visi duomenys'!$AV$5:$AV$108,'Visi duomenys'!$AT$5:$AT$108,$A16,'Visi duomenys'!$T$5:$T$108,$L$4)+SUMIFS('Visi duomenys'!$AY$5:$AY$108,'Visi duomenys'!$AW$5:$AW$108,$A16,'Visi duomenys'!$T$5:$T$108,$L$4)</f>
        <v>0</v>
      </c>
      <c r="M16" s="418">
        <f>SUMIFS('Visi duomenys'!$AP$5:$AP$108,'Visi duomenys'!$AN$5:$AN$108,$A16,'Visi duomenys'!$T$5:$T$108,$M$4)+SUMIFS('Visi duomenys'!$AS$5:$AS$108,'Visi duomenys'!$AQ$5:$AQ$108,$A16,'Visi duomenys'!$T$5:$T$108,$M$4)+SUMIFS('Visi duomenys'!$AV$5:$AV$108,'Visi duomenys'!$AT$5:$AT$108,$A16,'Visi duomenys'!$T$5:$T$108,$M$4)+SUMIFS('Visi duomenys'!$AY$5:$AY$108,'Visi duomenys'!$AW$5:$AW$108,$A16,'Visi duomenys'!$T$5:$T$108,$M$4)</f>
        <v>0</v>
      </c>
    </row>
    <row r="17" spans="1:13" ht="45" x14ac:dyDescent="0.25">
      <c r="A17" s="419" t="s">
        <v>147</v>
      </c>
      <c r="B17" s="419" t="s">
        <v>581</v>
      </c>
      <c r="C17" s="417">
        <f>SUMIFS('Visi duomenys'!$AP$5:$AP$108,'Visi duomenys'!$AN$5:$AN$108,$A17)+SUMIFS('Visi duomenys'!$AS$5:$AS$108,'Visi duomenys'!$AQ$5:$AQ$108,$A17)+SUMIFS('Visi duomenys'!$AV$5:$AV$108,'Visi duomenys'!$AT$5:$AT$108,$A17)+SUMIFS('Visi duomenys'!$AY$5:$AY$108,'Visi duomenys'!$AW$5:$AW$108,$A17)</f>
        <v>2</v>
      </c>
      <c r="D17" s="421">
        <v>0</v>
      </c>
      <c r="E17" s="421">
        <v>0</v>
      </c>
      <c r="F17" s="421">
        <v>0</v>
      </c>
      <c r="G17" s="418">
        <f>SUMIFS('Visi duomenys'!$AP$5:$AP$108,'Visi duomenys'!$AN$5:$AN$108,$A17,'Visi duomenys'!$T$5:$T$108,$G$4)+SUMIFS('Visi duomenys'!$AS$5:$AS$108,'Visi duomenys'!$AQ$5:$AQ$108,$A17,'Visi duomenys'!$T$5:$T$108,$G$4)+SUMIFS('Visi duomenys'!$AV$5:$AV$108,'Visi duomenys'!$AT$5:$AT$108,$A17,'Visi duomenys'!$T$5:$T$108,$G$4)+SUMIFS('Visi duomenys'!$AY$5:$AY$108,'Visi duomenys'!$AW$5:$AW$108,$A17,'Visi duomenys'!$T$5:$T$108,$G$4)</f>
        <v>0</v>
      </c>
      <c r="H17" s="418">
        <f>SUMIFS('Visi duomenys'!$AP$5:$AP$108,'Visi duomenys'!$AN$5:$AN$108,$A17,'Visi duomenys'!$T$5:$T$108,$H$4)+SUMIFS('Visi duomenys'!$AS$5:$AS$108,'Visi duomenys'!$AQ$5:$AQ$108,$A17,'Visi duomenys'!$T$5:$T$108,$H$4)+SUMIFS('Visi duomenys'!$AV$5:$AV$108,'Visi duomenys'!$AT$5:$AT$108,$A17,'Visi duomenys'!$T$5:$T$108,$H$4)+SUMIFS('Visi duomenys'!$AY$5:$AY$108,'Visi duomenys'!$AW$5:$AW$108,$A17,'Visi duomenys'!$T$5:$T$108,$H$4)</f>
        <v>1</v>
      </c>
      <c r="I17" s="418">
        <f>SUMIFS('Visi duomenys'!$AP$5:$AP$108,'Visi duomenys'!$AN$5:$AN$108,$A17,'Visi duomenys'!$T$5:$T$108,$I$4)+SUMIFS('Visi duomenys'!$AS$5:$AS$108,'Visi duomenys'!$AQ$5:$AQ$108,$A17,'Visi duomenys'!$T$5:$T$108,$I$4)+SUMIFS('Visi duomenys'!$AV$5:$AV$108,'Visi duomenys'!$AT$5:$AT$108,$A17,'Visi duomenys'!$T$5:$T$108,$I$4)+SUMIFS('Visi duomenys'!$AY$5:$AY$108,'Visi duomenys'!$AW$5:$AW$108,$A17,'Visi duomenys'!$T$5:$T$108,$I$4)</f>
        <v>0</v>
      </c>
      <c r="J17" s="418">
        <f>SUMIFS('Visi duomenys'!$AP$5:$AP$108,'Visi duomenys'!$AN$5:$AN$108,$A17,'Visi duomenys'!$T$5:$T$108,$J$4)+SUMIFS('Visi duomenys'!$AS$5:$AS$108,'Visi duomenys'!$AQ$5:$AQ$108,$A17,'Visi duomenys'!$T$5:$T$108,$J$4)+SUMIFS('Visi duomenys'!$AV$5:$AV$108,'Visi duomenys'!$AT$5:$AT$108,$A17,'Visi duomenys'!$T$5:$T$108,$J$4)+SUMIFS('Visi duomenys'!$AY$5:$AY$108,'Visi duomenys'!$AW$5:$AW$108,$A17,'Visi duomenys'!$T$5:$T$108,$J$4)</f>
        <v>0</v>
      </c>
      <c r="K17" s="418">
        <f>SUMIFS('Visi duomenys'!$AP$5:$AP$108,'Visi duomenys'!$AN$5:$AN$108,$A17,'Visi duomenys'!$T$5:$T$108,$K$4)+SUMIFS('Visi duomenys'!$AS$5:$AS$108,'Visi duomenys'!$AQ$5:$AQ$108,$A17,'Visi duomenys'!$T$5:$T$108,$K$4)+SUMIFS('Visi duomenys'!$AV$5:$AV$108,'Visi duomenys'!$AT$5:$AT$108,$A17,'Visi duomenys'!$T$5:$T$108,$K$4)+SUMIFS('Visi duomenys'!$AY$5:$AY$108,'Visi duomenys'!$AW$5:$AW$108,$A17,'Visi duomenys'!$T$5:$T$108,$K$4)</f>
        <v>1</v>
      </c>
      <c r="L17" s="418">
        <f>SUMIFS('Visi duomenys'!$AP$5:$AP$108,'Visi duomenys'!$AN$5:$AN$108,$A17,'Visi duomenys'!$T$5:$T$108,$L$4)+SUMIFS('Visi duomenys'!$AS$5:$AS$108,'Visi duomenys'!$AQ$5:$AQ$108,$A17,'Visi duomenys'!$T$5:$T$108,$L$4)+SUMIFS('Visi duomenys'!$AV$5:$AV$108,'Visi duomenys'!$AT$5:$AT$108,$A17,'Visi duomenys'!$T$5:$T$108,$L$4)+SUMIFS('Visi duomenys'!$AY$5:$AY$108,'Visi duomenys'!$AW$5:$AW$108,$A17,'Visi duomenys'!$T$5:$T$108,$L$4)</f>
        <v>0</v>
      </c>
      <c r="M17" s="418">
        <f>SUMIFS('Visi duomenys'!$AP$5:$AP$108,'Visi duomenys'!$AN$5:$AN$108,$A17,'Visi duomenys'!$T$5:$T$108,$M$4)+SUMIFS('Visi duomenys'!$AS$5:$AS$108,'Visi duomenys'!$AQ$5:$AQ$108,$A17,'Visi duomenys'!$T$5:$T$108,$M$4)+SUMIFS('Visi duomenys'!$AV$5:$AV$108,'Visi duomenys'!$AT$5:$AT$108,$A17,'Visi duomenys'!$T$5:$T$108,$M$4)+SUMIFS('Visi duomenys'!$AY$5:$AY$108,'Visi duomenys'!$AW$5:$AW$108,$A17,'Visi duomenys'!$T$5:$T$108,$M$4)</f>
        <v>0</v>
      </c>
    </row>
    <row r="18" spans="1:13" ht="30" x14ac:dyDescent="0.25">
      <c r="A18" s="419" t="s">
        <v>148</v>
      </c>
      <c r="B18" s="419" t="s">
        <v>582</v>
      </c>
      <c r="C18" s="417">
        <f>SUMIFS('Visi duomenys'!$AP$5:$AP$108,'Visi duomenys'!$AN$5:$AN$108,$A18)+SUMIFS('Visi duomenys'!$AS$5:$AS$108,'Visi duomenys'!$AQ$5:$AQ$108,$A18)+SUMIFS('Visi duomenys'!$AV$5:$AV$108,'Visi duomenys'!$AT$5:$AT$108,$A18)+SUMIFS('Visi duomenys'!$AY$5:$AY$108,'Visi duomenys'!$AW$5:$AW$108,$A18)</f>
        <v>8</v>
      </c>
      <c r="D18" s="421">
        <v>0</v>
      </c>
      <c r="E18" s="421">
        <v>0</v>
      </c>
      <c r="F18" s="421">
        <v>0</v>
      </c>
      <c r="G18" s="418">
        <f>SUMIFS('Visi duomenys'!$AP$5:$AP$108,'Visi duomenys'!$AN$5:$AN$108,$A18,'Visi duomenys'!$T$5:$T$108,$G$4)+SUMIFS('Visi duomenys'!$AS$5:$AS$108,'Visi duomenys'!$AQ$5:$AQ$108,$A18,'Visi duomenys'!$T$5:$T$108,$G$4)+SUMIFS('Visi duomenys'!$AV$5:$AV$108,'Visi duomenys'!$AT$5:$AT$108,$A18,'Visi duomenys'!$T$5:$T$108,$G$4)+SUMIFS('Visi duomenys'!$AY$5:$AY$108,'Visi duomenys'!$AW$5:$AW$108,$A18,'Visi duomenys'!$T$5:$T$108,$G$4)</f>
        <v>0</v>
      </c>
      <c r="H18" s="418">
        <f>SUMIFS('Visi duomenys'!$AP$5:$AP$108,'Visi duomenys'!$AN$5:$AN$108,$A18,'Visi duomenys'!$T$5:$T$108,$H$4)+SUMIFS('Visi duomenys'!$AS$5:$AS$108,'Visi duomenys'!$AQ$5:$AQ$108,$A18,'Visi duomenys'!$T$5:$T$108,$H$4)+SUMIFS('Visi duomenys'!$AV$5:$AV$108,'Visi duomenys'!$AT$5:$AT$108,$A18,'Visi duomenys'!$T$5:$T$108,$H$4)+SUMIFS('Visi duomenys'!$AY$5:$AY$108,'Visi duomenys'!$AW$5:$AW$108,$A18,'Visi duomenys'!$T$5:$T$108,$H$4)</f>
        <v>5</v>
      </c>
      <c r="I18" s="418">
        <f>SUMIFS('Visi duomenys'!$AP$5:$AP$108,'Visi duomenys'!$AN$5:$AN$108,$A18,'Visi duomenys'!$T$5:$T$108,$I$4)+SUMIFS('Visi duomenys'!$AS$5:$AS$108,'Visi duomenys'!$AQ$5:$AQ$108,$A18,'Visi duomenys'!$T$5:$T$108,$I$4)+SUMIFS('Visi duomenys'!$AV$5:$AV$108,'Visi duomenys'!$AT$5:$AT$108,$A18,'Visi duomenys'!$T$5:$T$108,$I$4)+SUMIFS('Visi duomenys'!$AY$5:$AY$108,'Visi duomenys'!$AW$5:$AW$108,$A18,'Visi duomenys'!$T$5:$T$108,$I$4)</f>
        <v>0</v>
      </c>
      <c r="J18" s="418">
        <f>SUMIFS('Visi duomenys'!$AP$5:$AP$108,'Visi duomenys'!$AN$5:$AN$108,$A18,'Visi duomenys'!$T$5:$T$108,$J$4)+SUMIFS('Visi duomenys'!$AS$5:$AS$108,'Visi duomenys'!$AQ$5:$AQ$108,$A18,'Visi duomenys'!$T$5:$T$108,$J$4)+SUMIFS('Visi duomenys'!$AV$5:$AV$108,'Visi duomenys'!$AT$5:$AT$108,$A18,'Visi duomenys'!$T$5:$T$108,$J$4)+SUMIFS('Visi duomenys'!$AY$5:$AY$108,'Visi duomenys'!$AW$5:$AW$108,$A18,'Visi duomenys'!$T$5:$T$108,$J$4)</f>
        <v>0</v>
      </c>
      <c r="K18" s="418">
        <f>SUMIFS('Visi duomenys'!$AP$5:$AP$108,'Visi duomenys'!$AN$5:$AN$108,$A18,'Visi duomenys'!$T$5:$T$108,$K$4)+SUMIFS('Visi duomenys'!$AS$5:$AS$108,'Visi duomenys'!$AQ$5:$AQ$108,$A18,'Visi duomenys'!$T$5:$T$108,$K$4)+SUMIFS('Visi duomenys'!$AV$5:$AV$108,'Visi duomenys'!$AT$5:$AT$108,$A18,'Visi duomenys'!$T$5:$T$108,$K$4)+SUMIFS('Visi duomenys'!$AY$5:$AY$108,'Visi duomenys'!$AW$5:$AW$108,$A18,'Visi duomenys'!$T$5:$T$108,$K$4)</f>
        <v>3</v>
      </c>
      <c r="L18" s="418">
        <f>SUMIFS('Visi duomenys'!$AP$5:$AP$108,'Visi duomenys'!$AN$5:$AN$108,$A18,'Visi duomenys'!$T$5:$T$108,$L$4)+SUMIFS('Visi duomenys'!$AS$5:$AS$108,'Visi duomenys'!$AQ$5:$AQ$108,$A18,'Visi duomenys'!$T$5:$T$108,$L$4)+SUMIFS('Visi duomenys'!$AV$5:$AV$108,'Visi duomenys'!$AT$5:$AT$108,$A18,'Visi duomenys'!$T$5:$T$108,$L$4)+SUMIFS('Visi duomenys'!$AY$5:$AY$108,'Visi duomenys'!$AW$5:$AW$108,$A18,'Visi duomenys'!$T$5:$T$108,$L$4)</f>
        <v>0</v>
      </c>
      <c r="M18" s="418">
        <f>SUMIFS('Visi duomenys'!$AP$5:$AP$108,'Visi duomenys'!$AN$5:$AN$108,$A18,'Visi duomenys'!$T$5:$T$108,$M$4)+SUMIFS('Visi duomenys'!$AS$5:$AS$108,'Visi duomenys'!$AQ$5:$AQ$108,$A18,'Visi duomenys'!$T$5:$T$108,$M$4)+SUMIFS('Visi duomenys'!$AV$5:$AV$108,'Visi duomenys'!$AT$5:$AT$108,$A18,'Visi duomenys'!$T$5:$T$108,$M$4)+SUMIFS('Visi duomenys'!$AY$5:$AY$108,'Visi duomenys'!$AW$5:$AW$108,$A18,'Visi duomenys'!$T$5:$T$108,$M$4)</f>
        <v>0</v>
      </c>
    </row>
    <row r="19" spans="1:13" x14ac:dyDescent="0.25">
      <c r="A19" s="419" t="s">
        <v>562</v>
      </c>
      <c r="B19" s="419" t="s">
        <v>583</v>
      </c>
      <c r="C19" s="417">
        <f>SUMIFS('Visi duomenys'!$AP$5:$AP$108,'Visi duomenys'!$AN$5:$AN$108,$A19)+SUMIFS('Visi duomenys'!$AS$5:$AS$108,'Visi duomenys'!$AQ$5:$AQ$108,$A19)+SUMIFS('Visi duomenys'!$AV$5:$AV$108,'Visi duomenys'!$AT$5:$AT$108,$A19)+SUMIFS('Visi duomenys'!$AY$5:$AY$108,'Visi duomenys'!$AW$5:$AW$108,$A19)</f>
        <v>2</v>
      </c>
      <c r="D19" s="421">
        <v>0</v>
      </c>
      <c r="E19" s="421">
        <v>0</v>
      </c>
      <c r="F19" s="421">
        <v>0</v>
      </c>
      <c r="G19" s="418">
        <f>SUMIFS('Visi duomenys'!$AP$5:$AP$108,'Visi duomenys'!$AN$5:$AN$108,$A19,'Visi duomenys'!$T$5:$T$108,$G$4)+SUMIFS('Visi duomenys'!$AS$5:$AS$108,'Visi duomenys'!$AQ$5:$AQ$108,$A19,'Visi duomenys'!$T$5:$T$108,$G$4)+SUMIFS('Visi duomenys'!$AV$5:$AV$108,'Visi duomenys'!$AT$5:$AT$108,$A19,'Visi duomenys'!$T$5:$T$108,$G$4)+SUMIFS('Visi duomenys'!$AY$5:$AY$108,'Visi duomenys'!$AW$5:$AW$108,$A19,'Visi duomenys'!$T$5:$T$108,$G$4)</f>
        <v>0</v>
      </c>
      <c r="H19" s="418">
        <f>SUMIFS('Visi duomenys'!$AP$5:$AP$108,'Visi duomenys'!$AN$5:$AN$108,$A19,'Visi duomenys'!$T$5:$T$108,$H$4)+SUMIFS('Visi duomenys'!$AS$5:$AS$108,'Visi duomenys'!$AQ$5:$AQ$108,$A19,'Visi duomenys'!$T$5:$T$108,$H$4)+SUMIFS('Visi duomenys'!$AV$5:$AV$108,'Visi duomenys'!$AT$5:$AT$108,$A19,'Visi duomenys'!$T$5:$T$108,$H$4)+SUMIFS('Visi duomenys'!$AY$5:$AY$108,'Visi duomenys'!$AW$5:$AW$108,$A19,'Visi duomenys'!$T$5:$T$108,$H$4)</f>
        <v>0</v>
      </c>
      <c r="I19" s="418">
        <f>SUMIFS('Visi duomenys'!$AP$5:$AP$108,'Visi duomenys'!$AN$5:$AN$108,$A19,'Visi duomenys'!$T$5:$T$108,$I$4)+SUMIFS('Visi duomenys'!$AS$5:$AS$108,'Visi duomenys'!$AQ$5:$AQ$108,$A19,'Visi duomenys'!$T$5:$T$108,$I$4)+SUMIFS('Visi duomenys'!$AV$5:$AV$108,'Visi duomenys'!$AT$5:$AT$108,$A19,'Visi duomenys'!$T$5:$T$108,$I$4)+SUMIFS('Visi duomenys'!$AY$5:$AY$108,'Visi duomenys'!$AW$5:$AW$108,$A19,'Visi duomenys'!$T$5:$T$108,$I$4)</f>
        <v>0</v>
      </c>
      <c r="J19" s="418">
        <f>SUMIFS('Visi duomenys'!$AP$5:$AP$108,'Visi duomenys'!$AN$5:$AN$108,$A19,'Visi duomenys'!$T$5:$T$108,$J$4)+SUMIFS('Visi duomenys'!$AS$5:$AS$108,'Visi duomenys'!$AQ$5:$AQ$108,$A19,'Visi duomenys'!$T$5:$T$108,$J$4)+SUMIFS('Visi duomenys'!$AV$5:$AV$108,'Visi duomenys'!$AT$5:$AT$108,$A19,'Visi duomenys'!$T$5:$T$108,$J$4)+SUMIFS('Visi duomenys'!$AY$5:$AY$108,'Visi duomenys'!$AW$5:$AW$108,$A19,'Visi duomenys'!$T$5:$T$108,$J$4)</f>
        <v>0</v>
      </c>
      <c r="K19" s="418">
        <f>SUMIFS('Visi duomenys'!$AP$5:$AP$108,'Visi duomenys'!$AN$5:$AN$108,$A19,'Visi duomenys'!$T$5:$T$108,$K$4)+SUMIFS('Visi duomenys'!$AS$5:$AS$108,'Visi duomenys'!$AQ$5:$AQ$108,$A19,'Visi duomenys'!$T$5:$T$108,$K$4)+SUMIFS('Visi duomenys'!$AV$5:$AV$108,'Visi duomenys'!$AT$5:$AT$108,$A19,'Visi duomenys'!$T$5:$T$108,$K$4)+SUMIFS('Visi duomenys'!$AY$5:$AY$108,'Visi duomenys'!$AW$5:$AW$108,$A19,'Visi duomenys'!$T$5:$T$108,$K$4)</f>
        <v>2</v>
      </c>
      <c r="L19" s="418">
        <f>SUMIFS('Visi duomenys'!$AP$5:$AP$108,'Visi duomenys'!$AN$5:$AN$108,$A19,'Visi duomenys'!$T$5:$T$108,$L$4)+SUMIFS('Visi duomenys'!$AS$5:$AS$108,'Visi duomenys'!$AQ$5:$AQ$108,$A19,'Visi duomenys'!$T$5:$T$108,$L$4)+SUMIFS('Visi duomenys'!$AV$5:$AV$108,'Visi duomenys'!$AT$5:$AT$108,$A19,'Visi duomenys'!$T$5:$T$108,$L$4)+SUMIFS('Visi duomenys'!$AY$5:$AY$108,'Visi duomenys'!$AW$5:$AW$108,$A19,'Visi duomenys'!$T$5:$T$108,$L$4)</f>
        <v>0</v>
      </c>
      <c r="M19" s="418">
        <f>SUMIFS('Visi duomenys'!$AP$5:$AP$108,'Visi duomenys'!$AN$5:$AN$108,$A19,'Visi duomenys'!$T$5:$T$108,$M$4)+SUMIFS('Visi duomenys'!$AS$5:$AS$108,'Visi duomenys'!$AQ$5:$AQ$108,$A19,'Visi duomenys'!$T$5:$T$108,$M$4)+SUMIFS('Visi duomenys'!$AV$5:$AV$108,'Visi duomenys'!$AT$5:$AT$108,$A19,'Visi duomenys'!$T$5:$T$108,$M$4)+SUMIFS('Visi duomenys'!$AY$5:$AY$108,'Visi duomenys'!$AW$5:$AW$108,$A19,'Visi duomenys'!$T$5:$T$108,$M$4)</f>
        <v>0</v>
      </c>
    </row>
    <row r="20" spans="1:13" ht="30" x14ac:dyDescent="0.25">
      <c r="A20" s="419" t="s">
        <v>166</v>
      </c>
      <c r="B20" s="419" t="s">
        <v>115</v>
      </c>
      <c r="C20" s="417">
        <f>SUMIFS('Visi duomenys'!$AP$5:$AP$108,'Visi duomenys'!$AN$5:$AN$108,$A20)+SUMIFS('Visi duomenys'!$AS$5:$AS$108,'Visi duomenys'!$AQ$5:$AQ$108,$A20)+SUMIFS('Visi duomenys'!$AV$5:$AV$108,'Visi duomenys'!$AT$5:$AT$108,$A20)+SUMIFS('Visi duomenys'!$AY$5:$AY$108,'Visi duomenys'!$AW$5:$AW$108,$A20)</f>
        <v>2</v>
      </c>
      <c r="D20" s="421">
        <v>0</v>
      </c>
      <c r="E20" s="421">
        <v>0</v>
      </c>
      <c r="F20" s="421">
        <v>0</v>
      </c>
      <c r="G20" s="418">
        <f>SUMIFS('Visi duomenys'!$AP$5:$AP$108,'Visi duomenys'!$AN$5:$AN$108,$A20,'Visi duomenys'!$T$5:$T$108,$G$4)+SUMIFS('Visi duomenys'!$AS$5:$AS$108,'Visi duomenys'!$AQ$5:$AQ$108,$A20,'Visi duomenys'!$T$5:$T$108,$G$4)+SUMIFS('Visi duomenys'!$AV$5:$AV$108,'Visi duomenys'!$AT$5:$AT$108,$A20,'Visi duomenys'!$T$5:$T$108,$G$4)+SUMIFS('Visi duomenys'!$AY$5:$AY$108,'Visi duomenys'!$AW$5:$AW$108,$A20,'Visi duomenys'!$T$5:$T$108,$G$4)</f>
        <v>0</v>
      </c>
      <c r="H20" s="418">
        <f>SUMIFS('Visi duomenys'!$AP$5:$AP$108,'Visi duomenys'!$AN$5:$AN$108,$A20,'Visi duomenys'!$T$5:$T$108,$H$4)+SUMIFS('Visi duomenys'!$AS$5:$AS$108,'Visi duomenys'!$AQ$5:$AQ$108,$A20,'Visi duomenys'!$T$5:$T$108,$H$4)+SUMIFS('Visi duomenys'!$AV$5:$AV$108,'Visi duomenys'!$AT$5:$AT$108,$A20,'Visi duomenys'!$T$5:$T$108,$H$4)+SUMIFS('Visi duomenys'!$AY$5:$AY$108,'Visi duomenys'!$AW$5:$AW$108,$A20,'Visi duomenys'!$T$5:$T$108,$H$4)</f>
        <v>1</v>
      </c>
      <c r="I20" s="418">
        <f>SUMIFS('Visi duomenys'!$AP$5:$AP$108,'Visi duomenys'!$AN$5:$AN$108,$A20,'Visi duomenys'!$T$5:$T$108,$I$4)+SUMIFS('Visi duomenys'!$AS$5:$AS$108,'Visi duomenys'!$AQ$5:$AQ$108,$A20,'Visi duomenys'!$T$5:$T$108,$I$4)+SUMIFS('Visi duomenys'!$AV$5:$AV$108,'Visi duomenys'!$AT$5:$AT$108,$A20,'Visi duomenys'!$T$5:$T$108,$I$4)+SUMIFS('Visi duomenys'!$AY$5:$AY$108,'Visi duomenys'!$AW$5:$AW$108,$A20,'Visi duomenys'!$T$5:$T$108,$I$4)</f>
        <v>1</v>
      </c>
      <c r="J20" s="418">
        <f>SUMIFS('Visi duomenys'!$AP$5:$AP$108,'Visi duomenys'!$AN$5:$AN$108,$A20,'Visi duomenys'!$T$5:$T$108,$J$4)+SUMIFS('Visi duomenys'!$AS$5:$AS$108,'Visi duomenys'!$AQ$5:$AQ$108,$A20,'Visi duomenys'!$T$5:$T$108,$J$4)+SUMIFS('Visi duomenys'!$AV$5:$AV$108,'Visi duomenys'!$AT$5:$AT$108,$A20,'Visi duomenys'!$T$5:$T$108,$J$4)+SUMIFS('Visi duomenys'!$AY$5:$AY$108,'Visi duomenys'!$AW$5:$AW$108,$A20,'Visi duomenys'!$T$5:$T$108,$J$4)</f>
        <v>0</v>
      </c>
      <c r="K20" s="418">
        <f>SUMIFS('Visi duomenys'!$AP$5:$AP$108,'Visi duomenys'!$AN$5:$AN$108,$A20,'Visi duomenys'!$T$5:$T$108,$K$4)+SUMIFS('Visi duomenys'!$AS$5:$AS$108,'Visi duomenys'!$AQ$5:$AQ$108,$A20,'Visi duomenys'!$T$5:$T$108,$K$4)+SUMIFS('Visi duomenys'!$AV$5:$AV$108,'Visi duomenys'!$AT$5:$AT$108,$A20,'Visi duomenys'!$T$5:$T$108,$K$4)+SUMIFS('Visi duomenys'!$AY$5:$AY$108,'Visi duomenys'!$AW$5:$AW$108,$A20,'Visi duomenys'!$T$5:$T$108,$K$4)</f>
        <v>0</v>
      </c>
      <c r="L20" s="418">
        <f>SUMIFS('Visi duomenys'!$AP$5:$AP$108,'Visi duomenys'!$AN$5:$AN$108,$A20,'Visi duomenys'!$T$5:$T$108,$L$4)+SUMIFS('Visi duomenys'!$AS$5:$AS$108,'Visi duomenys'!$AQ$5:$AQ$108,$A20,'Visi duomenys'!$T$5:$T$108,$L$4)+SUMIFS('Visi duomenys'!$AV$5:$AV$108,'Visi duomenys'!$AT$5:$AT$108,$A20,'Visi duomenys'!$T$5:$T$108,$L$4)+SUMIFS('Visi duomenys'!$AY$5:$AY$108,'Visi duomenys'!$AW$5:$AW$108,$A20,'Visi duomenys'!$T$5:$T$108,$L$4)</f>
        <v>0</v>
      </c>
      <c r="M20" s="418">
        <f>SUMIFS('Visi duomenys'!$AP$5:$AP$108,'Visi duomenys'!$AN$5:$AN$108,$A20,'Visi duomenys'!$T$5:$T$108,$M$4)+SUMIFS('Visi duomenys'!$AS$5:$AS$108,'Visi duomenys'!$AQ$5:$AQ$108,$A20,'Visi duomenys'!$T$5:$T$108,$M$4)+SUMIFS('Visi duomenys'!$AV$5:$AV$108,'Visi duomenys'!$AT$5:$AT$108,$A20,'Visi duomenys'!$T$5:$T$108,$M$4)+SUMIFS('Visi duomenys'!$AY$5:$AY$108,'Visi duomenys'!$AW$5:$AW$108,$A20,'Visi duomenys'!$T$5:$T$108,$M$4)</f>
        <v>0</v>
      </c>
    </row>
    <row r="21" spans="1:13" x14ac:dyDescent="0.25">
      <c r="A21" s="419" t="s">
        <v>519</v>
      </c>
      <c r="B21" s="419" t="s">
        <v>520</v>
      </c>
      <c r="C21" s="417">
        <f>SUMIFS('Visi duomenys'!$AP$5:$AP$108,'Visi duomenys'!$AN$5:$AN$108,$A21)+SUMIFS('Visi duomenys'!$AS$5:$AS$108,'Visi duomenys'!$AQ$5:$AQ$108,$A21)+SUMIFS('Visi duomenys'!$AV$5:$AV$108,'Visi duomenys'!$AT$5:$AT$108,$A21)+SUMIFS('Visi duomenys'!$AY$5:$AY$108,'Visi duomenys'!$AW$5:$AW$108,$A21)</f>
        <v>1</v>
      </c>
      <c r="D21" s="421">
        <v>0</v>
      </c>
      <c r="E21" s="421">
        <v>0</v>
      </c>
      <c r="F21" s="421">
        <v>0</v>
      </c>
      <c r="G21" s="418">
        <f>SUMIFS('Visi duomenys'!$AP$5:$AP$108,'Visi duomenys'!$AN$5:$AN$108,$A21,'Visi duomenys'!$T$5:$T$108,$G$4)+SUMIFS('Visi duomenys'!$AS$5:$AS$108,'Visi duomenys'!$AQ$5:$AQ$108,$A21,'Visi duomenys'!$T$5:$T$108,$G$4)+SUMIFS('Visi duomenys'!$AV$5:$AV$108,'Visi duomenys'!$AT$5:$AT$108,$A21,'Visi duomenys'!$T$5:$T$108,$G$4)+SUMIFS('Visi duomenys'!$AY$5:$AY$108,'Visi duomenys'!$AW$5:$AW$108,$A21,'Visi duomenys'!$T$5:$T$108,$G$4)</f>
        <v>1</v>
      </c>
      <c r="H21" s="418">
        <f>SUMIFS('Visi duomenys'!$AP$5:$AP$108,'Visi duomenys'!$AN$5:$AN$108,$A21,'Visi duomenys'!$T$5:$T$108,$H$4)+SUMIFS('Visi duomenys'!$AS$5:$AS$108,'Visi duomenys'!$AQ$5:$AQ$108,$A21,'Visi duomenys'!$T$5:$T$108,$H$4)+SUMIFS('Visi duomenys'!$AV$5:$AV$108,'Visi duomenys'!$AT$5:$AT$108,$A21,'Visi duomenys'!$T$5:$T$108,$H$4)+SUMIFS('Visi duomenys'!$AY$5:$AY$108,'Visi duomenys'!$AW$5:$AW$108,$A21,'Visi duomenys'!$T$5:$T$108,$H$4)</f>
        <v>0</v>
      </c>
      <c r="I21" s="418">
        <f>SUMIFS('Visi duomenys'!$AP$5:$AP$108,'Visi duomenys'!$AN$5:$AN$108,$A21,'Visi duomenys'!$T$5:$T$108,$I$4)+SUMIFS('Visi duomenys'!$AS$5:$AS$108,'Visi duomenys'!$AQ$5:$AQ$108,$A21,'Visi duomenys'!$T$5:$T$108,$I$4)+SUMIFS('Visi duomenys'!$AV$5:$AV$108,'Visi duomenys'!$AT$5:$AT$108,$A21,'Visi duomenys'!$T$5:$T$108,$I$4)+SUMIFS('Visi duomenys'!$AY$5:$AY$108,'Visi duomenys'!$AW$5:$AW$108,$A21,'Visi duomenys'!$T$5:$T$108,$I$4)</f>
        <v>0</v>
      </c>
      <c r="J21" s="418">
        <f>SUMIFS('Visi duomenys'!$AP$5:$AP$108,'Visi duomenys'!$AN$5:$AN$108,$A21,'Visi duomenys'!$T$5:$T$108,$J$4)+SUMIFS('Visi duomenys'!$AS$5:$AS$108,'Visi duomenys'!$AQ$5:$AQ$108,$A21,'Visi duomenys'!$T$5:$T$108,$J$4)+SUMIFS('Visi duomenys'!$AV$5:$AV$108,'Visi duomenys'!$AT$5:$AT$108,$A21,'Visi duomenys'!$T$5:$T$108,$J$4)+SUMIFS('Visi duomenys'!$AY$5:$AY$108,'Visi duomenys'!$AW$5:$AW$108,$A21,'Visi duomenys'!$T$5:$T$108,$J$4)</f>
        <v>0</v>
      </c>
      <c r="K21" s="418">
        <f>SUMIFS('Visi duomenys'!$AP$5:$AP$108,'Visi duomenys'!$AN$5:$AN$108,$A21,'Visi duomenys'!$T$5:$T$108,$K$4)+SUMIFS('Visi duomenys'!$AS$5:$AS$108,'Visi duomenys'!$AQ$5:$AQ$108,$A21,'Visi duomenys'!$T$5:$T$108,$K$4)+SUMIFS('Visi duomenys'!$AV$5:$AV$108,'Visi duomenys'!$AT$5:$AT$108,$A21,'Visi duomenys'!$T$5:$T$108,$K$4)+SUMIFS('Visi duomenys'!$AY$5:$AY$108,'Visi duomenys'!$AW$5:$AW$108,$A21,'Visi duomenys'!$T$5:$T$108,$K$4)</f>
        <v>0</v>
      </c>
      <c r="L21" s="418">
        <f>SUMIFS('Visi duomenys'!$AP$5:$AP$108,'Visi duomenys'!$AN$5:$AN$108,$A21,'Visi duomenys'!$T$5:$T$108,$L$4)+SUMIFS('Visi duomenys'!$AS$5:$AS$108,'Visi duomenys'!$AQ$5:$AQ$108,$A21,'Visi duomenys'!$T$5:$T$108,$L$4)+SUMIFS('Visi duomenys'!$AV$5:$AV$108,'Visi duomenys'!$AT$5:$AT$108,$A21,'Visi duomenys'!$T$5:$T$108,$L$4)+SUMIFS('Visi duomenys'!$AY$5:$AY$108,'Visi duomenys'!$AW$5:$AW$108,$A21,'Visi duomenys'!$T$5:$T$108,$L$4)</f>
        <v>0</v>
      </c>
      <c r="M21" s="418">
        <f>SUMIFS('Visi duomenys'!$AP$5:$AP$108,'Visi duomenys'!$AN$5:$AN$108,$A21,'Visi duomenys'!$T$5:$T$108,$M$4)+SUMIFS('Visi duomenys'!$AS$5:$AS$108,'Visi duomenys'!$AQ$5:$AQ$108,$A21,'Visi duomenys'!$T$5:$T$108,$M$4)+SUMIFS('Visi duomenys'!$AV$5:$AV$108,'Visi duomenys'!$AT$5:$AT$108,$A21,'Visi duomenys'!$T$5:$T$108,$M$4)+SUMIFS('Visi duomenys'!$AY$5:$AY$108,'Visi duomenys'!$AW$5:$AW$108,$A21,'Visi duomenys'!$T$5:$T$108,$M$4)</f>
        <v>0</v>
      </c>
    </row>
    <row r="22" spans="1:13" x14ac:dyDescent="0.25">
      <c r="A22" s="419" t="s">
        <v>150</v>
      </c>
      <c r="B22" s="419" t="s">
        <v>151</v>
      </c>
      <c r="C22" s="417">
        <f>SUMIFS('Visi duomenys'!$AP$5:$AP$108,'Visi duomenys'!$AN$5:$AN$108,$A22)+SUMIFS('Visi duomenys'!$AS$5:$AS$108,'Visi duomenys'!$AQ$5:$AQ$108,$A22)+SUMIFS('Visi duomenys'!$AV$5:$AV$108,'Visi duomenys'!$AT$5:$AT$108,$A22)+SUMIFS('Visi duomenys'!$AY$5:$AY$108,'Visi duomenys'!$AW$5:$AW$108,$A22)</f>
        <v>0.51</v>
      </c>
      <c r="D22" s="421">
        <v>0</v>
      </c>
      <c r="E22" s="421">
        <v>0</v>
      </c>
      <c r="F22" s="421">
        <v>0</v>
      </c>
      <c r="G22" s="418">
        <f>SUMIFS('Visi duomenys'!$AP$5:$AP$108,'Visi duomenys'!$AN$5:$AN$108,$A22,'Visi duomenys'!$T$5:$T$108,$G$4)+SUMIFS('Visi duomenys'!$AS$5:$AS$108,'Visi duomenys'!$AQ$5:$AQ$108,$A22,'Visi duomenys'!$T$5:$T$108,$G$4)+SUMIFS('Visi duomenys'!$AV$5:$AV$108,'Visi duomenys'!$AT$5:$AT$108,$A22,'Visi duomenys'!$T$5:$T$108,$G$4)+SUMIFS('Visi duomenys'!$AY$5:$AY$108,'Visi duomenys'!$AW$5:$AW$108,$A22,'Visi duomenys'!$T$5:$T$108,$G$4)</f>
        <v>0</v>
      </c>
      <c r="H22" s="418">
        <f>SUMIFS('Visi duomenys'!$AP$5:$AP$108,'Visi duomenys'!$AN$5:$AN$108,$A22,'Visi duomenys'!$T$5:$T$108,$H$4)+SUMIFS('Visi duomenys'!$AS$5:$AS$108,'Visi duomenys'!$AQ$5:$AQ$108,$A22,'Visi duomenys'!$T$5:$T$108,$H$4)+SUMIFS('Visi duomenys'!$AV$5:$AV$108,'Visi duomenys'!$AT$5:$AT$108,$A22,'Visi duomenys'!$T$5:$T$108,$H$4)+SUMIFS('Visi duomenys'!$AY$5:$AY$108,'Visi duomenys'!$AW$5:$AW$108,$A22,'Visi duomenys'!$T$5:$T$108,$H$4)</f>
        <v>0.51</v>
      </c>
      <c r="I22" s="418">
        <f>SUMIFS('Visi duomenys'!$AP$5:$AP$108,'Visi duomenys'!$AN$5:$AN$108,$A22,'Visi duomenys'!$T$5:$T$108,$I$4)+SUMIFS('Visi duomenys'!$AS$5:$AS$108,'Visi duomenys'!$AQ$5:$AQ$108,$A22,'Visi duomenys'!$T$5:$T$108,$I$4)+SUMIFS('Visi duomenys'!$AV$5:$AV$108,'Visi duomenys'!$AT$5:$AT$108,$A22,'Visi duomenys'!$T$5:$T$108,$I$4)+SUMIFS('Visi duomenys'!$AY$5:$AY$108,'Visi duomenys'!$AW$5:$AW$108,$A22,'Visi duomenys'!$T$5:$T$108,$I$4)</f>
        <v>0</v>
      </c>
      <c r="J22" s="418">
        <f>SUMIFS('Visi duomenys'!$AP$5:$AP$108,'Visi duomenys'!$AN$5:$AN$108,$A22,'Visi duomenys'!$T$5:$T$108,$J$4)+SUMIFS('Visi duomenys'!$AS$5:$AS$108,'Visi duomenys'!$AQ$5:$AQ$108,$A22,'Visi duomenys'!$T$5:$T$108,$J$4)+SUMIFS('Visi duomenys'!$AV$5:$AV$108,'Visi duomenys'!$AT$5:$AT$108,$A22,'Visi duomenys'!$T$5:$T$108,$J$4)+SUMIFS('Visi duomenys'!$AY$5:$AY$108,'Visi duomenys'!$AW$5:$AW$108,$A22,'Visi duomenys'!$T$5:$T$108,$J$4)</f>
        <v>0</v>
      </c>
      <c r="K22" s="418">
        <f>SUMIFS('Visi duomenys'!$AP$5:$AP$108,'Visi duomenys'!$AN$5:$AN$108,$A22,'Visi duomenys'!$T$5:$T$108,$K$4)+SUMIFS('Visi duomenys'!$AS$5:$AS$108,'Visi duomenys'!$AQ$5:$AQ$108,$A22,'Visi duomenys'!$T$5:$T$108,$K$4)+SUMIFS('Visi duomenys'!$AV$5:$AV$108,'Visi duomenys'!$AT$5:$AT$108,$A22,'Visi duomenys'!$T$5:$T$108,$K$4)+SUMIFS('Visi duomenys'!$AY$5:$AY$108,'Visi duomenys'!$AW$5:$AW$108,$A22,'Visi duomenys'!$T$5:$T$108,$K$4)</f>
        <v>0</v>
      </c>
      <c r="L22" s="418">
        <f>SUMIFS('Visi duomenys'!$AP$5:$AP$108,'Visi duomenys'!$AN$5:$AN$108,$A22,'Visi duomenys'!$T$5:$T$108,$L$4)+SUMIFS('Visi duomenys'!$AS$5:$AS$108,'Visi duomenys'!$AQ$5:$AQ$108,$A22,'Visi duomenys'!$T$5:$T$108,$L$4)+SUMIFS('Visi duomenys'!$AV$5:$AV$108,'Visi duomenys'!$AT$5:$AT$108,$A22,'Visi duomenys'!$T$5:$T$108,$L$4)+SUMIFS('Visi duomenys'!$AY$5:$AY$108,'Visi duomenys'!$AW$5:$AW$108,$A22,'Visi duomenys'!$T$5:$T$108,$L$4)</f>
        <v>0</v>
      </c>
      <c r="M22" s="418">
        <f>SUMIFS('Visi duomenys'!$AP$5:$AP$108,'Visi duomenys'!$AN$5:$AN$108,$A22,'Visi duomenys'!$T$5:$T$108,$M$4)+SUMIFS('Visi duomenys'!$AS$5:$AS$108,'Visi duomenys'!$AQ$5:$AQ$108,$A22,'Visi duomenys'!$T$5:$T$108,$M$4)+SUMIFS('Visi duomenys'!$AV$5:$AV$108,'Visi duomenys'!$AT$5:$AT$108,$A22,'Visi duomenys'!$T$5:$T$108,$M$4)+SUMIFS('Visi duomenys'!$AY$5:$AY$108,'Visi duomenys'!$AW$5:$AW$108,$A22,'Visi duomenys'!$T$5:$T$108,$M$4)</f>
        <v>0</v>
      </c>
    </row>
    <row r="23" spans="1:13" ht="45" x14ac:dyDescent="0.25">
      <c r="A23" s="419" t="s">
        <v>170</v>
      </c>
      <c r="B23" s="419" t="s">
        <v>171</v>
      </c>
      <c r="C23" s="417">
        <f>SUMIFS('Visi duomenys'!$AP$5:$AP$108,'Visi duomenys'!$AN$5:$AN$108,$A23)+SUMIFS('Visi duomenys'!$AS$5:$AS$108,'Visi duomenys'!$AQ$5:$AQ$108,$A23)+SUMIFS('Visi duomenys'!$AV$5:$AV$108,'Visi duomenys'!$AT$5:$AT$108,$A23)+SUMIFS('Visi duomenys'!$AY$5:$AY$108,'Visi duomenys'!$AW$5:$AW$108,$A23)</f>
        <v>3</v>
      </c>
      <c r="D23" s="421">
        <v>0</v>
      </c>
      <c r="E23" s="421">
        <v>0</v>
      </c>
      <c r="F23" s="421">
        <v>0</v>
      </c>
      <c r="G23" s="418">
        <f>SUMIFS('Visi duomenys'!$AP$5:$AP$108,'Visi duomenys'!$AN$5:$AN$108,$A23,'Visi duomenys'!$T$5:$T$108,$G$4)+SUMIFS('Visi duomenys'!$AS$5:$AS$108,'Visi duomenys'!$AQ$5:$AQ$108,$A23,'Visi duomenys'!$T$5:$T$108,$G$4)+SUMIFS('Visi duomenys'!$AV$5:$AV$108,'Visi duomenys'!$AT$5:$AT$108,$A23,'Visi duomenys'!$T$5:$T$108,$G$4)+SUMIFS('Visi duomenys'!$AY$5:$AY$108,'Visi duomenys'!$AW$5:$AW$108,$A23,'Visi duomenys'!$T$5:$T$108,$G$4)</f>
        <v>0</v>
      </c>
      <c r="H23" s="418">
        <f>SUMIFS('Visi duomenys'!$AP$5:$AP$108,'Visi duomenys'!$AN$5:$AN$108,$A23,'Visi duomenys'!$T$5:$T$108,$H$4)+SUMIFS('Visi duomenys'!$AS$5:$AS$108,'Visi duomenys'!$AQ$5:$AQ$108,$A23,'Visi duomenys'!$T$5:$T$108,$H$4)+SUMIFS('Visi duomenys'!$AV$5:$AV$108,'Visi duomenys'!$AT$5:$AT$108,$A23,'Visi duomenys'!$T$5:$T$108,$H$4)+SUMIFS('Visi duomenys'!$AY$5:$AY$108,'Visi duomenys'!$AW$5:$AW$108,$A23,'Visi duomenys'!$T$5:$T$108,$H$4)</f>
        <v>0</v>
      </c>
      <c r="I23" s="418">
        <f>SUMIFS('Visi duomenys'!$AP$5:$AP$108,'Visi duomenys'!$AN$5:$AN$108,$A23,'Visi duomenys'!$T$5:$T$108,$I$4)+SUMIFS('Visi duomenys'!$AS$5:$AS$108,'Visi duomenys'!$AQ$5:$AQ$108,$A23,'Visi duomenys'!$T$5:$T$108,$I$4)+SUMIFS('Visi duomenys'!$AV$5:$AV$108,'Visi duomenys'!$AT$5:$AT$108,$A23,'Visi duomenys'!$T$5:$T$108,$I$4)+SUMIFS('Visi duomenys'!$AY$5:$AY$108,'Visi duomenys'!$AW$5:$AW$108,$A23,'Visi duomenys'!$T$5:$T$108,$I$4)</f>
        <v>1</v>
      </c>
      <c r="J23" s="418">
        <f>SUMIFS('Visi duomenys'!$AP$5:$AP$108,'Visi duomenys'!$AN$5:$AN$108,$A23,'Visi duomenys'!$T$5:$T$108,$J$4)+SUMIFS('Visi duomenys'!$AS$5:$AS$108,'Visi duomenys'!$AQ$5:$AQ$108,$A23,'Visi duomenys'!$T$5:$T$108,$J$4)+SUMIFS('Visi duomenys'!$AV$5:$AV$108,'Visi duomenys'!$AT$5:$AT$108,$A23,'Visi duomenys'!$T$5:$T$108,$J$4)+SUMIFS('Visi duomenys'!$AY$5:$AY$108,'Visi duomenys'!$AW$5:$AW$108,$A23,'Visi duomenys'!$T$5:$T$108,$J$4)</f>
        <v>2</v>
      </c>
      <c r="K23" s="418">
        <f>SUMIFS('Visi duomenys'!$AP$5:$AP$108,'Visi duomenys'!$AN$5:$AN$108,$A23,'Visi duomenys'!$T$5:$T$108,$K$4)+SUMIFS('Visi duomenys'!$AS$5:$AS$108,'Visi duomenys'!$AQ$5:$AQ$108,$A23,'Visi duomenys'!$T$5:$T$108,$K$4)+SUMIFS('Visi duomenys'!$AV$5:$AV$108,'Visi duomenys'!$AT$5:$AT$108,$A23,'Visi duomenys'!$T$5:$T$108,$K$4)+SUMIFS('Visi duomenys'!$AY$5:$AY$108,'Visi duomenys'!$AW$5:$AW$108,$A23,'Visi duomenys'!$T$5:$T$108,$K$4)</f>
        <v>0</v>
      </c>
      <c r="L23" s="418">
        <f>SUMIFS('Visi duomenys'!$AP$5:$AP$108,'Visi duomenys'!$AN$5:$AN$108,$A23,'Visi duomenys'!$T$5:$T$108,$L$4)+SUMIFS('Visi duomenys'!$AS$5:$AS$108,'Visi duomenys'!$AQ$5:$AQ$108,$A23,'Visi duomenys'!$T$5:$T$108,$L$4)+SUMIFS('Visi duomenys'!$AV$5:$AV$108,'Visi duomenys'!$AT$5:$AT$108,$A23,'Visi duomenys'!$T$5:$T$108,$L$4)+SUMIFS('Visi duomenys'!$AY$5:$AY$108,'Visi duomenys'!$AW$5:$AW$108,$A23,'Visi duomenys'!$T$5:$T$108,$L$4)</f>
        <v>0</v>
      </c>
      <c r="M23" s="418">
        <f>SUMIFS('Visi duomenys'!$AP$5:$AP$108,'Visi duomenys'!$AN$5:$AN$108,$A23,'Visi duomenys'!$T$5:$T$108,$M$4)+SUMIFS('Visi duomenys'!$AS$5:$AS$108,'Visi duomenys'!$AQ$5:$AQ$108,$A23,'Visi duomenys'!$T$5:$T$108,$M$4)+SUMIFS('Visi duomenys'!$AV$5:$AV$108,'Visi duomenys'!$AT$5:$AT$108,$A23,'Visi duomenys'!$T$5:$T$108,$M$4)+SUMIFS('Visi duomenys'!$AY$5:$AY$108,'Visi duomenys'!$AW$5:$AW$108,$A23,'Visi duomenys'!$T$5:$T$108,$M$4)</f>
        <v>0</v>
      </c>
    </row>
    <row r="24" spans="1:13" ht="30" x14ac:dyDescent="0.25">
      <c r="A24" s="419" t="s">
        <v>161</v>
      </c>
      <c r="B24" s="419" t="s">
        <v>162</v>
      </c>
      <c r="C24" s="417">
        <f>SUMIFS('Visi duomenys'!$AP$5:$AP$108,'Visi duomenys'!$AN$5:$AN$108,$A24)+SUMIFS('Visi duomenys'!$AS$5:$AS$108,'Visi duomenys'!$AQ$5:$AQ$108,$A24)+SUMIFS('Visi duomenys'!$AV$5:$AV$108,'Visi duomenys'!$AT$5:$AT$108,$A24)+SUMIFS('Visi duomenys'!$AY$5:$AY$108,'Visi duomenys'!$AW$5:$AW$108,$A24)</f>
        <v>4</v>
      </c>
      <c r="D24" s="421">
        <v>0</v>
      </c>
      <c r="E24" s="421">
        <v>0</v>
      </c>
      <c r="F24" s="421">
        <v>0</v>
      </c>
      <c r="G24" s="418">
        <f>SUMIFS('Visi duomenys'!$AP$5:$AP$108,'Visi duomenys'!$AN$5:$AN$108,$A24,'Visi duomenys'!$T$5:$T$108,$G$4)+SUMIFS('Visi duomenys'!$AS$5:$AS$108,'Visi duomenys'!$AQ$5:$AQ$108,$A24,'Visi duomenys'!$T$5:$T$108,$G$4)+SUMIFS('Visi duomenys'!$AV$5:$AV$108,'Visi duomenys'!$AT$5:$AT$108,$A24,'Visi duomenys'!$T$5:$T$108,$G$4)+SUMIFS('Visi duomenys'!$AY$5:$AY$108,'Visi duomenys'!$AW$5:$AW$108,$A24,'Visi duomenys'!$T$5:$T$108,$G$4)</f>
        <v>0</v>
      </c>
      <c r="H24" s="418">
        <f>SUMIFS('Visi duomenys'!$AP$5:$AP$108,'Visi duomenys'!$AN$5:$AN$108,$A24,'Visi duomenys'!$T$5:$T$108,$H$4)+SUMIFS('Visi duomenys'!$AS$5:$AS$108,'Visi duomenys'!$AQ$5:$AQ$108,$A24,'Visi duomenys'!$T$5:$T$108,$H$4)+SUMIFS('Visi duomenys'!$AV$5:$AV$108,'Visi duomenys'!$AT$5:$AT$108,$A24,'Visi duomenys'!$T$5:$T$108,$H$4)+SUMIFS('Visi duomenys'!$AY$5:$AY$108,'Visi duomenys'!$AW$5:$AW$108,$A24,'Visi duomenys'!$T$5:$T$108,$H$4)</f>
        <v>0</v>
      </c>
      <c r="I24" s="418">
        <f>SUMIFS('Visi duomenys'!$AP$5:$AP$108,'Visi duomenys'!$AN$5:$AN$108,$A24,'Visi duomenys'!$T$5:$T$108,$I$4)+SUMIFS('Visi duomenys'!$AS$5:$AS$108,'Visi duomenys'!$AQ$5:$AQ$108,$A24,'Visi duomenys'!$T$5:$T$108,$I$4)+SUMIFS('Visi duomenys'!$AV$5:$AV$108,'Visi duomenys'!$AT$5:$AT$108,$A24,'Visi duomenys'!$T$5:$T$108,$I$4)+SUMIFS('Visi duomenys'!$AY$5:$AY$108,'Visi duomenys'!$AW$5:$AW$108,$A24,'Visi duomenys'!$T$5:$T$108,$I$4)</f>
        <v>3</v>
      </c>
      <c r="J24" s="418">
        <f>SUMIFS('Visi duomenys'!$AP$5:$AP$108,'Visi duomenys'!$AN$5:$AN$108,$A24,'Visi duomenys'!$T$5:$T$108,$J$4)+SUMIFS('Visi duomenys'!$AS$5:$AS$108,'Visi duomenys'!$AQ$5:$AQ$108,$A24,'Visi duomenys'!$T$5:$T$108,$J$4)+SUMIFS('Visi duomenys'!$AV$5:$AV$108,'Visi duomenys'!$AT$5:$AT$108,$A24,'Visi duomenys'!$T$5:$T$108,$J$4)+SUMIFS('Visi duomenys'!$AY$5:$AY$108,'Visi duomenys'!$AW$5:$AW$108,$A24,'Visi duomenys'!$T$5:$T$108,$J$4)</f>
        <v>1</v>
      </c>
      <c r="K24" s="418">
        <f>SUMIFS('Visi duomenys'!$AP$5:$AP$108,'Visi duomenys'!$AN$5:$AN$108,$A24,'Visi duomenys'!$T$5:$T$108,$K$4)+SUMIFS('Visi duomenys'!$AS$5:$AS$108,'Visi duomenys'!$AQ$5:$AQ$108,$A24,'Visi duomenys'!$T$5:$T$108,$K$4)+SUMIFS('Visi duomenys'!$AV$5:$AV$108,'Visi duomenys'!$AT$5:$AT$108,$A24,'Visi duomenys'!$T$5:$T$108,$K$4)+SUMIFS('Visi duomenys'!$AY$5:$AY$108,'Visi duomenys'!$AW$5:$AW$108,$A24,'Visi duomenys'!$T$5:$T$108,$K$4)</f>
        <v>0</v>
      </c>
      <c r="L24" s="418">
        <f>SUMIFS('Visi duomenys'!$AP$5:$AP$108,'Visi duomenys'!$AN$5:$AN$108,$A24,'Visi duomenys'!$T$5:$T$108,$L$4)+SUMIFS('Visi duomenys'!$AS$5:$AS$108,'Visi duomenys'!$AQ$5:$AQ$108,$A24,'Visi duomenys'!$T$5:$T$108,$L$4)+SUMIFS('Visi duomenys'!$AV$5:$AV$108,'Visi duomenys'!$AT$5:$AT$108,$A24,'Visi duomenys'!$T$5:$T$108,$L$4)+SUMIFS('Visi duomenys'!$AY$5:$AY$108,'Visi duomenys'!$AW$5:$AW$108,$A24,'Visi duomenys'!$T$5:$T$108,$L$4)</f>
        <v>0</v>
      </c>
      <c r="M24" s="418">
        <f>SUMIFS('Visi duomenys'!$AP$5:$AP$108,'Visi duomenys'!$AN$5:$AN$108,$A24,'Visi duomenys'!$T$5:$T$108,$M$4)+SUMIFS('Visi duomenys'!$AS$5:$AS$108,'Visi duomenys'!$AQ$5:$AQ$108,$A24,'Visi duomenys'!$T$5:$T$108,$M$4)+SUMIFS('Visi duomenys'!$AV$5:$AV$108,'Visi duomenys'!$AT$5:$AT$108,$A24,'Visi duomenys'!$T$5:$T$108,$M$4)+SUMIFS('Visi duomenys'!$AY$5:$AY$108,'Visi duomenys'!$AW$5:$AW$108,$A24,'Visi duomenys'!$T$5:$T$108,$M$4)</f>
        <v>0</v>
      </c>
    </row>
    <row r="25" spans="1:13" ht="45" x14ac:dyDescent="0.25">
      <c r="A25" s="419" t="s">
        <v>164</v>
      </c>
      <c r="B25" s="419" t="s">
        <v>165</v>
      </c>
      <c r="C25" s="417">
        <f>SUMIFS('Visi duomenys'!$AP$5:$AP$108,'Visi duomenys'!$AN$5:$AN$108,$A25)+SUMIFS('Visi duomenys'!$AS$5:$AS$108,'Visi duomenys'!$AQ$5:$AQ$108,$A25)+SUMIFS('Visi duomenys'!$AV$5:$AV$108,'Visi duomenys'!$AT$5:$AT$108,$A25)+SUMIFS('Visi duomenys'!$AY$5:$AY$108,'Visi duomenys'!$AW$5:$AW$108,$A25)</f>
        <v>4</v>
      </c>
      <c r="D25" s="421">
        <v>0</v>
      </c>
      <c r="E25" s="421">
        <v>0</v>
      </c>
      <c r="F25" s="421">
        <v>0</v>
      </c>
      <c r="G25" s="418">
        <f>SUMIFS('Visi duomenys'!$AP$5:$AP$108,'Visi duomenys'!$AN$5:$AN$108,$A25,'Visi duomenys'!$T$5:$T$108,$G$4)+SUMIFS('Visi duomenys'!$AS$5:$AS$108,'Visi duomenys'!$AQ$5:$AQ$108,$A25,'Visi duomenys'!$T$5:$T$108,$G$4)+SUMIFS('Visi duomenys'!$AV$5:$AV$108,'Visi duomenys'!$AT$5:$AT$108,$A25,'Visi duomenys'!$T$5:$T$108,$G$4)+SUMIFS('Visi duomenys'!$AY$5:$AY$108,'Visi duomenys'!$AW$5:$AW$108,$A25,'Visi duomenys'!$T$5:$T$108,$G$4)</f>
        <v>0</v>
      </c>
      <c r="H25" s="418">
        <f>SUMIFS('Visi duomenys'!$AP$5:$AP$108,'Visi duomenys'!$AN$5:$AN$108,$A25,'Visi duomenys'!$T$5:$T$108,$H$4)+SUMIFS('Visi duomenys'!$AS$5:$AS$108,'Visi duomenys'!$AQ$5:$AQ$108,$A25,'Visi duomenys'!$T$5:$T$108,$H$4)+SUMIFS('Visi duomenys'!$AV$5:$AV$108,'Visi duomenys'!$AT$5:$AT$108,$A25,'Visi duomenys'!$T$5:$T$108,$H$4)+SUMIFS('Visi duomenys'!$AY$5:$AY$108,'Visi duomenys'!$AW$5:$AW$108,$A25,'Visi duomenys'!$T$5:$T$108,$H$4)</f>
        <v>0</v>
      </c>
      <c r="I25" s="418">
        <f>SUMIFS('Visi duomenys'!$AP$5:$AP$108,'Visi duomenys'!$AN$5:$AN$108,$A25,'Visi duomenys'!$T$5:$T$108,$I$4)+SUMIFS('Visi duomenys'!$AS$5:$AS$108,'Visi duomenys'!$AQ$5:$AQ$108,$A25,'Visi duomenys'!$T$5:$T$108,$I$4)+SUMIFS('Visi duomenys'!$AV$5:$AV$108,'Visi duomenys'!$AT$5:$AT$108,$A25,'Visi duomenys'!$T$5:$T$108,$I$4)+SUMIFS('Visi duomenys'!$AY$5:$AY$108,'Visi duomenys'!$AW$5:$AW$108,$A25,'Visi duomenys'!$T$5:$T$108,$I$4)</f>
        <v>3</v>
      </c>
      <c r="J25" s="418">
        <f>SUMIFS('Visi duomenys'!$AP$5:$AP$108,'Visi duomenys'!$AN$5:$AN$108,$A25,'Visi duomenys'!$T$5:$T$108,$J$4)+SUMIFS('Visi duomenys'!$AS$5:$AS$108,'Visi duomenys'!$AQ$5:$AQ$108,$A25,'Visi duomenys'!$T$5:$T$108,$J$4)+SUMIFS('Visi duomenys'!$AV$5:$AV$108,'Visi duomenys'!$AT$5:$AT$108,$A25,'Visi duomenys'!$T$5:$T$108,$J$4)+SUMIFS('Visi duomenys'!$AY$5:$AY$108,'Visi duomenys'!$AW$5:$AW$108,$A25,'Visi duomenys'!$T$5:$T$108,$J$4)</f>
        <v>1</v>
      </c>
      <c r="K25" s="418">
        <f>SUMIFS('Visi duomenys'!$AP$5:$AP$108,'Visi duomenys'!$AN$5:$AN$108,$A25,'Visi duomenys'!$T$5:$T$108,$K$4)+SUMIFS('Visi duomenys'!$AS$5:$AS$108,'Visi duomenys'!$AQ$5:$AQ$108,$A25,'Visi duomenys'!$T$5:$T$108,$K$4)+SUMIFS('Visi duomenys'!$AV$5:$AV$108,'Visi duomenys'!$AT$5:$AT$108,$A25,'Visi duomenys'!$T$5:$T$108,$K$4)+SUMIFS('Visi duomenys'!$AY$5:$AY$108,'Visi duomenys'!$AW$5:$AW$108,$A25,'Visi duomenys'!$T$5:$T$108,$K$4)</f>
        <v>0</v>
      </c>
      <c r="L25" s="418">
        <f>SUMIFS('Visi duomenys'!$AP$5:$AP$108,'Visi duomenys'!$AN$5:$AN$108,$A25,'Visi duomenys'!$T$5:$T$108,$L$4)+SUMIFS('Visi duomenys'!$AS$5:$AS$108,'Visi duomenys'!$AQ$5:$AQ$108,$A25,'Visi duomenys'!$T$5:$T$108,$L$4)+SUMIFS('Visi duomenys'!$AV$5:$AV$108,'Visi duomenys'!$AT$5:$AT$108,$A25,'Visi duomenys'!$T$5:$T$108,$L$4)+SUMIFS('Visi duomenys'!$AY$5:$AY$108,'Visi duomenys'!$AW$5:$AW$108,$A25,'Visi duomenys'!$T$5:$T$108,$L$4)</f>
        <v>0</v>
      </c>
      <c r="M25" s="418">
        <f>SUMIFS('Visi duomenys'!$AP$5:$AP$108,'Visi duomenys'!$AN$5:$AN$108,$A25,'Visi duomenys'!$T$5:$T$108,$M$4)+SUMIFS('Visi duomenys'!$AS$5:$AS$108,'Visi duomenys'!$AQ$5:$AQ$108,$A25,'Visi duomenys'!$T$5:$T$108,$M$4)+SUMIFS('Visi duomenys'!$AV$5:$AV$108,'Visi duomenys'!$AT$5:$AT$108,$A25,'Visi duomenys'!$T$5:$T$108,$M$4)+SUMIFS('Visi duomenys'!$AY$5:$AY$108,'Visi duomenys'!$AW$5:$AW$108,$A25,'Visi duomenys'!$T$5:$T$108,$M$4)</f>
        <v>0</v>
      </c>
    </row>
    <row r="26" spans="1:13" x14ac:dyDescent="0.25">
      <c r="A26" s="422" t="s">
        <v>457</v>
      </c>
      <c r="B26" s="423" t="s">
        <v>458</v>
      </c>
      <c r="C26" s="417">
        <f>SUMIFS('Visi duomenys'!$AP$5:$AP$108,'Visi duomenys'!$AN$5:$AN$108,$A26)+SUMIFS('Visi duomenys'!$AS$5:$AS$108,'Visi duomenys'!$AQ$5:$AQ$108,$A26)+SUMIFS('Visi duomenys'!$AV$5:$AV$108,'Visi duomenys'!$AT$5:$AT$108,$A26)+SUMIFS('Visi duomenys'!$AY$5:$AY$108,'Visi duomenys'!$AW$5:$AW$108,$A26)</f>
        <v>80</v>
      </c>
      <c r="D26" s="421">
        <v>0</v>
      </c>
      <c r="E26" s="421">
        <v>0</v>
      </c>
      <c r="F26" s="421">
        <v>0</v>
      </c>
      <c r="G26" s="418">
        <f>SUMIFS('Visi duomenys'!$AP$5:$AP$108,'Visi duomenys'!$AN$5:$AN$108,$A26,'Visi duomenys'!$T$5:$T$108,$G$4)+SUMIFS('Visi duomenys'!$AS$5:$AS$108,'Visi duomenys'!$AQ$5:$AQ$108,$A26,'Visi duomenys'!$T$5:$T$108,$G$4)+SUMIFS('Visi duomenys'!$AV$5:$AV$108,'Visi duomenys'!$AT$5:$AT$108,$A26,'Visi duomenys'!$T$5:$T$108,$G$4)+SUMIFS('Visi duomenys'!$AY$5:$AY$108,'Visi duomenys'!$AW$5:$AW$108,$A26,'Visi duomenys'!$T$5:$T$108,$G$4)</f>
        <v>0</v>
      </c>
      <c r="H26" s="418">
        <f>SUMIFS('Visi duomenys'!$AP$5:$AP$108,'Visi duomenys'!$AN$5:$AN$108,$A26,'Visi duomenys'!$T$5:$T$108,$H$4)+SUMIFS('Visi duomenys'!$AS$5:$AS$108,'Visi duomenys'!$AQ$5:$AQ$108,$A26,'Visi duomenys'!$T$5:$T$108,$H$4)+SUMIFS('Visi duomenys'!$AV$5:$AV$108,'Visi duomenys'!$AT$5:$AT$108,$A26,'Visi duomenys'!$T$5:$T$108,$H$4)+SUMIFS('Visi duomenys'!$AY$5:$AY$108,'Visi duomenys'!$AW$5:$AW$108,$A26,'Visi duomenys'!$T$5:$T$108,$H$4)</f>
        <v>80</v>
      </c>
      <c r="I26" s="418">
        <f>SUMIFS('Visi duomenys'!$AP$5:$AP$108,'Visi duomenys'!$AN$5:$AN$108,$A26,'Visi duomenys'!$T$5:$T$108,$I$4)+SUMIFS('Visi duomenys'!$AS$5:$AS$108,'Visi duomenys'!$AQ$5:$AQ$108,$A26,'Visi duomenys'!$T$5:$T$108,$I$4)+SUMIFS('Visi duomenys'!$AV$5:$AV$108,'Visi duomenys'!$AT$5:$AT$108,$A26,'Visi duomenys'!$T$5:$T$108,$I$4)+SUMIFS('Visi duomenys'!$AY$5:$AY$108,'Visi duomenys'!$AW$5:$AW$108,$A26,'Visi duomenys'!$T$5:$T$108,$I$4)</f>
        <v>0</v>
      </c>
      <c r="J26" s="418">
        <f>SUMIFS('Visi duomenys'!$AP$5:$AP$108,'Visi duomenys'!$AN$5:$AN$108,$A26,'Visi duomenys'!$T$5:$T$108,$J$4)+SUMIFS('Visi duomenys'!$AS$5:$AS$108,'Visi duomenys'!$AQ$5:$AQ$108,$A26,'Visi duomenys'!$T$5:$T$108,$J$4)+SUMIFS('Visi duomenys'!$AV$5:$AV$108,'Visi duomenys'!$AT$5:$AT$108,$A26,'Visi duomenys'!$T$5:$T$108,$J$4)+SUMIFS('Visi duomenys'!$AY$5:$AY$108,'Visi duomenys'!$AW$5:$AW$108,$A26,'Visi duomenys'!$T$5:$T$108,$J$4)</f>
        <v>0</v>
      </c>
      <c r="K26" s="418">
        <f>SUMIFS('Visi duomenys'!$AP$5:$AP$108,'Visi duomenys'!$AN$5:$AN$108,$A26,'Visi duomenys'!$T$5:$T$108,$K$4)+SUMIFS('Visi duomenys'!$AS$5:$AS$108,'Visi duomenys'!$AQ$5:$AQ$108,$A26,'Visi duomenys'!$T$5:$T$108,$K$4)+SUMIFS('Visi duomenys'!$AV$5:$AV$108,'Visi duomenys'!$AT$5:$AT$108,$A26,'Visi duomenys'!$T$5:$T$108,$K$4)+SUMIFS('Visi duomenys'!$AY$5:$AY$108,'Visi duomenys'!$AW$5:$AW$108,$A26,'Visi duomenys'!$T$5:$T$108,$K$4)</f>
        <v>0</v>
      </c>
      <c r="L26" s="418">
        <f>SUMIFS('Visi duomenys'!$AP$5:$AP$108,'Visi duomenys'!$AN$5:$AN$108,$A26,'Visi duomenys'!$T$5:$T$108,$L$4)+SUMIFS('Visi duomenys'!$AS$5:$AS$108,'Visi duomenys'!$AQ$5:$AQ$108,$A26,'Visi duomenys'!$T$5:$T$108,$L$4)+SUMIFS('Visi duomenys'!$AV$5:$AV$108,'Visi duomenys'!$AT$5:$AT$108,$A26,'Visi duomenys'!$T$5:$T$108,$L$4)+SUMIFS('Visi duomenys'!$AY$5:$AY$108,'Visi duomenys'!$AW$5:$AW$108,$A26,'Visi duomenys'!$T$5:$T$108,$L$4)</f>
        <v>0</v>
      </c>
      <c r="M26" s="418">
        <f>SUMIFS('Visi duomenys'!$AP$5:$AP$108,'Visi duomenys'!$AN$5:$AN$108,$A26,'Visi duomenys'!$T$5:$T$108,$M$4)+SUMIFS('Visi duomenys'!$AS$5:$AS$108,'Visi duomenys'!$AQ$5:$AQ$108,$A26,'Visi duomenys'!$T$5:$T$108,$M$4)+SUMIFS('Visi duomenys'!$AV$5:$AV$108,'Visi duomenys'!$AT$5:$AT$108,$A26,'Visi duomenys'!$T$5:$T$108,$M$4)+SUMIFS('Visi duomenys'!$AY$5:$AY$108,'Visi duomenys'!$AW$5:$AW$108,$A26,'Visi duomenys'!$T$5:$T$108,$M$4)</f>
        <v>0</v>
      </c>
    </row>
    <row r="27" spans="1:13" x14ac:dyDescent="0.25">
      <c r="A27" s="422" t="s">
        <v>971</v>
      </c>
      <c r="B27" s="423" t="s">
        <v>972</v>
      </c>
      <c r="C27" s="417">
        <v>2</v>
      </c>
      <c r="D27" s="421">
        <v>0</v>
      </c>
      <c r="E27" s="421">
        <v>0</v>
      </c>
      <c r="F27" s="421">
        <v>0</v>
      </c>
      <c r="G27" s="418">
        <f>SUMIFS('Visi duomenys'!$AP$5:$AP$108,'Visi duomenys'!$AN$5:$AN$108,$A27,'Visi duomenys'!$T$5:$T$108,$G$4)+SUMIFS('Visi duomenys'!$AS$5:$AS$108,'Visi duomenys'!$AQ$5:$AQ$108,$A27,'Visi duomenys'!$T$5:$T$108,$G$4)+SUMIFS('Visi duomenys'!$AV$5:$AV$108,'Visi duomenys'!$AT$5:$AT$108,$A27,'Visi duomenys'!$T$5:$T$108,$G$4)+SUMIFS('Visi duomenys'!$AY$5:$AY$108,'Visi duomenys'!$AW$5:$AW$108,$A27,'Visi duomenys'!$T$5:$T$108,$G$4)</f>
        <v>0</v>
      </c>
      <c r="H27" s="418">
        <f>SUMIFS('Visi duomenys'!$AP$5:$AP$108,'Visi duomenys'!$AN$5:$AN$108,$A27,'Visi duomenys'!$T$5:$T$108,$H$4)+SUMIFS('Visi duomenys'!$AS$5:$AS$108,'Visi duomenys'!$AQ$5:$AQ$108,$A27,'Visi duomenys'!$T$5:$T$108,$H$4)+SUMIFS('Visi duomenys'!$AV$5:$AV$108,'Visi duomenys'!$AT$5:$AT$108,$A27,'Visi duomenys'!$T$5:$T$108,$H$4)+SUMIFS('Visi duomenys'!$AY$5:$AY$108,'Visi duomenys'!$AW$5:$AW$108,$A27,'Visi duomenys'!$T$5:$T$108,$H$4)</f>
        <v>0</v>
      </c>
      <c r="I27" s="418">
        <f>SUMIFS('Visi duomenys'!$AP$5:$AP$108,'Visi duomenys'!$AN$5:$AN$108,$A27,'Visi duomenys'!$T$5:$T$108,$I$4)+SUMIFS('Visi duomenys'!$AS$5:$AS$108,'Visi duomenys'!$AQ$5:$AQ$108,$A27,'Visi duomenys'!$T$5:$T$108,$I$4)+SUMIFS('Visi duomenys'!$AV$5:$AV$108,'Visi duomenys'!$AT$5:$AT$108,$A27,'Visi duomenys'!$T$5:$T$108,$I$4)+SUMIFS('Visi duomenys'!$AY$5:$AY$108,'Visi duomenys'!$AW$5:$AW$108,$A27,'Visi duomenys'!$T$5:$T$108,$I$4)</f>
        <v>0</v>
      </c>
      <c r="J27" s="418">
        <f>SUMIFS('Visi duomenys'!$AP$5:$AP$108,'Visi duomenys'!$AN$5:$AN$108,$A27,'Visi duomenys'!$T$5:$T$108,$J$4)+SUMIFS('Visi duomenys'!$AS$5:$AS$108,'Visi duomenys'!$AQ$5:$AQ$108,$A27,'Visi duomenys'!$T$5:$T$108,$J$4)+SUMIFS('Visi duomenys'!$AV$5:$AV$108,'Visi duomenys'!$AT$5:$AT$108,$A27,'Visi duomenys'!$T$5:$T$108,$J$4)+SUMIFS('Visi duomenys'!$AY$5:$AY$108,'Visi duomenys'!$AW$5:$AW$108,$A27,'Visi duomenys'!$T$5:$T$108,$J$4)</f>
        <v>0</v>
      </c>
      <c r="K27" s="418">
        <f>SUMIFS('Visi duomenys'!$AP$5:$AP$108,'Visi duomenys'!$AN$5:$AN$108,$A27,'Visi duomenys'!$T$5:$T$108,$K$4)+SUMIFS('Visi duomenys'!$AS$5:$AS$108,'Visi duomenys'!$AQ$5:$AQ$108,$A27,'Visi duomenys'!$T$5:$T$108,$K$4)+SUMIFS('Visi duomenys'!$AV$5:$AV$108,'Visi duomenys'!$AT$5:$AT$108,$A27,'Visi duomenys'!$T$5:$T$108,$K$4)+SUMIFS('Visi duomenys'!$AY$5:$AY$108,'Visi duomenys'!$AW$5:$AW$108,$A27,'Visi duomenys'!$T$5:$T$108,$K$4)</f>
        <v>2</v>
      </c>
      <c r="L27" s="418">
        <f>SUMIFS('Visi duomenys'!$AP$5:$AP$108,'Visi duomenys'!$AN$5:$AN$108,$A27,'Visi duomenys'!$T$5:$T$108,$L$4)+SUMIFS('Visi duomenys'!$AS$5:$AS$108,'Visi duomenys'!$AQ$5:$AQ$108,$A27,'Visi duomenys'!$T$5:$T$108,$L$4)+SUMIFS('Visi duomenys'!$AV$5:$AV$108,'Visi duomenys'!$AT$5:$AT$108,$A27,'Visi duomenys'!$T$5:$T$108,$L$4)+SUMIFS('Visi duomenys'!$AY$5:$AY$108,'Visi duomenys'!$AW$5:$AW$108,$A27,'Visi duomenys'!$T$5:$T$108,$L$4)</f>
        <v>0</v>
      </c>
      <c r="M27" s="418">
        <f>SUMIFS('Visi duomenys'!$AP$5:$AP$108,'Visi duomenys'!$AN$5:$AN$108,$A27,'Visi duomenys'!$T$5:$T$108,$M$4)+SUMIFS('Visi duomenys'!$AS$5:$AS$108,'Visi duomenys'!$AQ$5:$AQ$108,$A27,'Visi duomenys'!$T$5:$T$108,$M$4)+SUMIFS('Visi duomenys'!$AV$5:$AV$108,'Visi duomenys'!$AT$5:$AT$108,$A27,'Visi duomenys'!$T$5:$T$108,$M$4)+SUMIFS('Visi duomenys'!$AY$5:$AY$108,'Visi duomenys'!$AW$5:$AW$108,$A27,'Visi duomenys'!$T$5:$T$108,$M$4)</f>
        <v>0</v>
      </c>
    </row>
    <row r="28" spans="1:13" ht="30" x14ac:dyDescent="0.25">
      <c r="A28" s="419" t="s">
        <v>154</v>
      </c>
      <c r="B28" s="419" t="s">
        <v>539</v>
      </c>
      <c r="C28" s="417">
        <f>SUMIFS('Visi duomenys'!$AP$5:$AP$108,'Visi duomenys'!$AN$5:$AN$108,$A28)+SUMIFS('Visi duomenys'!$AS$5:$AS$108,'Visi duomenys'!$AQ$5:$AQ$108,$A28)+SUMIFS('Visi duomenys'!$AV$5:$AV$108,'Visi duomenys'!$AT$5:$AT$108,$A28)+SUMIFS('Visi duomenys'!$AY$5:$AY$108,'Visi duomenys'!$AW$5:$AW$108,$A28)</f>
        <v>2.06</v>
      </c>
      <c r="D28" s="421">
        <v>0</v>
      </c>
      <c r="E28" s="421">
        <v>0</v>
      </c>
      <c r="F28" s="421">
        <v>0</v>
      </c>
      <c r="G28" s="418">
        <f>SUMIFS('Visi duomenys'!$AP$5:$AP$108,'Visi duomenys'!$AN$5:$AN$108,$A28,'Visi duomenys'!$T$5:$T$108,$G$4)+SUMIFS('Visi duomenys'!$AS$5:$AS$108,'Visi duomenys'!$AQ$5:$AQ$108,$A28,'Visi duomenys'!$T$5:$T$108,$G$4)+SUMIFS('Visi duomenys'!$AV$5:$AV$108,'Visi duomenys'!$AT$5:$AT$108,$A28,'Visi duomenys'!$T$5:$T$108,$G$4)+SUMIFS('Visi duomenys'!$AY$5:$AY$108,'Visi duomenys'!$AW$5:$AW$108,$A28,'Visi duomenys'!$T$5:$T$108,$G$4)</f>
        <v>0</v>
      </c>
      <c r="H28" s="418">
        <f>SUMIFS('Visi duomenys'!$AP$5:$AP$108,'Visi duomenys'!$AN$5:$AN$108,$A28,'Visi duomenys'!$T$5:$T$108,$H$4)+SUMIFS('Visi duomenys'!$AS$5:$AS$108,'Visi duomenys'!$AQ$5:$AQ$108,$A28,'Visi duomenys'!$T$5:$T$108,$H$4)+SUMIFS('Visi duomenys'!$AV$5:$AV$108,'Visi duomenys'!$AT$5:$AT$108,$A28,'Visi duomenys'!$T$5:$T$108,$H$4)+SUMIFS('Visi duomenys'!$AY$5:$AY$108,'Visi duomenys'!$AW$5:$AW$108,$A28,'Visi duomenys'!$T$5:$T$108,$H$4)</f>
        <v>0</v>
      </c>
      <c r="I28" s="418">
        <f>SUMIFS('Visi duomenys'!$AP$5:$AP$108,'Visi duomenys'!$AN$5:$AN$108,$A28,'Visi duomenys'!$T$5:$T$108,$I$4)+SUMIFS('Visi duomenys'!$AS$5:$AS$108,'Visi duomenys'!$AQ$5:$AQ$108,$A28,'Visi duomenys'!$T$5:$T$108,$I$4)+SUMIFS('Visi duomenys'!$AV$5:$AV$108,'Visi duomenys'!$AT$5:$AT$108,$A28,'Visi duomenys'!$T$5:$T$108,$I$4)+SUMIFS('Visi duomenys'!$AY$5:$AY$108,'Visi duomenys'!$AW$5:$AW$108,$A28,'Visi duomenys'!$T$5:$T$108,$I$4)</f>
        <v>1.51</v>
      </c>
      <c r="J28" s="418">
        <f>SUMIFS('Visi duomenys'!$AP$5:$AP$108,'Visi duomenys'!$AN$5:$AN$108,$A28,'Visi duomenys'!$T$5:$T$108,$J$4)+SUMIFS('Visi duomenys'!$AS$5:$AS$108,'Visi duomenys'!$AQ$5:$AQ$108,$A28,'Visi duomenys'!$T$5:$T$108,$J$4)+SUMIFS('Visi duomenys'!$AV$5:$AV$108,'Visi duomenys'!$AT$5:$AT$108,$A28,'Visi duomenys'!$T$5:$T$108,$J$4)+SUMIFS('Visi duomenys'!$AY$5:$AY$108,'Visi duomenys'!$AW$5:$AW$108,$A28,'Visi duomenys'!$T$5:$T$108,$J$4)</f>
        <v>0.55000000000000004</v>
      </c>
      <c r="K28" s="418">
        <f>SUMIFS('Visi duomenys'!$AP$5:$AP$108,'Visi duomenys'!$AN$5:$AN$108,$A28,'Visi duomenys'!$T$5:$T$108,$K$4)+SUMIFS('Visi duomenys'!$AS$5:$AS$108,'Visi duomenys'!$AQ$5:$AQ$108,$A28,'Visi duomenys'!$T$5:$T$108,$K$4)+SUMIFS('Visi duomenys'!$AV$5:$AV$108,'Visi duomenys'!$AT$5:$AT$108,$A28,'Visi duomenys'!$T$5:$T$108,$K$4)+SUMIFS('Visi duomenys'!$AY$5:$AY$108,'Visi duomenys'!$AW$5:$AW$108,$A28,'Visi duomenys'!$T$5:$T$108,$K$4)</f>
        <v>0</v>
      </c>
      <c r="L28" s="418">
        <f>SUMIFS('Visi duomenys'!$AP$5:$AP$108,'Visi duomenys'!$AN$5:$AN$108,$A28,'Visi duomenys'!$T$5:$T$108,$L$4)+SUMIFS('Visi duomenys'!$AS$5:$AS$108,'Visi duomenys'!$AQ$5:$AQ$108,$A28,'Visi duomenys'!$T$5:$T$108,$L$4)+SUMIFS('Visi duomenys'!$AV$5:$AV$108,'Visi duomenys'!$AT$5:$AT$108,$A28,'Visi duomenys'!$T$5:$T$108,$L$4)+SUMIFS('Visi duomenys'!$AY$5:$AY$108,'Visi duomenys'!$AW$5:$AW$108,$A28,'Visi duomenys'!$T$5:$T$108,$L$4)</f>
        <v>0</v>
      </c>
      <c r="M28" s="418">
        <f>SUMIFS('Visi duomenys'!$AP$5:$AP$108,'Visi duomenys'!$AN$5:$AN$108,$A28,'Visi duomenys'!$T$5:$T$108,$M$4)+SUMIFS('Visi duomenys'!$AS$5:$AS$108,'Visi duomenys'!$AQ$5:$AQ$108,$A28,'Visi duomenys'!$T$5:$T$108,$M$4)+SUMIFS('Visi duomenys'!$AV$5:$AV$108,'Visi duomenys'!$AT$5:$AT$108,$A28,'Visi duomenys'!$T$5:$T$108,$M$4)+SUMIFS('Visi duomenys'!$AY$5:$AY$108,'Visi duomenys'!$AW$5:$AW$108,$A28,'Visi duomenys'!$T$5:$T$108,$M$4)</f>
        <v>0</v>
      </c>
    </row>
    <row r="29" spans="1:13" ht="30" x14ac:dyDescent="0.25">
      <c r="A29" s="419" t="s">
        <v>155</v>
      </c>
      <c r="B29" s="419" t="s">
        <v>540</v>
      </c>
      <c r="C29" s="417">
        <f>SUMIFS('Visi duomenys'!$AP$5:$AP$108,'Visi duomenys'!$AN$5:$AN$108,$A29)+SUMIFS('Visi duomenys'!$AS$5:$AS$108,'Visi duomenys'!$AQ$5:$AQ$108,$A29)+SUMIFS('Visi duomenys'!$AV$5:$AV$108,'Visi duomenys'!$AT$5:$AT$108,$A29)+SUMIFS('Visi duomenys'!$AY$5:$AY$108,'Visi duomenys'!$AW$5:$AW$108,$A29)</f>
        <v>1</v>
      </c>
      <c r="D29" s="421">
        <v>0</v>
      </c>
      <c r="E29" s="421">
        <v>0</v>
      </c>
      <c r="F29" s="421">
        <v>0</v>
      </c>
      <c r="G29" s="418">
        <f>SUMIFS('Visi duomenys'!$AP$5:$AP$108,'Visi duomenys'!$AN$5:$AN$108,$A29,'Visi duomenys'!$T$5:$T$108,$G$4)+SUMIFS('Visi duomenys'!$AS$5:$AS$108,'Visi duomenys'!$AQ$5:$AQ$108,$A29,'Visi duomenys'!$T$5:$T$108,$G$4)+SUMIFS('Visi duomenys'!$AV$5:$AV$108,'Visi duomenys'!$AT$5:$AT$108,$A29,'Visi duomenys'!$T$5:$T$108,$G$4)+SUMIFS('Visi duomenys'!$AY$5:$AY$108,'Visi duomenys'!$AW$5:$AW$108,$A29,'Visi duomenys'!$T$5:$T$108,$G$4)</f>
        <v>0</v>
      </c>
      <c r="H29" s="418">
        <f>SUMIFS('Visi duomenys'!$AP$5:$AP$108,'Visi duomenys'!$AN$5:$AN$108,$A29,'Visi duomenys'!$T$5:$T$108,$H$4)+SUMIFS('Visi duomenys'!$AS$5:$AS$108,'Visi duomenys'!$AQ$5:$AQ$108,$A29,'Visi duomenys'!$T$5:$T$108,$H$4)+SUMIFS('Visi duomenys'!$AV$5:$AV$108,'Visi duomenys'!$AT$5:$AT$108,$A29,'Visi duomenys'!$T$5:$T$108,$H$4)+SUMIFS('Visi duomenys'!$AY$5:$AY$108,'Visi duomenys'!$AW$5:$AW$108,$A29,'Visi duomenys'!$T$5:$T$108,$H$4)</f>
        <v>1</v>
      </c>
      <c r="I29" s="418">
        <f>SUMIFS('Visi duomenys'!$AP$5:$AP$108,'Visi duomenys'!$AN$5:$AN$108,$A29,'Visi duomenys'!$T$5:$T$108,$I$4)+SUMIFS('Visi duomenys'!$AS$5:$AS$108,'Visi duomenys'!$AQ$5:$AQ$108,$A29,'Visi duomenys'!$T$5:$T$108,$I$4)+SUMIFS('Visi duomenys'!$AV$5:$AV$108,'Visi duomenys'!$AT$5:$AT$108,$A29,'Visi duomenys'!$T$5:$T$108,$I$4)+SUMIFS('Visi duomenys'!$AY$5:$AY$108,'Visi duomenys'!$AW$5:$AW$108,$A29,'Visi duomenys'!$T$5:$T$108,$I$4)</f>
        <v>0</v>
      </c>
      <c r="J29" s="418">
        <f>SUMIFS('Visi duomenys'!$AP$5:$AP$108,'Visi duomenys'!$AN$5:$AN$108,$A29,'Visi duomenys'!$T$5:$T$108,$J$4)+SUMIFS('Visi duomenys'!$AS$5:$AS$108,'Visi duomenys'!$AQ$5:$AQ$108,$A29,'Visi duomenys'!$T$5:$T$108,$J$4)+SUMIFS('Visi duomenys'!$AV$5:$AV$108,'Visi duomenys'!$AT$5:$AT$108,$A29,'Visi duomenys'!$T$5:$T$108,$J$4)+SUMIFS('Visi duomenys'!$AY$5:$AY$108,'Visi duomenys'!$AW$5:$AW$108,$A29,'Visi duomenys'!$T$5:$T$108,$J$4)</f>
        <v>0</v>
      </c>
      <c r="K29" s="418">
        <f>SUMIFS('Visi duomenys'!$AP$5:$AP$108,'Visi duomenys'!$AN$5:$AN$108,$A29,'Visi duomenys'!$T$5:$T$108,$K$4)+SUMIFS('Visi duomenys'!$AS$5:$AS$108,'Visi duomenys'!$AQ$5:$AQ$108,$A29,'Visi duomenys'!$T$5:$T$108,$K$4)+SUMIFS('Visi duomenys'!$AV$5:$AV$108,'Visi duomenys'!$AT$5:$AT$108,$A29,'Visi duomenys'!$T$5:$T$108,$K$4)+SUMIFS('Visi duomenys'!$AY$5:$AY$108,'Visi duomenys'!$AW$5:$AW$108,$A29,'Visi duomenys'!$T$5:$T$108,$K$4)</f>
        <v>0</v>
      </c>
      <c r="L29" s="418">
        <f>SUMIFS('Visi duomenys'!$AP$5:$AP$108,'Visi duomenys'!$AN$5:$AN$108,$A29,'Visi duomenys'!$T$5:$T$108,$L$4)+SUMIFS('Visi duomenys'!$AS$5:$AS$108,'Visi duomenys'!$AQ$5:$AQ$108,$A29,'Visi duomenys'!$T$5:$T$108,$L$4)+SUMIFS('Visi duomenys'!$AV$5:$AV$108,'Visi duomenys'!$AT$5:$AT$108,$A29,'Visi duomenys'!$T$5:$T$108,$L$4)+SUMIFS('Visi duomenys'!$AY$5:$AY$108,'Visi duomenys'!$AW$5:$AW$108,$A29,'Visi duomenys'!$T$5:$T$108,$L$4)</f>
        <v>0</v>
      </c>
      <c r="M29" s="418">
        <f>SUMIFS('Visi duomenys'!$AP$5:$AP$108,'Visi duomenys'!$AN$5:$AN$108,$A29,'Visi duomenys'!$T$5:$T$108,$M$4)+SUMIFS('Visi duomenys'!$AS$5:$AS$108,'Visi duomenys'!$AQ$5:$AQ$108,$A29,'Visi duomenys'!$T$5:$T$108,$M$4)+SUMIFS('Visi duomenys'!$AV$5:$AV$108,'Visi duomenys'!$AT$5:$AT$108,$A29,'Visi duomenys'!$T$5:$T$108,$M$4)+SUMIFS('Visi duomenys'!$AY$5:$AY$108,'Visi duomenys'!$AW$5:$AW$108,$A29,'Visi duomenys'!$T$5:$T$108,$M$4)</f>
        <v>0</v>
      </c>
    </row>
    <row r="30" spans="1:13" x14ac:dyDescent="0.25">
      <c r="A30" s="419" t="s">
        <v>128</v>
      </c>
      <c r="B30" s="419" t="s">
        <v>117</v>
      </c>
      <c r="C30" s="417">
        <f>SUMIFS('Visi duomenys'!$AP$5:$AP$108,'Visi duomenys'!$AN$5:$AN$108,$A30)+SUMIFS('Visi duomenys'!$AS$5:$AS$108,'Visi duomenys'!$AQ$5:$AQ$108,$A30)+SUMIFS('Visi duomenys'!$AV$5:$AV$108,'Visi duomenys'!$AT$5:$AT$108,$A30)+SUMIFS('Visi duomenys'!$AY$5:$AY$108,'Visi duomenys'!$AW$5:$AW$108,$A30)</f>
        <v>0</v>
      </c>
      <c r="D30" s="421">
        <v>0</v>
      </c>
      <c r="E30" s="421">
        <v>0</v>
      </c>
      <c r="F30" s="421">
        <v>0</v>
      </c>
      <c r="G30" s="418">
        <f>SUMIFS('Visi duomenys'!$AP$5:$AP$108,'Visi duomenys'!$AN$5:$AN$108,$A30,'Visi duomenys'!$T$5:$T$108,$G$4)+SUMIFS('Visi duomenys'!$AS$5:$AS$108,'Visi duomenys'!$AQ$5:$AQ$108,$A30,'Visi duomenys'!$T$5:$T$108,$G$4)+SUMIFS('Visi duomenys'!$AV$5:$AV$108,'Visi duomenys'!$AT$5:$AT$108,$A30,'Visi duomenys'!$T$5:$T$108,$G$4)+SUMIFS('Visi duomenys'!$AY$5:$AY$108,'Visi duomenys'!$AW$5:$AW$108,$A30,'Visi duomenys'!$T$5:$T$108,$G$4)</f>
        <v>0</v>
      </c>
      <c r="H30" s="418">
        <f>SUMIFS('Visi duomenys'!$AP$5:$AP$108,'Visi duomenys'!$AN$5:$AN$108,$A30,'Visi duomenys'!$T$5:$T$108,$H$4)+SUMIFS('Visi duomenys'!$AS$5:$AS$108,'Visi duomenys'!$AQ$5:$AQ$108,$A30,'Visi duomenys'!$T$5:$T$108,$H$4)+SUMIFS('Visi duomenys'!$AV$5:$AV$108,'Visi duomenys'!$AT$5:$AT$108,$A30,'Visi duomenys'!$T$5:$T$108,$H$4)+SUMIFS('Visi duomenys'!$AY$5:$AY$108,'Visi duomenys'!$AW$5:$AW$108,$A30,'Visi duomenys'!$T$5:$T$108,$H$4)</f>
        <v>0</v>
      </c>
      <c r="I30" s="418">
        <f>SUMIFS('Visi duomenys'!$AP$5:$AP$108,'Visi duomenys'!$AN$5:$AN$108,$A30,'Visi duomenys'!$T$5:$T$108,$I$4)+SUMIFS('Visi duomenys'!$AS$5:$AS$108,'Visi duomenys'!$AQ$5:$AQ$108,$A30,'Visi duomenys'!$T$5:$T$108,$I$4)+SUMIFS('Visi duomenys'!$AV$5:$AV$108,'Visi duomenys'!$AT$5:$AT$108,$A30,'Visi duomenys'!$T$5:$T$108,$I$4)+SUMIFS('Visi duomenys'!$AY$5:$AY$108,'Visi duomenys'!$AW$5:$AW$108,$A30,'Visi duomenys'!$T$5:$T$108,$I$4)</f>
        <v>0</v>
      </c>
      <c r="J30" s="418">
        <f>SUMIFS('Visi duomenys'!$AP$5:$AP$108,'Visi duomenys'!$AN$5:$AN$108,$A30,'Visi duomenys'!$T$5:$T$108,$J$4)+SUMIFS('Visi duomenys'!$AS$5:$AS$108,'Visi duomenys'!$AQ$5:$AQ$108,$A30,'Visi duomenys'!$T$5:$T$108,$J$4)+SUMIFS('Visi duomenys'!$AV$5:$AV$108,'Visi duomenys'!$AT$5:$AT$108,$A30,'Visi duomenys'!$T$5:$T$108,$J$4)+SUMIFS('Visi duomenys'!$AY$5:$AY$108,'Visi duomenys'!$AW$5:$AW$108,$A30,'Visi duomenys'!$T$5:$T$108,$J$4)</f>
        <v>0</v>
      </c>
      <c r="K30" s="418">
        <f>SUMIFS('Visi duomenys'!$AP$5:$AP$108,'Visi duomenys'!$AN$5:$AN$108,$A30,'Visi duomenys'!$T$5:$T$108,$K$4)+SUMIFS('Visi duomenys'!$AS$5:$AS$108,'Visi duomenys'!$AQ$5:$AQ$108,$A30,'Visi duomenys'!$T$5:$T$108,$K$4)+SUMIFS('Visi duomenys'!$AV$5:$AV$108,'Visi duomenys'!$AT$5:$AT$108,$A30,'Visi duomenys'!$T$5:$T$108,$K$4)+SUMIFS('Visi duomenys'!$AY$5:$AY$108,'Visi duomenys'!$AW$5:$AW$108,$A30,'Visi duomenys'!$T$5:$T$108,$K$4)</f>
        <v>0</v>
      </c>
      <c r="L30" s="418">
        <f>SUMIFS('Visi duomenys'!$AP$5:$AP$108,'Visi duomenys'!$AN$5:$AN$108,$A30,'Visi duomenys'!$T$5:$T$108,$L$4)+SUMIFS('Visi duomenys'!$AS$5:$AS$108,'Visi duomenys'!$AQ$5:$AQ$108,$A30,'Visi duomenys'!$T$5:$T$108,$L$4)+SUMIFS('Visi duomenys'!$AV$5:$AV$108,'Visi duomenys'!$AT$5:$AT$108,$A30,'Visi duomenys'!$T$5:$T$108,$L$4)+SUMIFS('Visi duomenys'!$AY$5:$AY$108,'Visi duomenys'!$AW$5:$AW$108,$A30,'Visi duomenys'!$T$5:$T$108,$L$4)</f>
        <v>0</v>
      </c>
      <c r="M30" s="418">
        <f>SUMIFS('Visi duomenys'!$AP$5:$AP$108,'Visi duomenys'!$AN$5:$AN$108,$A30,'Visi duomenys'!$T$5:$T$108,$M$4)+SUMIFS('Visi duomenys'!$AS$5:$AS$108,'Visi duomenys'!$AQ$5:$AQ$108,$A30,'Visi duomenys'!$T$5:$T$108,$M$4)+SUMIFS('Visi duomenys'!$AV$5:$AV$108,'Visi duomenys'!$AT$5:$AT$108,$A30,'Visi duomenys'!$T$5:$T$108,$M$4)+SUMIFS('Visi duomenys'!$AY$5:$AY$108,'Visi duomenys'!$AW$5:$AW$108,$A30,'Visi duomenys'!$T$5:$T$108,$M$4)</f>
        <v>0</v>
      </c>
    </row>
    <row r="31" spans="1:13" ht="30" x14ac:dyDescent="0.25">
      <c r="A31" s="419" t="s">
        <v>157</v>
      </c>
      <c r="B31" s="419" t="s">
        <v>156</v>
      </c>
      <c r="C31" s="417">
        <f>SUMIFS('Visi duomenys'!$AP$5:$AP$108,'Visi duomenys'!$AN$5:$AN$108,$A31)+SUMIFS('Visi duomenys'!$AS$5:$AS$108,'Visi duomenys'!$AQ$5:$AQ$108,$A31)+SUMIFS('Visi duomenys'!$AV$5:$AV$108,'Visi duomenys'!$AT$5:$AT$108,$A31)+SUMIFS('Visi duomenys'!$AY$5:$AY$108,'Visi duomenys'!$AW$5:$AW$108,$A31)</f>
        <v>2</v>
      </c>
      <c r="D31" s="421">
        <v>0</v>
      </c>
      <c r="E31" s="421">
        <v>0</v>
      </c>
      <c r="F31" s="421">
        <v>0</v>
      </c>
      <c r="G31" s="418">
        <f>SUMIFS('Visi duomenys'!$AP$5:$AP$108,'Visi duomenys'!$AN$5:$AN$108,$A31,'Visi duomenys'!$T$5:$T$108,$G$4)+SUMIFS('Visi duomenys'!$AS$5:$AS$108,'Visi duomenys'!$AQ$5:$AQ$108,$A31,'Visi duomenys'!$T$5:$T$108,$G$4)+SUMIFS('Visi duomenys'!$AV$5:$AV$108,'Visi duomenys'!$AT$5:$AT$108,$A31,'Visi duomenys'!$T$5:$T$108,$G$4)+SUMIFS('Visi duomenys'!$AY$5:$AY$108,'Visi duomenys'!$AW$5:$AW$108,$A31,'Visi duomenys'!$T$5:$T$108,$G$4)</f>
        <v>0</v>
      </c>
      <c r="H31" s="418">
        <f>SUMIFS('Visi duomenys'!$AP$5:$AP$108,'Visi duomenys'!$AN$5:$AN$108,$A31,'Visi duomenys'!$T$5:$T$108,$H$4)+SUMIFS('Visi duomenys'!$AS$5:$AS$108,'Visi duomenys'!$AQ$5:$AQ$108,$A31,'Visi duomenys'!$T$5:$T$108,$H$4)+SUMIFS('Visi duomenys'!$AV$5:$AV$108,'Visi duomenys'!$AT$5:$AT$108,$A31,'Visi duomenys'!$T$5:$T$108,$H$4)+SUMIFS('Visi duomenys'!$AY$5:$AY$108,'Visi duomenys'!$AW$5:$AW$108,$A31,'Visi duomenys'!$T$5:$T$108,$H$4)</f>
        <v>2</v>
      </c>
      <c r="I31" s="418">
        <f>SUMIFS('Visi duomenys'!$AP$5:$AP$108,'Visi duomenys'!$AN$5:$AN$108,$A31,'Visi duomenys'!$T$5:$T$108,$I$4)+SUMIFS('Visi duomenys'!$AS$5:$AS$108,'Visi duomenys'!$AQ$5:$AQ$108,$A31,'Visi duomenys'!$T$5:$T$108,$I$4)+SUMIFS('Visi duomenys'!$AV$5:$AV$108,'Visi duomenys'!$AT$5:$AT$108,$A31,'Visi duomenys'!$T$5:$T$108,$I$4)+SUMIFS('Visi duomenys'!$AY$5:$AY$108,'Visi duomenys'!$AW$5:$AW$108,$A31,'Visi duomenys'!$T$5:$T$108,$I$4)</f>
        <v>0</v>
      </c>
      <c r="J31" s="418">
        <f>SUMIFS('Visi duomenys'!$AP$5:$AP$108,'Visi duomenys'!$AN$5:$AN$108,$A31,'Visi duomenys'!$T$5:$T$108,$J$4)+SUMIFS('Visi duomenys'!$AS$5:$AS$108,'Visi duomenys'!$AQ$5:$AQ$108,$A31,'Visi duomenys'!$T$5:$T$108,$J$4)+SUMIFS('Visi duomenys'!$AV$5:$AV$108,'Visi duomenys'!$AT$5:$AT$108,$A31,'Visi duomenys'!$T$5:$T$108,$J$4)+SUMIFS('Visi duomenys'!$AY$5:$AY$108,'Visi duomenys'!$AW$5:$AW$108,$A31,'Visi duomenys'!$T$5:$T$108,$J$4)</f>
        <v>0</v>
      </c>
      <c r="K31" s="418">
        <f>SUMIFS('Visi duomenys'!$AP$5:$AP$108,'Visi duomenys'!$AN$5:$AN$108,$A31,'Visi duomenys'!$T$5:$T$108,$K$4)+SUMIFS('Visi duomenys'!$AS$5:$AS$108,'Visi duomenys'!$AQ$5:$AQ$108,$A31,'Visi duomenys'!$T$5:$T$108,$K$4)+SUMIFS('Visi duomenys'!$AV$5:$AV$108,'Visi duomenys'!$AT$5:$AT$108,$A31,'Visi duomenys'!$T$5:$T$108,$K$4)+SUMIFS('Visi duomenys'!$AY$5:$AY$108,'Visi duomenys'!$AW$5:$AW$108,$A31,'Visi duomenys'!$T$5:$T$108,$K$4)</f>
        <v>0</v>
      </c>
      <c r="L31" s="418">
        <f>SUMIFS('Visi duomenys'!$AP$5:$AP$108,'Visi duomenys'!$AN$5:$AN$108,$A31,'Visi duomenys'!$T$5:$T$108,$L$4)+SUMIFS('Visi duomenys'!$AS$5:$AS$108,'Visi duomenys'!$AQ$5:$AQ$108,$A31,'Visi duomenys'!$T$5:$T$108,$L$4)+SUMIFS('Visi duomenys'!$AV$5:$AV$108,'Visi duomenys'!$AT$5:$AT$108,$A31,'Visi duomenys'!$T$5:$T$108,$L$4)+SUMIFS('Visi duomenys'!$AY$5:$AY$108,'Visi duomenys'!$AW$5:$AW$108,$A31,'Visi duomenys'!$T$5:$T$108,$L$4)</f>
        <v>0</v>
      </c>
      <c r="M31" s="418">
        <f>SUMIFS('Visi duomenys'!$AP$5:$AP$108,'Visi duomenys'!$AN$5:$AN$108,$A31,'Visi duomenys'!$T$5:$T$108,$M$4)+SUMIFS('Visi duomenys'!$AS$5:$AS$108,'Visi duomenys'!$AQ$5:$AQ$108,$A31,'Visi duomenys'!$T$5:$T$108,$M$4)+SUMIFS('Visi duomenys'!$AV$5:$AV$108,'Visi duomenys'!$AT$5:$AT$108,$A31,'Visi duomenys'!$T$5:$T$108,$M$4)+SUMIFS('Visi duomenys'!$AY$5:$AY$108,'Visi duomenys'!$AW$5:$AW$108,$A31,'Visi duomenys'!$T$5:$T$108,$M$4)</f>
        <v>0</v>
      </c>
    </row>
    <row r="32" spans="1:13" ht="45" x14ac:dyDescent="0.25">
      <c r="A32" s="419" t="s">
        <v>141</v>
      </c>
      <c r="B32" s="419" t="s">
        <v>113</v>
      </c>
      <c r="C32" s="417">
        <f>SUMIFS('Visi duomenys'!$AP$5:$AP$108,'Visi duomenys'!$AN$5:$AN$108,$A32)+SUMIFS('Visi duomenys'!$AS$5:$AS$108,'Visi duomenys'!$AQ$5:$AQ$108,$A32)+SUMIFS('Visi duomenys'!$AV$5:$AV$108,'Visi duomenys'!$AT$5:$AT$108,$A32)+SUMIFS('Visi duomenys'!$AY$5:$AY$108,'Visi duomenys'!$AW$5:$AW$108,$A32)</f>
        <v>63</v>
      </c>
      <c r="D32" s="421">
        <v>0</v>
      </c>
      <c r="E32" s="421">
        <v>0</v>
      </c>
      <c r="F32" s="421">
        <v>0</v>
      </c>
      <c r="G32" s="418">
        <f>SUMIFS('Visi duomenys'!$AP$5:$AP$108,'Visi duomenys'!$AN$5:$AN$108,$A32,'Visi duomenys'!$T$5:$T$108,$G$4)+SUMIFS('Visi duomenys'!$AS$5:$AS$108,'Visi duomenys'!$AQ$5:$AQ$108,$A32,'Visi duomenys'!$T$5:$T$108,$G$4)+SUMIFS('Visi duomenys'!$AV$5:$AV$108,'Visi duomenys'!$AT$5:$AT$108,$A32,'Visi duomenys'!$T$5:$T$108,$G$4)+SUMIFS('Visi duomenys'!$AY$5:$AY$108,'Visi duomenys'!$AW$5:$AW$108,$A32,'Visi duomenys'!$T$5:$T$108,$G$4)</f>
        <v>0</v>
      </c>
      <c r="H32" s="418">
        <f>SUMIFS('Visi duomenys'!$AP$5:$AP$108,'Visi duomenys'!$AN$5:$AN$108,$A32,'Visi duomenys'!$T$5:$T$108,$H$4)+SUMIFS('Visi duomenys'!$AS$5:$AS$108,'Visi duomenys'!$AQ$5:$AQ$108,$A32,'Visi duomenys'!$T$5:$T$108,$H$4)+SUMIFS('Visi duomenys'!$AV$5:$AV$108,'Visi duomenys'!$AT$5:$AT$108,$A32,'Visi duomenys'!$T$5:$T$108,$H$4)+SUMIFS('Visi duomenys'!$AY$5:$AY$108,'Visi duomenys'!$AW$5:$AW$108,$A32,'Visi duomenys'!$T$5:$T$108,$H$4)</f>
        <v>0</v>
      </c>
      <c r="I32" s="418">
        <f>SUMIFS('Visi duomenys'!$AP$5:$AP$108,'Visi duomenys'!$AN$5:$AN$108,$A32,'Visi duomenys'!$T$5:$T$108,$I$4)+SUMIFS('Visi duomenys'!$AS$5:$AS$108,'Visi duomenys'!$AQ$5:$AQ$108,$A32,'Visi duomenys'!$T$5:$T$108,$I$4)+SUMIFS('Visi duomenys'!$AV$5:$AV$108,'Visi duomenys'!$AT$5:$AT$108,$A32,'Visi duomenys'!$T$5:$T$108,$I$4)+SUMIFS('Visi duomenys'!$AY$5:$AY$108,'Visi duomenys'!$AW$5:$AW$108,$A32,'Visi duomenys'!$T$5:$T$108,$I$4)</f>
        <v>63</v>
      </c>
      <c r="J32" s="418">
        <f>SUMIFS('Visi duomenys'!$AP$5:$AP$108,'Visi duomenys'!$AN$5:$AN$108,$A32,'Visi duomenys'!$T$5:$T$108,$J$4)+SUMIFS('Visi duomenys'!$AS$5:$AS$108,'Visi duomenys'!$AQ$5:$AQ$108,$A32,'Visi duomenys'!$T$5:$T$108,$J$4)+SUMIFS('Visi duomenys'!$AV$5:$AV$108,'Visi duomenys'!$AT$5:$AT$108,$A32,'Visi duomenys'!$T$5:$T$108,$J$4)+SUMIFS('Visi duomenys'!$AY$5:$AY$108,'Visi duomenys'!$AW$5:$AW$108,$A32,'Visi duomenys'!$T$5:$T$108,$J$4)</f>
        <v>0</v>
      </c>
      <c r="K32" s="418">
        <f>SUMIFS('Visi duomenys'!$AP$5:$AP$108,'Visi duomenys'!$AN$5:$AN$108,$A32,'Visi duomenys'!$T$5:$T$108,$K$4)+SUMIFS('Visi duomenys'!$AS$5:$AS$108,'Visi duomenys'!$AQ$5:$AQ$108,$A32,'Visi duomenys'!$T$5:$T$108,$K$4)+SUMIFS('Visi duomenys'!$AV$5:$AV$108,'Visi duomenys'!$AT$5:$AT$108,$A32,'Visi duomenys'!$T$5:$T$108,$K$4)+SUMIFS('Visi duomenys'!$AY$5:$AY$108,'Visi duomenys'!$AW$5:$AW$108,$A32,'Visi duomenys'!$T$5:$T$108,$K$4)</f>
        <v>0</v>
      </c>
      <c r="L32" s="418">
        <f>SUMIFS('Visi duomenys'!$AP$5:$AP$108,'Visi duomenys'!$AN$5:$AN$108,$A32,'Visi duomenys'!$T$5:$T$108,$L$4)+SUMIFS('Visi duomenys'!$AS$5:$AS$108,'Visi duomenys'!$AQ$5:$AQ$108,$A32,'Visi duomenys'!$T$5:$T$108,$L$4)+SUMIFS('Visi duomenys'!$AV$5:$AV$108,'Visi duomenys'!$AT$5:$AT$108,$A32,'Visi duomenys'!$T$5:$T$108,$L$4)+SUMIFS('Visi duomenys'!$AY$5:$AY$108,'Visi duomenys'!$AW$5:$AW$108,$A32,'Visi duomenys'!$T$5:$T$108,$L$4)</f>
        <v>0</v>
      </c>
      <c r="M32" s="418">
        <f>SUMIFS('Visi duomenys'!$AP$5:$AP$108,'Visi duomenys'!$AN$5:$AN$108,$A32,'Visi duomenys'!$T$5:$T$108,$M$4)+SUMIFS('Visi duomenys'!$AS$5:$AS$108,'Visi duomenys'!$AQ$5:$AQ$108,$A32,'Visi duomenys'!$T$5:$T$108,$M$4)+SUMIFS('Visi duomenys'!$AV$5:$AV$108,'Visi duomenys'!$AT$5:$AT$108,$A32,'Visi duomenys'!$T$5:$T$108,$M$4)+SUMIFS('Visi duomenys'!$AY$5:$AY$108,'Visi duomenys'!$AW$5:$AW$108,$A32,'Visi duomenys'!$T$5:$T$108,$M$4)</f>
        <v>0</v>
      </c>
    </row>
    <row r="33" spans="1:13" ht="30" x14ac:dyDescent="0.25">
      <c r="A33" s="419" t="s">
        <v>131</v>
      </c>
      <c r="B33" s="419" t="s">
        <v>123</v>
      </c>
      <c r="C33" s="417">
        <f>SUMIFS('Visi duomenys'!$AP$5:$AP$108,'Visi duomenys'!$AN$5:$AN$108,$A33)+SUMIFS('Visi duomenys'!$AS$5:$AS$108,'Visi duomenys'!$AQ$5:$AQ$108,$A33)+SUMIFS('Visi duomenys'!$AV$5:$AV$108,'Visi duomenys'!$AT$5:$AT$108,$A33)+SUMIFS('Visi duomenys'!$AY$5:$AY$108,'Visi duomenys'!$AW$5:$AW$108,$A33)</f>
        <v>5100</v>
      </c>
      <c r="D33" s="421">
        <v>0</v>
      </c>
      <c r="E33" s="421">
        <v>0</v>
      </c>
      <c r="F33" s="421">
        <v>0</v>
      </c>
      <c r="G33" s="418">
        <f>SUMIFS('Visi duomenys'!$AP$5:$AP$108,'Visi duomenys'!$AN$5:$AN$108,$A33,'Visi duomenys'!$T$5:$T$108,$G$4)+SUMIFS('Visi duomenys'!$AS$5:$AS$108,'Visi duomenys'!$AQ$5:$AQ$108,$A33,'Visi duomenys'!$T$5:$T$108,$G$4)+SUMIFS('Visi duomenys'!$AV$5:$AV$108,'Visi duomenys'!$AT$5:$AT$108,$A33,'Visi duomenys'!$T$5:$T$108,$G$4)+SUMIFS('Visi duomenys'!$AY$5:$AY$108,'Visi duomenys'!$AW$5:$AW$108,$A33,'Visi duomenys'!$T$5:$T$108,$G$4)</f>
        <v>0</v>
      </c>
      <c r="H33" s="418">
        <f>SUMIFS('Visi duomenys'!$AP$5:$AP$108,'Visi duomenys'!$AN$5:$AN$108,$A33,'Visi duomenys'!$T$5:$T$108,$H$4)+SUMIFS('Visi duomenys'!$AS$5:$AS$108,'Visi duomenys'!$AQ$5:$AQ$108,$A33,'Visi duomenys'!$T$5:$T$108,$H$4)+SUMIFS('Visi duomenys'!$AV$5:$AV$108,'Visi duomenys'!$AT$5:$AT$108,$A33,'Visi duomenys'!$T$5:$T$108,$H$4)+SUMIFS('Visi duomenys'!$AY$5:$AY$108,'Visi duomenys'!$AW$5:$AW$108,$A33,'Visi duomenys'!$T$5:$T$108,$H$4)</f>
        <v>5100</v>
      </c>
      <c r="I33" s="418">
        <f>SUMIFS('Visi duomenys'!$AP$5:$AP$108,'Visi duomenys'!$AN$5:$AN$108,$A33,'Visi duomenys'!$T$5:$T$108,$I$4)+SUMIFS('Visi duomenys'!$AS$5:$AS$108,'Visi duomenys'!$AQ$5:$AQ$108,$A33,'Visi duomenys'!$T$5:$T$108,$I$4)+SUMIFS('Visi duomenys'!$AV$5:$AV$108,'Visi duomenys'!$AT$5:$AT$108,$A33,'Visi duomenys'!$T$5:$T$108,$I$4)+SUMIFS('Visi duomenys'!$AY$5:$AY$108,'Visi duomenys'!$AW$5:$AW$108,$A33,'Visi duomenys'!$T$5:$T$108,$I$4)</f>
        <v>0</v>
      </c>
      <c r="J33" s="418">
        <f>SUMIFS('Visi duomenys'!$AP$5:$AP$108,'Visi duomenys'!$AN$5:$AN$108,$A33,'Visi duomenys'!$T$5:$T$108,$J$4)+SUMIFS('Visi duomenys'!$AS$5:$AS$108,'Visi duomenys'!$AQ$5:$AQ$108,$A33,'Visi duomenys'!$T$5:$T$108,$J$4)+SUMIFS('Visi duomenys'!$AV$5:$AV$108,'Visi duomenys'!$AT$5:$AT$108,$A33,'Visi duomenys'!$T$5:$T$108,$J$4)+SUMIFS('Visi duomenys'!$AY$5:$AY$108,'Visi duomenys'!$AW$5:$AW$108,$A33,'Visi duomenys'!$T$5:$T$108,$J$4)</f>
        <v>0</v>
      </c>
      <c r="K33" s="418">
        <f>SUMIFS('Visi duomenys'!$AP$5:$AP$108,'Visi duomenys'!$AN$5:$AN$108,$A33,'Visi duomenys'!$T$5:$T$108,$K$4)+SUMIFS('Visi duomenys'!$AS$5:$AS$108,'Visi duomenys'!$AQ$5:$AQ$108,$A33,'Visi duomenys'!$T$5:$T$108,$K$4)+SUMIFS('Visi duomenys'!$AV$5:$AV$108,'Visi duomenys'!$AT$5:$AT$108,$A33,'Visi duomenys'!$T$5:$T$108,$K$4)+SUMIFS('Visi duomenys'!$AY$5:$AY$108,'Visi duomenys'!$AW$5:$AW$108,$A33,'Visi duomenys'!$T$5:$T$108,$K$4)</f>
        <v>0</v>
      </c>
      <c r="L33" s="418">
        <f>SUMIFS('Visi duomenys'!$AP$5:$AP$108,'Visi duomenys'!$AN$5:$AN$108,$A33,'Visi duomenys'!$T$5:$T$108,$L$4)+SUMIFS('Visi duomenys'!$AS$5:$AS$108,'Visi duomenys'!$AQ$5:$AQ$108,$A33,'Visi duomenys'!$T$5:$T$108,$L$4)+SUMIFS('Visi duomenys'!$AV$5:$AV$108,'Visi duomenys'!$AT$5:$AT$108,$A33,'Visi duomenys'!$T$5:$T$108,$L$4)+SUMIFS('Visi duomenys'!$AY$5:$AY$108,'Visi duomenys'!$AW$5:$AW$108,$A33,'Visi duomenys'!$T$5:$T$108,$L$4)</f>
        <v>0</v>
      </c>
      <c r="M33" s="418">
        <f>SUMIFS('Visi duomenys'!$AP$5:$AP$108,'Visi duomenys'!$AN$5:$AN$108,$A33,'Visi duomenys'!$T$5:$T$108,$M$4)+SUMIFS('Visi duomenys'!$AS$5:$AS$108,'Visi duomenys'!$AQ$5:$AQ$108,$A33,'Visi duomenys'!$T$5:$T$108,$M$4)+SUMIFS('Visi duomenys'!$AV$5:$AV$108,'Visi duomenys'!$AT$5:$AT$108,$A33,'Visi duomenys'!$T$5:$T$108,$M$4)+SUMIFS('Visi duomenys'!$AY$5:$AY$108,'Visi duomenys'!$AW$5:$AW$108,$A33,'Visi duomenys'!$T$5:$T$108,$M$4)</f>
        <v>0</v>
      </c>
    </row>
    <row r="34" spans="1:13" ht="30" x14ac:dyDescent="0.25">
      <c r="A34" s="419" t="s">
        <v>132</v>
      </c>
      <c r="B34" s="419" t="s">
        <v>133</v>
      </c>
      <c r="C34" s="417">
        <f>SUMIFS('Visi duomenys'!$AP$5:$AP$108,'Visi duomenys'!$AN$5:$AN$108,$A34)+SUMIFS('Visi duomenys'!$AS$5:$AS$108,'Visi duomenys'!$AQ$5:$AQ$108,$A34)+SUMIFS('Visi duomenys'!$AV$5:$AV$108,'Visi duomenys'!$AT$5:$AT$108,$A34)+SUMIFS('Visi duomenys'!$AY$5:$AY$108,'Visi duomenys'!$AW$5:$AW$108,$A34)</f>
        <v>14.04</v>
      </c>
      <c r="D34" s="421">
        <v>0</v>
      </c>
      <c r="E34" s="421">
        <v>0</v>
      </c>
      <c r="F34" s="421">
        <v>0</v>
      </c>
      <c r="G34" s="418">
        <f>SUMIFS('Visi duomenys'!$AP$5:$AP$108,'Visi duomenys'!$AN$5:$AN$108,$A34,'Visi duomenys'!$T$5:$T$108,$G$4)+SUMIFS('Visi duomenys'!$AS$5:$AS$108,'Visi duomenys'!$AQ$5:$AQ$108,$A34,'Visi duomenys'!$T$5:$T$108,$G$4)+SUMIFS('Visi duomenys'!$AV$5:$AV$108,'Visi duomenys'!$AT$5:$AT$108,$A34,'Visi duomenys'!$T$5:$T$108,$G$4)+SUMIFS('Visi duomenys'!$AY$5:$AY$108,'Visi duomenys'!$AW$5:$AW$108,$A34,'Visi duomenys'!$T$5:$T$108,$G$4)</f>
        <v>0</v>
      </c>
      <c r="H34" s="418">
        <f>SUMIFS('Visi duomenys'!$AP$5:$AP$108,'Visi duomenys'!$AN$5:$AN$108,$A34,'Visi duomenys'!$T$5:$T$108,$H$4)+SUMIFS('Visi duomenys'!$AS$5:$AS$108,'Visi duomenys'!$AQ$5:$AQ$108,$A34,'Visi duomenys'!$T$5:$T$108,$H$4)+SUMIFS('Visi duomenys'!$AV$5:$AV$108,'Visi duomenys'!$AT$5:$AT$108,$A34,'Visi duomenys'!$T$5:$T$108,$H$4)+SUMIFS('Visi duomenys'!$AY$5:$AY$108,'Visi duomenys'!$AW$5:$AW$108,$A34,'Visi duomenys'!$T$5:$T$108,$H$4)</f>
        <v>0</v>
      </c>
      <c r="I34" s="418">
        <f>SUMIFS('Visi duomenys'!$AP$5:$AP$108,'Visi duomenys'!$AN$5:$AN$108,$A34,'Visi duomenys'!$T$5:$T$108,$I$4)+SUMIFS('Visi duomenys'!$AS$5:$AS$108,'Visi duomenys'!$AQ$5:$AQ$108,$A34,'Visi duomenys'!$T$5:$T$108,$I$4)+SUMIFS('Visi duomenys'!$AV$5:$AV$108,'Visi duomenys'!$AT$5:$AT$108,$A34,'Visi duomenys'!$T$5:$T$108,$I$4)+SUMIFS('Visi duomenys'!$AY$5:$AY$108,'Visi duomenys'!$AW$5:$AW$108,$A34,'Visi duomenys'!$T$5:$T$108,$I$4)</f>
        <v>14.04</v>
      </c>
      <c r="J34" s="418">
        <f>SUMIFS('Visi duomenys'!$AP$5:$AP$108,'Visi duomenys'!$AN$5:$AN$108,$A34,'Visi duomenys'!$T$5:$T$108,$J$4)+SUMIFS('Visi duomenys'!$AS$5:$AS$108,'Visi duomenys'!$AQ$5:$AQ$108,$A34,'Visi duomenys'!$T$5:$T$108,$J$4)+SUMIFS('Visi duomenys'!$AV$5:$AV$108,'Visi duomenys'!$AT$5:$AT$108,$A34,'Visi duomenys'!$T$5:$T$108,$J$4)+SUMIFS('Visi duomenys'!$AY$5:$AY$108,'Visi duomenys'!$AW$5:$AW$108,$A34,'Visi duomenys'!$T$5:$T$108,$J$4)</f>
        <v>0</v>
      </c>
      <c r="K34" s="418">
        <f>SUMIFS('Visi duomenys'!$AP$5:$AP$108,'Visi duomenys'!$AN$5:$AN$108,$A34,'Visi duomenys'!$T$5:$T$108,$K$4)+SUMIFS('Visi duomenys'!$AS$5:$AS$108,'Visi duomenys'!$AQ$5:$AQ$108,$A34,'Visi duomenys'!$T$5:$T$108,$K$4)+SUMIFS('Visi duomenys'!$AV$5:$AV$108,'Visi duomenys'!$AT$5:$AT$108,$A34,'Visi duomenys'!$T$5:$T$108,$K$4)+SUMIFS('Visi duomenys'!$AY$5:$AY$108,'Visi duomenys'!$AW$5:$AW$108,$A34,'Visi duomenys'!$T$5:$T$108,$K$4)</f>
        <v>0</v>
      </c>
      <c r="L34" s="418">
        <f>SUMIFS('Visi duomenys'!$AP$5:$AP$108,'Visi duomenys'!$AN$5:$AN$108,$A34,'Visi duomenys'!$T$5:$T$108,$L$4)+SUMIFS('Visi duomenys'!$AS$5:$AS$108,'Visi duomenys'!$AQ$5:$AQ$108,$A34,'Visi duomenys'!$T$5:$T$108,$L$4)+SUMIFS('Visi duomenys'!$AV$5:$AV$108,'Visi duomenys'!$AT$5:$AT$108,$A34,'Visi duomenys'!$T$5:$T$108,$L$4)+SUMIFS('Visi duomenys'!$AY$5:$AY$108,'Visi duomenys'!$AW$5:$AW$108,$A34,'Visi duomenys'!$T$5:$T$108,$L$4)</f>
        <v>0</v>
      </c>
      <c r="M34" s="418">
        <f>SUMIFS('Visi duomenys'!$AP$5:$AP$108,'Visi duomenys'!$AN$5:$AN$108,$A34,'Visi duomenys'!$T$5:$T$108,$M$4)+SUMIFS('Visi duomenys'!$AS$5:$AS$108,'Visi duomenys'!$AQ$5:$AQ$108,$A34,'Visi duomenys'!$T$5:$T$108,$M$4)+SUMIFS('Visi duomenys'!$AV$5:$AV$108,'Visi duomenys'!$AT$5:$AT$108,$A34,'Visi duomenys'!$T$5:$T$108,$M$4)+SUMIFS('Visi duomenys'!$AY$5:$AY$108,'Visi duomenys'!$AW$5:$AW$108,$A34,'Visi duomenys'!$T$5:$T$108,$M$4)</f>
        <v>0</v>
      </c>
    </row>
    <row r="35" spans="1:13" ht="30" x14ac:dyDescent="0.25">
      <c r="A35" s="419" t="s">
        <v>167</v>
      </c>
      <c r="B35" s="419" t="s">
        <v>116</v>
      </c>
      <c r="C35" s="417">
        <f>SUMIFS('Visi duomenys'!$AP$5:$AP$108,'Visi duomenys'!$AN$5:$AN$108,$A35)+SUMIFS('Visi duomenys'!$AS$5:$AS$108,'Visi duomenys'!$AQ$5:$AQ$108,$A35)+SUMIFS('Visi duomenys'!$AV$5:$AV$108,'Visi duomenys'!$AT$5:$AT$108,$A35)+SUMIFS('Visi duomenys'!$AY$5:$AY$108,'Visi duomenys'!$AW$5:$AW$108,$A35)</f>
        <v>4</v>
      </c>
      <c r="D35" s="421">
        <v>0</v>
      </c>
      <c r="E35" s="421">
        <v>0</v>
      </c>
      <c r="F35" s="421">
        <v>0</v>
      </c>
      <c r="G35" s="418">
        <f>SUMIFS('Visi duomenys'!$AP$5:$AP$108,'Visi duomenys'!$AN$5:$AN$108,$A35,'Visi duomenys'!$T$5:$T$108,$G$4)+SUMIFS('Visi duomenys'!$AS$5:$AS$108,'Visi duomenys'!$AQ$5:$AQ$108,$A35,'Visi duomenys'!$T$5:$T$108,$G$4)+SUMIFS('Visi duomenys'!$AV$5:$AV$108,'Visi duomenys'!$AT$5:$AT$108,$A35,'Visi duomenys'!$T$5:$T$108,$G$4)+SUMIFS('Visi duomenys'!$AY$5:$AY$108,'Visi duomenys'!$AW$5:$AW$108,$A35,'Visi duomenys'!$T$5:$T$108,$G$4)</f>
        <v>0</v>
      </c>
      <c r="H35" s="418">
        <f>SUMIFS('Visi duomenys'!$AP$5:$AP$108,'Visi duomenys'!$AN$5:$AN$108,$A35,'Visi duomenys'!$T$5:$T$108,$H$4)+SUMIFS('Visi duomenys'!$AS$5:$AS$108,'Visi duomenys'!$AQ$5:$AQ$108,$A35,'Visi duomenys'!$T$5:$T$108,$H$4)+SUMIFS('Visi duomenys'!$AV$5:$AV$108,'Visi duomenys'!$AT$5:$AT$108,$A35,'Visi duomenys'!$T$5:$T$108,$H$4)+SUMIFS('Visi duomenys'!$AY$5:$AY$108,'Visi duomenys'!$AW$5:$AW$108,$A35,'Visi duomenys'!$T$5:$T$108,$H$4)</f>
        <v>1</v>
      </c>
      <c r="I35" s="418">
        <f>SUMIFS('Visi duomenys'!$AP$5:$AP$108,'Visi duomenys'!$AN$5:$AN$108,$A35,'Visi duomenys'!$T$5:$T$108,$I$4)+SUMIFS('Visi duomenys'!$AS$5:$AS$108,'Visi duomenys'!$AQ$5:$AQ$108,$A35,'Visi duomenys'!$T$5:$T$108,$I$4)+SUMIFS('Visi duomenys'!$AV$5:$AV$108,'Visi duomenys'!$AT$5:$AT$108,$A35,'Visi duomenys'!$T$5:$T$108,$I$4)+SUMIFS('Visi duomenys'!$AY$5:$AY$108,'Visi duomenys'!$AW$5:$AW$108,$A35,'Visi duomenys'!$T$5:$T$108,$I$4)</f>
        <v>3</v>
      </c>
      <c r="J35" s="418">
        <f>SUMIFS('Visi duomenys'!$AP$5:$AP$108,'Visi duomenys'!$AN$5:$AN$108,$A35,'Visi duomenys'!$T$5:$T$108,$J$4)+SUMIFS('Visi duomenys'!$AS$5:$AS$108,'Visi duomenys'!$AQ$5:$AQ$108,$A35,'Visi duomenys'!$T$5:$T$108,$J$4)+SUMIFS('Visi duomenys'!$AV$5:$AV$108,'Visi duomenys'!$AT$5:$AT$108,$A35,'Visi duomenys'!$T$5:$T$108,$J$4)+SUMIFS('Visi duomenys'!$AY$5:$AY$108,'Visi duomenys'!$AW$5:$AW$108,$A35,'Visi duomenys'!$T$5:$T$108,$J$4)</f>
        <v>0</v>
      </c>
      <c r="K35" s="418">
        <f>SUMIFS('Visi duomenys'!$AP$5:$AP$108,'Visi duomenys'!$AN$5:$AN$108,$A35,'Visi duomenys'!$T$5:$T$108,$K$4)+SUMIFS('Visi duomenys'!$AS$5:$AS$108,'Visi duomenys'!$AQ$5:$AQ$108,$A35,'Visi duomenys'!$T$5:$T$108,$K$4)+SUMIFS('Visi duomenys'!$AV$5:$AV$108,'Visi duomenys'!$AT$5:$AT$108,$A35,'Visi duomenys'!$T$5:$T$108,$K$4)+SUMIFS('Visi duomenys'!$AY$5:$AY$108,'Visi duomenys'!$AW$5:$AW$108,$A35,'Visi duomenys'!$T$5:$T$108,$K$4)</f>
        <v>0</v>
      </c>
      <c r="L35" s="418">
        <f>SUMIFS('Visi duomenys'!$AP$5:$AP$108,'Visi duomenys'!$AN$5:$AN$108,$A35,'Visi duomenys'!$T$5:$T$108,$L$4)+SUMIFS('Visi duomenys'!$AS$5:$AS$108,'Visi duomenys'!$AQ$5:$AQ$108,$A35,'Visi duomenys'!$T$5:$T$108,$L$4)+SUMIFS('Visi duomenys'!$AV$5:$AV$108,'Visi duomenys'!$AT$5:$AT$108,$A35,'Visi duomenys'!$T$5:$T$108,$L$4)+SUMIFS('Visi duomenys'!$AY$5:$AY$108,'Visi duomenys'!$AW$5:$AW$108,$A35,'Visi duomenys'!$T$5:$T$108,$L$4)</f>
        <v>0</v>
      </c>
      <c r="M35" s="418">
        <f>SUMIFS('Visi duomenys'!$AP$5:$AP$108,'Visi duomenys'!$AN$5:$AN$108,$A35,'Visi duomenys'!$T$5:$T$108,$M$4)+SUMIFS('Visi duomenys'!$AS$5:$AS$108,'Visi duomenys'!$AQ$5:$AQ$108,$A35,'Visi duomenys'!$T$5:$T$108,$M$4)+SUMIFS('Visi duomenys'!$AV$5:$AV$108,'Visi duomenys'!$AT$5:$AT$108,$A35,'Visi duomenys'!$T$5:$T$108,$M$4)+SUMIFS('Visi duomenys'!$AY$5:$AY$108,'Visi duomenys'!$AW$5:$AW$108,$A35,'Visi duomenys'!$T$5:$T$108,$M$4)</f>
        <v>0</v>
      </c>
    </row>
    <row r="36" spans="1:13" ht="30" x14ac:dyDescent="0.25">
      <c r="A36" s="419" t="s">
        <v>144</v>
      </c>
      <c r="B36" s="419" t="s">
        <v>124</v>
      </c>
      <c r="C36" s="417">
        <f>SUMIFS('Visi duomenys'!$AP$5:$AP$108,'Visi duomenys'!$AN$5:$AN$108,$A36)+SUMIFS('Visi duomenys'!$AS$5:$AS$108,'Visi duomenys'!$AQ$5:$AQ$108,$A36)+SUMIFS('Visi duomenys'!$AV$5:$AV$108,'Visi duomenys'!$AT$5:$AT$108,$A36)+SUMIFS('Visi duomenys'!$AY$5:$AY$108,'Visi duomenys'!$AW$5:$AW$108,$A36)</f>
        <v>5</v>
      </c>
      <c r="D36" s="421">
        <v>0</v>
      </c>
      <c r="E36" s="421">
        <v>0</v>
      </c>
      <c r="F36" s="421">
        <v>0</v>
      </c>
      <c r="G36" s="418">
        <f>SUMIFS('Visi duomenys'!$AP$5:$AP$108,'Visi duomenys'!$AN$5:$AN$108,$A36,'Visi duomenys'!$T$5:$T$108,$G$4)+SUMIFS('Visi duomenys'!$AS$5:$AS$108,'Visi duomenys'!$AQ$5:$AQ$108,$A36,'Visi duomenys'!$T$5:$T$108,$G$4)+SUMIFS('Visi duomenys'!$AV$5:$AV$108,'Visi duomenys'!$AT$5:$AT$108,$A36,'Visi duomenys'!$T$5:$T$108,$G$4)+SUMIFS('Visi duomenys'!$AY$5:$AY$108,'Visi duomenys'!$AW$5:$AW$108,$A36,'Visi duomenys'!$T$5:$T$108,$G$4)</f>
        <v>0</v>
      </c>
      <c r="H36" s="418">
        <f>SUMIFS('Visi duomenys'!$AP$5:$AP$108,'Visi duomenys'!$AN$5:$AN$108,$A36,'Visi duomenys'!$T$5:$T$108,$H$4)+SUMIFS('Visi duomenys'!$AS$5:$AS$108,'Visi duomenys'!$AQ$5:$AQ$108,$A36,'Visi duomenys'!$T$5:$T$108,$H$4)+SUMIFS('Visi duomenys'!$AV$5:$AV$108,'Visi duomenys'!$AT$5:$AT$108,$A36,'Visi duomenys'!$T$5:$T$108,$H$4)+SUMIFS('Visi duomenys'!$AY$5:$AY$108,'Visi duomenys'!$AW$5:$AW$108,$A36,'Visi duomenys'!$T$5:$T$108,$H$4)</f>
        <v>2</v>
      </c>
      <c r="I36" s="418">
        <f>SUMIFS('Visi duomenys'!$AP$5:$AP$108,'Visi duomenys'!$AN$5:$AN$108,$A36,'Visi duomenys'!$T$5:$T$108,$I$4)+SUMIFS('Visi duomenys'!$AS$5:$AS$108,'Visi duomenys'!$AQ$5:$AQ$108,$A36,'Visi duomenys'!$T$5:$T$108,$I$4)+SUMIFS('Visi duomenys'!$AV$5:$AV$108,'Visi duomenys'!$AT$5:$AT$108,$A36,'Visi duomenys'!$T$5:$T$108,$I$4)+SUMIFS('Visi duomenys'!$AY$5:$AY$108,'Visi duomenys'!$AW$5:$AW$108,$A36,'Visi duomenys'!$T$5:$T$108,$I$4)</f>
        <v>2</v>
      </c>
      <c r="J36" s="418">
        <f>SUMIFS('Visi duomenys'!$AP$5:$AP$108,'Visi duomenys'!$AN$5:$AN$108,$A36,'Visi duomenys'!$T$5:$T$108,$J$4)+SUMIFS('Visi duomenys'!$AS$5:$AS$108,'Visi duomenys'!$AQ$5:$AQ$108,$A36,'Visi duomenys'!$T$5:$T$108,$J$4)+SUMIFS('Visi duomenys'!$AV$5:$AV$108,'Visi duomenys'!$AT$5:$AT$108,$A36,'Visi duomenys'!$T$5:$T$108,$J$4)+SUMIFS('Visi duomenys'!$AY$5:$AY$108,'Visi duomenys'!$AW$5:$AW$108,$A36,'Visi duomenys'!$T$5:$T$108,$J$4)</f>
        <v>0</v>
      </c>
      <c r="K36" s="418">
        <f>SUMIFS('Visi duomenys'!$AP$5:$AP$108,'Visi duomenys'!$AN$5:$AN$108,$A36,'Visi duomenys'!$T$5:$T$108,$K$4)+SUMIFS('Visi duomenys'!$AS$5:$AS$108,'Visi duomenys'!$AQ$5:$AQ$108,$A36,'Visi duomenys'!$T$5:$T$108,$K$4)+SUMIFS('Visi duomenys'!$AV$5:$AV$108,'Visi duomenys'!$AT$5:$AT$108,$A36,'Visi duomenys'!$T$5:$T$108,$K$4)+SUMIFS('Visi duomenys'!$AY$5:$AY$108,'Visi duomenys'!$AW$5:$AW$108,$A36,'Visi duomenys'!$T$5:$T$108,$K$4)</f>
        <v>1</v>
      </c>
      <c r="L36" s="418">
        <f>SUMIFS('Visi duomenys'!$AP$5:$AP$108,'Visi duomenys'!$AN$5:$AN$108,$A36,'Visi duomenys'!$T$5:$T$108,$L$4)+SUMIFS('Visi duomenys'!$AS$5:$AS$108,'Visi duomenys'!$AQ$5:$AQ$108,$A36,'Visi duomenys'!$T$5:$T$108,$L$4)+SUMIFS('Visi duomenys'!$AV$5:$AV$108,'Visi duomenys'!$AT$5:$AT$108,$A36,'Visi duomenys'!$T$5:$T$108,$L$4)+SUMIFS('Visi duomenys'!$AY$5:$AY$108,'Visi duomenys'!$AW$5:$AW$108,$A36,'Visi duomenys'!$T$5:$T$108,$L$4)</f>
        <v>0</v>
      </c>
      <c r="M36" s="418">
        <f>SUMIFS('Visi duomenys'!$AP$5:$AP$108,'Visi duomenys'!$AN$5:$AN$108,$A36,'Visi duomenys'!$T$5:$T$108,$M$4)+SUMIFS('Visi duomenys'!$AS$5:$AS$108,'Visi duomenys'!$AQ$5:$AQ$108,$A36,'Visi duomenys'!$T$5:$T$108,$M$4)+SUMIFS('Visi duomenys'!$AV$5:$AV$108,'Visi duomenys'!$AT$5:$AT$108,$A36,'Visi duomenys'!$T$5:$T$108,$M$4)+SUMIFS('Visi duomenys'!$AY$5:$AY$108,'Visi duomenys'!$AW$5:$AW$108,$A36,'Visi duomenys'!$T$5:$T$108,$M$4)</f>
        <v>0</v>
      </c>
    </row>
    <row r="37" spans="1:13" ht="30" x14ac:dyDescent="0.25">
      <c r="A37" s="419" t="s">
        <v>152</v>
      </c>
      <c r="B37" s="419" t="s">
        <v>153</v>
      </c>
      <c r="C37" s="417">
        <f>SUMIFS('Visi duomenys'!$AP$5:$AP$108,'Visi duomenys'!$AN$5:$AN$108,$A37)+SUMIFS('Visi duomenys'!$AS$5:$AS$108,'Visi duomenys'!$AQ$5:$AQ$108,$A37)+SUMIFS('Visi duomenys'!$AV$5:$AV$108,'Visi duomenys'!$AT$5:$AT$108,$A37)+SUMIFS('Visi duomenys'!$AY$5:$AY$108,'Visi duomenys'!$AW$5:$AW$108,$A37)</f>
        <v>8</v>
      </c>
      <c r="D37" s="421">
        <v>0</v>
      </c>
      <c r="E37" s="421">
        <v>0</v>
      </c>
      <c r="F37" s="421">
        <v>0</v>
      </c>
      <c r="G37" s="418">
        <f>SUMIFS('Visi duomenys'!$AP$5:$AP$108,'Visi duomenys'!$AN$5:$AN$108,$A37,'Visi duomenys'!$T$5:$T$108,$G$4)+SUMIFS('Visi duomenys'!$AS$5:$AS$108,'Visi duomenys'!$AQ$5:$AQ$108,$A37,'Visi duomenys'!$T$5:$T$108,$G$4)+SUMIFS('Visi duomenys'!$AV$5:$AV$108,'Visi duomenys'!$AT$5:$AT$108,$A37,'Visi duomenys'!$T$5:$T$108,$G$4)+SUMIFS('Visi duomenys'!$AY$5:$AY$108,'Visi duomenys'!$AW$5:$AW$108,$A37,'Visi duomenys'!$T$5:$T$108,$G$4)</f>
        <v>0</v>
      </c>
      <c r="H37" s="418">
        <f>SUMIFS('Visi duomenys'!$AP$5:$AP$108,'Visi duomenys'!$AN$5:$AN$108,$A37,'Visi duomenys'!$T$5:$T$108,$H$4)+SUMIFS('Visi duomenys'!$AS$5:$AS$108,'Visi duomenys'!$AQ$5:$AQ$108,$A37,'Visi duomenys'!$T$5:$T$108,$H$4)+SUMIFS('Visi duomenys'!$AV$5:$AV$108,'Visi duomenys'!$AT$5:$AT$108,$A37,'Visi duomenys'!$T$5:$T$108,$H$4)+SUMIFS('Visi duomenys'!$AY$5:$AY$108,'Visi duomenys'!$AW$5:$AW$108,$A37,'Visi duomenys'!$T$5:$T$108,$H$4)</f>
        <v>0</v>
      </c>
      <c r="I37" s="418">
        <f>SUMIFS('Visi duomenys'!$AP$5:$AP$108,'Visi duomenys'!$AN$5:$AN$108,$A37,'Visi duomenys'!$T$5:$T$108,$I$4)+SUMIFS('Visi duomenys'!$AS$5:$AS$108,'Visi duomenys'!$AQ$5:$AQ$108,$A37,'Visi duomenys'!$T$5:$T$108,$I$4)+SUMIFS('Visi duomenys'!$AV$5:$AV$108,'Visi duomenys'!$AT$5:$AT$108,$A37,'Visi duomenys'!$T$5:$T$108,$I$4)+SUMIFS('Visi duomenys'!$AY$5:$AY$108,'Visi duomenys'!$AW$5:$AW$108,$A37,'Visi duomenys'!$T$5:$T$108,$I$4)</f>
        <v>5</v>
      </c>
      <c r="J37" s="418">
        <f>SUMIFS('Visi duomenys'!$AP$5:$AP$108,'Visi duomenys'!$AN$5:$AN$108,$A37,'Visi duomenys'!$T$5:$T$108,$J$4)+SUMIFS('Visi duomenys'!$AS$5:$AS$108,'Visi duomenys'!$AQ$5:$AQ$108,$A37,'Visi duomenys'!$T$5:$T$108,$J$4)+SUMIFS('Visi duomenys'!$AV$5:$AV$108,'Visi duomenys'!$AT$5:$AT$108,$A37,'Visi duomenys'!$T$5:$T$108,$J$4)+SUMIFS('Visi duomenys'!$AY$5:$AY$108,'Visi duomenys'!$AW$5:$AW$108,$A37,'Visi duomenys'!$T$5:$T$108,$J$4)</f>
        <v>3</v>
      </c>
      <c r="K37" s="418">
        <f>SUMIFS('Visi duomenys'!$AP$5:$AP$108,'Visi duomenys'!$AN$5:$AN$108,$A37,'Visi duomenys'!$T$5:$T$108,$K$4)+SUMIFS('Visi duomenys'!$AS$5:$AS$108,'Visi duomenys'!$AQ$5:$AQ$108,$A37,'Visi duomenys'!$T$5:$T$108,$K$4)+SUMIFS('Visi duomenys'!$AV$5:$AV$108,'Visi duomenys'!$AT$5:$AT$108,$A37,'Visi duomenys'!$T$5:$T$108,$K$4)+SUMIFS('Visi duomenys'!$AY$5:$AY$108,'Visi duomenys'!$AW$5:$AW$108,$A37,'Visi duomenys'!$T$5:$T$108,$K$4)</f>
        <v>0</v>
      </c>
      <c r="L37" s="418">
        <f>SUMIFS('Visi duomenys'!$AP$5:$AP$108,'Visi duomenys'!$AN$5:$AN$108,$A37,'Visi duomenys'!$T$5:$T$108,$L$4)+SUMIFS('Visi duomenys'!$AS$5:$AS$108,'Visi duomenys'!$AQ$5:$AQ$108,$A37,'Visi duomenys'!$T$5:$T$108,$L$4)+SUMIFS('Visi duomenys'!$AV$5:$AV$108,'Visi duomenys'!$AT$5:$AT$108,$A37,'Visi duomenys'!$T$5:$T$108,$L$4)+SUMIFS('Visi duomenys'!$AY$5:$AY$108,'Visi duomenys'!$AW$5:$AW$108,$A37,'Visi duomenys'!$T$5:$T$108,$L$4)</f>
        <v>0</v>
      </c>
      <c r="M37" s="418">
        <f>SUMIFS('Visi duomenys'!$AP$5:$AP$108,'Visi duomenys'!$AN$5:$AN$108,$A37,'Visi duomenys'!$T$5:$T$108,$M$4)+SUMIFS('Visi duomenys'!$AS$5:$AS$108,'Visi duomenys'!$AQ$5:$AQ$108,$A37,'Visi duomenys'!$T$5:$T$108,$M$4)+SUMIFS('Visi duomenys'!$AV$5:$AV$108,'Visi duomenys'!$AT$5:$AT$108,$A37,'Visi duomenys'!$T$5:$T$108,$M$4)+SUMIFS('Visi duomenys'!$AY$5:$AY$108,'Visi duomenys'!$AW$5:$AW$108,$A37,'Visi duomenys'!$T$5:$T$108,$M$4)</f>
        <v>0</v>
      </c>
    </row>
    <row r="38" spans="1:13" ht="30" x14ac:dyDescent="0.25">
      <c r="A38" s="419" t="s">
        <v>176</v>
      </c>
      <c r="B38" s="419" t="s">
        <v>121</v>
      </c>
      <c r="C38" s="417">
        <f>SUMIFS('Visi duomenys'!$AP$5:$AP$108,'Visi duomenys'!$AN$5:$AN$108,$A38)+SUMIFS('Visi duomenys'!$AS$5:$AS$108,'Visi duomenys'!$AQ$5:$AQ$108,$A38)+SUMIFS('Visi duomenys'!$AV$5:$AV$108,'Visi duomenys'!$AT$5:$AT$108,$A38)+SUMIFS('Visi duomenys'!$AY$5:$AY$108,'Visi duomenys'!$AW$5:$AW$108,$A38)</f>
        <v>4</v>
      </c>
      <c r="D38" s="421">
        <v>0</v>
      </c>
      <c r="E38" s="421">
        <v>0</v>
      </c>
      <c r="F38" s="421">
        <v>0</v>
      </c>
      <c r="G38" s="418">
        <f>SUMIFS('Visi duomenys'!$AP$5:$AP$108,'Visi duomenys'!$AN$5:$AN$108,$A38,'Visi duomenys'!$T$5:$T$108,$G$4)+SUMIFS('Visi duomenys'!$AS$5:$AS$108,'Visi duomenys'!$AQ$5:$AQ$108,$A38,'Visi duomenys'!$T$5:$T$108,$G$4)+SUMIFS('Visi duomenys'!$AV$5:$AV$108,'Visi duomenys'!$AT$5:$AT$108,$A38,'Visi duomenys'!$T$5:$T$108,$G$4)+SUMIFS('Visi duomenys'!$AY$5:$AY$108,'Visi duomenys'!$AW$5:$AW$108,$A38,'Visi duomenys'!$T$5:$T$108,$G$4)</f>
        <v>0</v>
      </c>
      <c r="H38" s="418">
        <f>SUMIFS('Visi duomenys'!$AP$5:$AP$108,'Visi duomenys'!$AN$5:$AN$108,$A38,'Visi duomenys'!$T$5:$T$108,$H$4)+SUMIFS('Visi duomenys'!$AS$5:$AS$108,'Visi duomenys'!$AQ$5:$AQ$108,$A38,'Visi duomenys'!$T$5:$T$108,$H$4)+SUMIFS('Visi duomenys'!$AV$5:$AV$108,'Visi duomenys'!$AT$5:$AT$108,$A38,'Visi duomenys'!$T$5:$T$108,$H$4)+SUMIFS('Visi duomenys'!$AY$5:$AY$108,'Visi duomenys'!$AW$5:$AW$108,$A38,'Visi duomenys'!$T$5:$T$108,$H$4)</f>
        <v>2</v>
      </c>
      <c r="I38" s="418">
        <f>SUMIFS('Visi duomenys'!$AP$5:$AP$108,'Visi duomenys'!$AN$5:$AN$108,$A38,'Visi duomenys'!$T$5:$T$108,$I$4)+SUMIFS('Visi duomenys'!$AS$5:$AS$108,'Visi duomenys'!$AQ$5:$AQ$108,$A38,'Visi duomenys'!$T$5:$T$108,$I$4)+SUMIFS('Visi duomenys'!$AV$5:$AV$108,'Visi duomenys'!$AT$5:$AT$108,$A38,'Visi duomenys'!$T$5:$T$108,$I$4)+SUMIFS('Visi duomenys'!$AY$5:$AY$108,'Visi duomenys'!$AW$5:$AW$108,$A38,'Visi duomenys'!$T$5:$T$108,$I$4)</f>
        <v>2</v>
      </c>
      <c r="J38" s="418">
        <f>SUMIFS('Visi duomenys'!$AP$5:$AP$108,'Visi duomenys'!$AN$5:$AN$108,$A38,'Visi duomenys'!$T$5:$T$108,$J$4)+SUMIFS('Visi duomenys'!$AS$5:$AS$108,'Visi duomenys'!$AQ$5:$AQ$108,$A38,'Visi duomenys'!$T$5:$T$108,$J$4)+SUMIFS('Visi duomenys'!$AV$5:$AV$108,'Visi duomenys'!$AT$5:$AT$108,$A38,'Visi duomenys'!$T$5:$T$108,$J$4)+SUMIFS('Visi duomenys'!$AY$5:$AY$108,'Visi duomenys'!$AW$5:$AW$108,$A38,'Visi duomenys'!$T$5:$T$108,$J$4)</f>
        <v>0</v>
      </c>
      <c r="K38" s="418">
        <f>SUMIFS('Visi duomenys'!$AP$5:$AP$108,'Visi duomenys'!$AN$5:$AN$108,$A38,'Visi duomenys'!$T$5:$T$108,$K$4)+SUMIFS('Visi duomenys'!$AS$5:$AS$108,'Visi duomenys'!$AQ$5:$AQ$108,$A38,'Visi duomenys'!$T$5:$T$108,$K$4)+SUMIFS('Visi duomenys'!$AV$5:$AV$108,'Visi duomenys'!$AT$5:$AT$108,$A38,'Visi duomenys'!$T$5:$T$108,$K$4)+SUMIFS('Visi duomenys'!$AY$5:$AY$108,'Visi duomenys'!$AW$5:$AW$108,$A38,'Visi duomenys'!$T$5:$T$108,$K$4)</f>
        <v>0</v>
      </c>
      <c r="L38" s="418">
        <f>SUMIFS('Visi duomenys'!$AP$5:$AP$108,'Visi duomenys'!$AN$5:$AN$108,$A38,'Visi duomenys'!$T$5:$T$108,$L$4)+SUMIFS('Visi duomenys'!$AS$5:$AS$108,'Visi duomenys'!$AQ$5:$AQ$108,$A38,'Visi duomenys'!$T$5:$T$108,$L$4)+SUMIFS('Visi duomenys'!$AV$5:$AV$108,'Visi duomenys'!$AT$5:$AT$108,$A38,'Visi duomenys'!$T$5:$T$108,$L$4)+SUMIFS('Visi duomenys'!$AY$5:$AY$108,'Visi duomenys'!$AW$5:$AW$108,$A38,'Visi duomenys'!$T$5:$T$108,$L$4)</f>
        <v>0</v>
      </c>
      <c r="M38" s="418">
        <f>SUMIFS('Visi duomenys'!$AP$5:$AP$108,'Visi duomenys'!$AN$5:$AN$108,$A38,'Visi duomenys'!$T$5:$T$108,$M$4)+SUMIFS('Visi duomenys'!$AS$5:$AS$108,'Visi duomenys'!$AQ$5:$AQ$108,$A38,'Visi duomenys'!$T$5:$T$108,$M$4)+SUMIFS('Visi duomenys'!$AV$5:$AV$108,'Visi duomenys'!$AT$5:$AT$108,$A38,'Visi duomenys'!$T$5:$T$108,$M$4)+SUMIFS('Visi duomenys'!$AY$5:$AY$108,'Visi duomenys'!$AW$5:$AW$108,$A38,'Visi duomenys'!$T$5:$T$108,$M$4)</f>
        <v>0</v>
      </c>
    </row>
    <row r="39" spans="1:13" x14ac:dyDescent="0.25">
      <c r="A39" s="419" t="s">
        <v>130</v>
      </c>
      <c r="B39" s="419" t="s">
        <v>122</v>
      </c>
      <c r="C39" s="417">
        <f>SUMIFS('Visi duomenys'!$AP$5:$AP$108,'Visi duomenys'!$AN$5:$AN$108,$A39)+SUMIFS('Visi duomenys'!$AS$5:$AS$108,'Visi duomenys'!$AQ$5:$AQ$108,$A39)+SUMIFS('Visi duomenys'!$AV$5:$AV$108,'Visi duomenys'!$AT$5:$AT$108,$A39)+SUMIFS('Visi duomenys'!$AY$5:$AY$108,'Visi duomenys'!$AW$5:$AW$108,$A39)</f>
        <v>86</v>
      </c>
      <c r="D39" s="421">
        <v>0</v>
      </c>
      <c r="E39" s="421">
        <v>0</v>
      </c>
      <c r="F39" s="421">
        <v>0</v>
      </c>
      <c r="G39" s="418">
        <f>SUMIFS('Visi duomenys'!$AP$5:$AP$108,'Visi duomenys'!$AN$5:$AN$108,$A39,'Visi duomenys'!$T$5:$T$108,$G$4)+SUMIFS('Visi duomenys'!$AS$5:$AS$108,'Visi duomenys'!$AQ$5:$AQ$108,$A39,'Visi duomenys'!$T$5:$T$108,$G$4)+SUMIFS('Visi duomenys'!$AV$5:$AV$108,'Visi duomenys'!$AT$5:$AT$108,$A39,'Visi duomenys'!$T$5:$T$108,$G$4)+SUMIFS('Visi duomenys'!$AY$5:$AY$108,'Visi duomenys'!$AW$5:$AW$108,$A39,'Visi duomenys'!$T$5:$T$108,$G$4)</f>
        <v>0</v>
      </c>
      <c r="H39" s="418">
        <f>SUMIFS('Visi duomenys'!$AP$5:$AP$108,'Visi duomenys'!$AN$5:$AN$108,$A39,'Visi duomenys'!$T$5:$T$108,$H$4)+SUMIFS('Visi duomenys'!$AS$5:$AS$108,'Visi duomenys'!$AQ$5:$AQ$108,$A39,'Visi duomenys'!$T$5:$T$108,$H$4)+SUMIFS('Visi duomenys'!$AV$5:$AV$108,'Visi duomenys'!$AT$5:$AT$108,$A39,'Visi duomenys'!$T$5:$T$108,$H$4)+SUMIFS('Visi duomenys'!$AY$5:$AY$108,'Visi duomenys'!$AW$5:$AW$108,$A39,'Visi duomenys'!$T$5:$T$108,$H$4)</f>
        <v>44</v>
      </c>
      <c r="I39" s="418">
        <f>SUMIFS('Visi duomenys'!$AP$5:$AP$108,'Visi duomenys'!$AN$5:$AN$108,$A39,'Visi duomenys'!$T$5:$T$108,$I$4)+SUMIFS('Visi duomenys'!$AS$5:$AS$108,'Visi duomenys'!$AQ$5:$AQ$108,$A39,'Visi duomenys'!$T$5:$T$108,$I$4)+SUMIFS('Visi duomenys'!$AV$5:$AV$108,'Visi duomenys'!$AT$5:$AT$108,$A39,'Visi duomenys'!$T$5:$T$108,$I$4)+SUMIFS('Visi duomenys'!$AY$5:$AY$108,'Visi duomenys'!$AW$5:$AW$108,$A39,'Visi duomenys'!$T$5:$T$108,$I$4)</f>
        <v>42</v>
      </c>
      <c r="J39" s="418">
        <f>SUMIFS('Visi duomenys'!$AP$5:$AP$108,'Visi duomenys'!$AN$5:$AN$108,$A39,'Visi duomenys'!$T$5:$T$108,$J$4)+SUMIFS('Visi duomenys'!$AS$5:$AS$108,'Visi duomenys'!$AQ$5:$AQ$108,$A39,'Visi duomenys'!$T$5:$T$108,$J$4)+SUMIFS('Visi duomenys'!$AV$5:$AV$108,'Visi duomenys'!$AT$5:$AT$108,$A39,'Visi duomenys'!$T$5:$T$108,$J$4)+SUMIFS('Visi duomenys'!$AY$5:$AY$108,'Visi duomenys'!$AW$5:$AW$108,$A39,'Visi duomenys'!$T$5:$T$108,$J$4)</f>
        <v>0</v>
      </c>
      <c r="K39" s="418">
        <f>SUMIFS('Visi duomenys'!$AP$5:$AP$108,'Visi duomenys'!$AN$5:$AN$108,$A39,'Visi duomenys'!$T$5:$T$108,$K$4)+SUMIFS('Visi duomenys'!$AS$5:$AS$108,'Visi duomenys'!$AQ$5:$AQ$108,$A39,'Visi duomenys'!$T$5:$T$108,$K$4)+SUMIFS('Visi duomenys'!$AV$5:$AV$108,'Visi duomenys'!$AT$5:$AT$108,$A39,'Visi duomenys'!$T$5:$T$108,$K$4)+SUMIFS('Visi duomenys'!$AY$5:$AY$108,'Visi duomenys'!$AW$5:$AW$108,$A39,'Visi duomenys'!$T$5:$T$108,$K$4)</f>
        <v>0</v>
      </c>
      <c r="L39" s="418">
        <f>SUMIFS('Visi duomenys'!$AP$5:$AP$108,'Visi duomenys'!$AN$5:$AN$108,$A39,'Visi duomenys'!$T$5:$T$108,$L$4)+SUMIFS('Visi duomenys'!$AS$5:$AS$108,'Visi duomenys'!$AQ$5:$AQ$108,$A39,'Visi duomenys'!$T$5:$T$108,$L$4)+SUMIFS('Visi duomenys'!$AV$5:$AV$108,'Visi duomenys'!$AT$5:$AT$108,$A39,'Visi duomenys'!$T$5:$T$108,$L$4)+SUMIFS('Visi duomenys'!$AY$5:$AY$108,'Visi duomenys'!$AW$5:$AW$108,$A39,'Visi duomenys'!$T$5:$T$108,$L$4)</f>
        <v>0</v>
      </c>
      <c r="M39" s="418">
        <f>SUMIFS('Visi duomenys'!$AP$5:$AP$108,'Visi duomenys'!$AN$5:$AN$108,$A39,'Visi duomenys'!$T$5:$T$108,$M$4)+SUMIFS('Visi duomenys'!$AS$5:$AS$108,'Visi duomenys'!$AQ$5:$AQ$108,$A39,'Visi duomenys'!$T$5:$T$108,$M$4)+SUMIFS('Visi duomenys'!$AV$5:$AV$108,'Visi duomenys'!$AT$5:$AT$108,$A39,'Visi duomenys'!$T$5:$T$108,$M$4)+SUMIFS('Visi duomenys'!$AY$5:$AY$108,'Visi duomenys'!$AW$5:$AW$108,$A39,'Visi duomenys'!$T$5:$T$108,$M$4)</f>
        <v>0</v>
      </c>
    </row>
    <row r="40" spans="1:13" ht="60" x14ac:dyDescent="0.25">
      <c r="A40" s="419" t="s">
        <v>173</v>
      </c>
      <c r="B40" s="419" t="s">
        <v>174</v>
      </c>
      <c r="C40" s="417">
        <f>SUMIFS('Visi duomenys'!$AP$5:$AP$108,'Visi duomenys'!$AN$5:$AN$108,$A40)+SUMIFS('Visi duomenys'!$AS$5:$AS$108,'Visi duomenys'!$AQ$5:$AQ$108,$A40)+SUMIFS('Visi duomenys'!$AV$5:$AV$108,'Visi duomenys'!$AT$5:$AT$108,$A40)+SUMIFS('Visi duomenys'!$AY$5:$AY$108,'Visi duomenys'!$AW$5:$AW$108,$A40)</f>
        <v>0</v>
      </c>
      <c r="D40" s="421">
        <v>0</v>
      </c>
      <c r="E40" s="421">
        <v>0</v>
      </c>
      <c r="F40" s="421">
        <v>0</v>
      </c>
      <c r="G40" s="418">
        <f>SUMIFS('Visi duomenys'!$AP$5:$AP$108,'Visi duomenys'!$AN$5:$AN$108,$A40,'Visi duomenys'!$T$5:$T$108,$G$4)+SUMIFS('Visi duomenys'!$AS$5:$AS$108,'Visi duomenys'!$AQ$5:$AQ$108,$A40,'Visi duomenys'!$T$5:$T$108,$G$4)+SUMIFS('Visi duomenys'!$AV$5:$AV$108,'Visi duomenys'!$AT$5:$AT$108,$A40,'Visi duomenys'!$T$5:$T$108,$G$4)+SUMIFS('Visi duomenys'!$AY$5:$AY$108,'Visi duomenys'!$AW$5:$AW$108,$A40,'Visi duomenys'!$T$5:$T$108,$G$4)</f>
        <v>0</v>
      </c>
      <c r="H40" s="418">
        <f>SUMIFS('Visi duomenys'!$AP$5:$AP$108,'Visi duomenys'!$AN$5:$AN$108,$A40,'Visi duomenys'!$T$5:$T$108,$H$4)+SUMIFS('Visi duomenys'!$AS$5:$AS$108,'Visi duomenys'!$AQ$5:$AQ$108,$A40,'Visi duomenys'!$T$5:$T$108,$H$4)+SUMIFS('Visi duomenys'!$AV$5:$AV$108,'Visi duomenys'!$AT$5:$AT$108,$A40,'Visi duomenys'!$T$5:$T$108,$H$4)+SUMIFS('Visi duomenys'!$AY$5:$AY$108,'Visi duomenys'!$AW$5:$AW$108,$A40,'Visi duomenys'!$T$5:$T$108,$H$4)</f>
        <v>0</v>
      </c>
      <c r="I40" s="418">
        <f>SUMIFS('Visi duomenys'!$AP$5:$AP$108,'Visi duomenys'!$AN$5:$AN$108,$A40,'Visi duomenys'!$T$5:$T$108,$I$4)+SUMIFS('Visi duomenys'!$AS$5:$AS$108,'Visi duomenys'!$AQ$5:$AQ$108,$A40,'Visi duomenys'!$T$5:$T$108,$I$4)+SUMIFS('Visi duomenys'!$AV$5:$AV$108,'Visi duomenys'!$AT$5:$AT$108,$A40,'Visi duomenys'!$T$5:$T$108,$I$4)+SUMIFS('Visi duomenys'!$AY$5:$AY$108,'Visi duomenys'!$AW$5:$AW$108,$A40,'Visi duomenys'!$T$5:$T$108,$I$4)</f>
        <v>0</v>
      </c>
      <c r="J40" s="418">
        <f>SUMIFS('Visi duomenys'!$AP$5:$AP$108,'Visi duomenys'!$AN$5:$AN$108,$A40,'Visi duomenys'!$T$5:$T$108,$J$4)+SUMIFS('Visi duomenys'!$AS$5:$AS$108,'Visi duomenys'!$AQ$5:$AQ$108,$A40,'Visi duomenys'!$T$5:$T$108,$J$4)+SUMIFS('Visi duomenys'!$AV$5:$AV$108,'Visi duomenys'!$AT$5:$AT$108,$A40,'Visi duomenys'!$T$5:$T$108,$J$4)+SUMIFS('Visi duomenys'!$AY$5:$AY$108,'Visi duomenys'!$AW$5:$AW$108,$A40,'Visi duomenys'!$T$5:$T$108,$J$4)</f>
        <v>0</v>
      </c>
      <c r="K40" s="418">
        <f>SUMIFS('Visi duomenys'!$AP$5:$AP$108,'Visi duomenys'!$AN$5:$AN$108,$A40,'Visi duomenys'!$T$5:$T$108,$K$4)+SUMIFS('Visi duomenys'!$AS$5:$AS$108,'Visi duomenys'!$AQ$5:$AQ$108,$A40,'Visi duomenys'!$T$5:$T$108,$K$4)+SUMIFS('Visi duomenys'!$AV$5:$AV$108,'Visi duomenys'!$AT$5:$AT$108,$A40,'Visi duomenys'!$T$5:$T$108,$K$4)+SUMIFS('Visi duomenys'!$AY$5:$AY$108,'Visi duomenys'!$AW$5:$AW$108,$A40,'Visi duomenys'!$T$5:$T$108,$K$4)</f>
        <v>0</v>
      </c>
      <c r="L40" s="418">
        <f>SUMIFS('Visi duomenys'!$AP$5:$AP$108,'Visi duomenys'!$AN$5:$AN$108,$A40,'Visi duomenys'!$T$5:$T$108,$L$4)+SUMIFS('Visi duomenys'!$AS$5:$AS$108,'Visi duomenys'!$AQ$5:$AQ$108,$A40,'Visi duomenys'!$T$5:$T$108,$L$4)+SUMIFS('Visi duomenys'!$AV$5:$AV$108,'Visi duomenys'!$AT$5:$AT$108,$A40,'Visi duomenys'!$T$5:$T$108,$L$4)+SUMIFS('Visi duomenys'!$AY$5:$AY$108,'Visi duomenys'!$AW$5:$AW$108,$A40,'Visi duomenys'!$T$5:$T$108,$L$4)</f>
        <v>0</v>
      </c>
      <c r="M40" s="418">
        <f>SUMIFS('Visi duomenys'!$AP$5:$AP$108,'Visi duomenys'!$AN$5:$AN$108,$A40,'Visi duomenys'!$T$5:$T$108,$M$4)+SUMIFS('Visi duomenys'!$AS$5:$AS$108,'Visi duomenys'!$AQ$5:$AQ$108,$A40,'Visi duomenys'!$T$5:$T$108,$M$4)+SUMIFS('Visi duomenys'!$AV$5:$AV$108,'Visi duomenys'!$AT$5:$AT$108,$A40,'Visi duomenys'!$T$5:$T$108,$M$4)+SUMIFS('Visi duomenys'!$AY$5:$AY$108,'Visi duomenys'!$AW$5:$AW$108,$A40,'Visi duomenys'!$T$5:$T$108,$M$4)</f>
        <v>0</v>
      </c>
    </row>
    <row r="41" spans="1:13" ht="33" x14ac:dyDescent="0.25">
      <c r="A41" s="419" t="s">
        <v>178</v>
      </c>
      <c r="B41" s="419" t="s">
        <v>896</v>
      </c>
      <c r="C41" s="417">
        <f>SUMIFS('Visi duomenys'!$AP$5:$AP$108,'Visi duomenys'!$AN$5:$AN$108,$A41)+SUMIFS('Visi duomenys'!$AS$5:$AS$108,'Visi duomenys'!$AQ$5:$AQ$108,$A41)+SUMIFS('Visi duomenys'!$AV$5:$AV$108,'Visi duomenys'!$AT$5:$AT$108,$A41)+SUMIFS('Visi duomenys'!$AY$5:$AY$108,'Visi duomenys'!$AW$5:$AW$108,$A41)</f>
        <v>70600</v>
      </c>
      <c r="D41" s="421">
        <v>0</v>
      </c>
      <c r="E41" s="421">
        <v>0</v>
      </c>
      <c r="F41" s="421">
        <v>0</v>
      </c>
      <c r="G41" s="418">
        <f>SUMIFS('Visi duomenys'!$AP$5:$AP$108,'Visi duomenys'!$AN$5:$AN$108,$A41,'Visi duomenys'!$T$5:$T$108,$G$4)+SUMIFS('Visi duomenys'!$AS$5:$AS$108,'Visi duomenys'!$AQ$5:$AQ$108,$A41,'Visi duomenys'!$T$5:$T$108,$G$4)+SUMIFS('Visi duomenys'!$AV$5:$AV$108,'Visi duomenys'!$AT$5:$AT$108,$A41,'Visi duomenys'!$T$5:$T$108,$G$4)+SUMIFS('Visi duomenys'!$AY$5:$AY$108,'Visi duomenys'!$AW$5:$AW$108,$A41,'Visi duomenys'!$T$5:$T$108,$G$4)</f>
        <v>0</v>
      </c>
      <c r="H41" s="418">
        <f>SUMIFS('Visi duomenys'!$AP$5:$AP$108,'Visi duomenys'!$AN$5:$AN$108,$A41,'Visi duomenys'!$T$5:$T$108,$H$4)+SUMIFS('Visi duomenys'!$AS$5:$AS$108,'Visi duomenys'!$AQ$5:$AQ$108,$A41,'Visi duomenys'!$T$5:$T$108,$H$4)+SUMIFS('Visi duomenys'!$AV$5:$AV$108,'Visi duomenys'!$AT$5:$AT$108,$A41,'Visi duomenys'!$T$5:$T$108,$H$4)+SUMIFS('Visi duomenys'!$AY$5:$AY$108,'Visi duomenys'!$AW$5:$AW$108,$A41,'Visi duomenys'!$T$5:$T$108,$H$4)</f>
        <v>34600</v>
      </c>
      <c r="I41" s="418">
        <f>SUMIFS('Visi duomenys'!$AP$5:$AP$108,'Visi duomenys'!$AN$5:$AN$108,$A41,'Visi duomenys'!$T$5:$T$108,$I$4)+SUMIFS('Visi duomenys'!$AS$5:$AS$108,'Visi duomenys'!$AQ$5:$AQ$108,$A41,'Visi duomenys'!$T$5:$T$108,$I$4)+SUMIFS('Visi duomenys'!$AV$5:$AV$108,'Visi duomenys'!$AT$5:$AT$108,$A41,'Visi duomenys'!$T$5:$T$108,$I$4)+SUMIFS('Visi duomenys'!$AY$5:$AY$108,'Visi duomenys'!$AW$5:$AW$108,$A41,'Visi duomenys'!$T$5:$T$108,$I$4)</f>
        <v>36000</v>
      </c>
      <c r="J41" s="418">
        <f>SUMIFS('Visi duomenys'!$AP$5:$AP$108,'Visi duomenys'!$AN$5:$AN$108,$A41,'Visi duomenys'!$T$5:$T$108,$J$4)+SUMIFS('Visi duomenys'!$AS$5:$AS$108,'Visi duomenys'!$AQ$5:$AQ$108,$A41,'Visi duomenys'!$T$5:$T$108,$J$4)+SUMIFS('Visi duomenys'!$AV$5:$AV$108,'Visi duomenys'!$AT$5:$AT$108,$A41,'Visi duomenys'!$T$5:$T$108,$J$4)+SUMIFS('Visi duomenys'!$AY$5:$AY$108,'Visi duomenys'!$AW$5:$AW$108,$A41,'Visi duomenys'!$T$5:$T$108,$J$4)</f>
        <v>0</v>
      </c>
      <c r="K41" s="418">
        <f>SUMIFS('Visi duomenys'!$AP$5:$AP$108,'Visi duomenys'!$AN$5:$AN$108,$A41,'Visi duomenys'!$T$5:$T$108,$K$4)+SUMIFS('Visi duomenys'!$AS$5:$AS$108,'Visi duomenys'!$AQ$5:$AQ$108,$A41,'Visi duomenys'!$T$5:$T$108,$K$4)+SUMIFS('Visi duomenys'!$AV$5:$AV$108,'Visi duomenys'!$AT$5:$AT$108,$A41,'Visi duomenys'!$T$5:$T$108,$K$4)+SUMIFS('Visi duomenys'!$AY$5:$AY$108,'Visi duomenys'!$AW$5:$AW$108,$A41,'Visi duomenys'!$T$5:$T$108,$K$4)</f>
        <v>0</v>
      </c>
      <c r="L41" s="418">
        <f>SUMIFS('Visi duomenys'!$AP$5:$AP$108,'Visi duomenys'!$AN$5:$AN$108,$A41,'Visi duomenys'!$T$5:$T$108,$L$4)+SUMIFS('Visi duomenys'!$AS$5:$AS$108,'Visi duomenys'!$AQ$5:$AQ$108,$A41,'Visi duomenys'!$T$5:$T$108,$L$4)+SUMIFS('Visi duomenys'!$AV$5:$AV$108,'Visi duomenys'!$AT$5:$AT$108,$A41,'Visi duomenys'!$T$5:$T$108,$L$4)+SUMIFS('Visi duomenys'!$AY$5:$AY$108,'Visi duomenys'!$AW$5:$AW$108,$A41,'Visi duomenys'!$T$5:$T$108,$L$4)</f>
        <v>0</v>
      </c>
      <c r="M41" s="418">
        <f>SUMIFS('Visi duomenys'!$AP$5:$AP$108,'Visi duomenys'!$AN$5:$AN$108,$A41,'Visi duomenys'!$T$5:$T$108,$M$4)+SUMIFS('Visi duomenys'!$AS$5:$AS$108,'Visi duomenys'!$AQ$5:$AQ$108,$A41,'Visi duomenys'!$T$5:$T$108,$M$4)+SUMIFS('Visi duomenys'!$AV$5:$AV$108,'Visi duomenys'!$AT$5:$AT$108,$A41,'Visi duomenys'!$T$5:$T$108,$M$4)+SUMIFS('Visi duomenys'!$AY$5:$AY$108,'Visi duomenys'!$AW$5:$AW$108,$A41,'Visi duomenys'!$T$5:$T$108,$M$4)</f>
        <v>0</v>
      </c>
    </row>
    <row r="42" spans="1:13" ht="30" x14ac:dyDescent="0.25">
      <c r="A42" s="419" t="s">
        <v>179</v>
      </c>
      <c r="B42" s="419" t="s">
        <v>549</v>
      </c>
      <c r="C42" s="417">
        <f>SUMIFS('Visi duomenys'!$AP$5:$AP$108,'Visi duomenys'!$AN$5:$AN$108,$A42)+SUMIFS('Visi duomenys'!$AS$5:$AS$108,'Visi duomenys'!$AQ$5:$AQ$108,$A42)+SUMIFS('Visi duomenys'!$AV$5:$AV$108,'Visi duomenys'!$AT$5:$AT$108,$A42)+SUMIFS('Visi duomenys'!$AY$5:$AY$108,'Visi duomenys'!$AW$5:$AW$108,$A42)</f>
        <v>700</v>
      </c>
      <c r="D42" s="421">
        <v>0</v>
      </c>
      <c r="E42" s="421">
        <v>0</v>
      </c>
      <c r="F42" s="421">
        <v>0</v>
      </c>
      <c r="G42" s="418">
        <f>SUMIFS('Visi duomenys'!$AP$5:$AP$108,'Visi duomenys'!$AN$5:$AN$108,$A42,'Visi duomenys'!$T$5:$T$108,$G$4)+SUMIFS('Visi duomenys'!$AS$5:$AS$108,'Visi duomenys'!$AQ$5:$AQ$108,$A42,'Visi duomenys'!$T$5:$T$108,$G$4)+SUMIFS('Visi duomenys'!$AV$5:$AV$108,'Visi duomenys'!$AT$5:$AT$108,$A42,'Visi duomenys'!$T$5:$T$108,$G$4)+SUMIFS('Visi duomenys'!$AY$5:$AY$108,'Visi duomenys'!$AW$5:$AW$108,$A42,'Visi duomenys'!$T$5:$T$108,$G$4)</f>
        <v>0</v>
      </c>
      <c r="H42" s="418">
        <f>SUMIFS('Visi duomenys'!$AP$5:$AP$108,'Visi duomenys'!$AN$5:$AN$108,$A42,'Visi duomenys'!$T$5:$T$108,$H$4)+SUMIFS('Visi duomenys'!$AS$5:$AS$108,'Visi duomenys'!$AQ$5:$AQ$108,$A42,'Visi duomenys'!$T$5:$T$108,$H$4)+SUMIFS('Visi duomenys'!$AV$5:$AV$108,'Visi duomenys'!$AT$5:$AT$108,$A42,'Visi duomenys'!$T$5:$T$108,$H$4)+SUMIFS('Visi duomenys'!$AY$5:$AY$108,'Visi duomenys'!$AW$5:$AW$108,$A42,'Visi duomenys'!$T$5:$T$108,$H$4)</f>
        <v>0</v>
      </c>
      <c r="I42" s="418">
        <f>SUMIFS('Visi duomenys'!$AP$5:$AP$108,'Visi duomenys'!$AN$5:$AN$108,$A42,'Visi duomenys'!$T$5:$T$108,$I$4)+SUMIFS('Visi duomenys'!$AS$5:$AS$108,'Visi duomenys'!$AQ$5:$AQ$108,$A42,'Visi duomenys'!$T$5:$T$108,$I$4)+SUMIFS('Visi duomenys'!$AV$5:$AV$108,'Visi duomenys'!$AT$5:$AT$108,$A42,'Visi duomenys'!$T$5:$T$108,$I$4)+SUMIFS('Visi duomenys'!$AY$5:$AY$108,'Visi duomenys'!$AW$5:$AW$108,$A42,'Visi duomenys'!$T$5:$T$108,$I$4)</f>
        <v>700</v>
      </c>
      <c r="J42" s="418">
        <f>SUMIFS('Visi duomenys'!$AP$5:$AP$108,'Visi duomenys'!$AN$5:$AN$108,$A42,'Visi duomenys'!$T$5:$T$108,$J$4)+SUMIFS('Visi duomenys'!$AS$5:$AS$108,'Visi duomenys'!$AQ$5:$AQ$108,$A42,'Visi duomenys'!$T$5:$T$108,$J$4)+SUMIFS('Visi duomenys'!$AV$5:$AV$108,'Visi duomenys'!$AT$5:$AT$108,$A42,'Visi duomenys'!$T$5:$T$108,$J$4)+SUMIFS('Visi duomenys'!$AY$5:$AY$108,'Visi duomenys'!$AW$5:$AW$108,$A42,'Visi duomenys'!$T$5:$T$108,$J$4)</f>
        <v>0</v>
      </c>
      <c r="K42" s="418">
        <f>SUMIFS('Visi duomenys'!$AP$5:$AP$108,'Visi duomenys'!$AN$5:$AN$108,$A42,'Visi duomenys'!$T$5:$T$108,$K$4)+SUMIFS('Visi duomenys'!$AS$5:$AS$108,'Visi duomenys'!$AQ$5:$AQ$108,$A42,'Visi duomenys'!$T$5:$T$108,$K$4)+SUMIFS('Visi duomenys'!$AV$5:$AV$108,'Visi duomenys'!$AT$5:$AT$108,$A42,'Visi duomenys'!$T$5:$T$108,$K$4)+SUMIFS('Visi duomenys'!$AY$5:$AY$108,'Visi duomenys'!$AW$5:$AW$108,$A42,'Visi duomenys'!$T$5:$T$108,$K$4)</f>
        <v>0</v>
      </c>
      <c r="L42" s="418">
        <f>SUMIFS('Visi duomenys'!$AP$5:$AP$108,'Visi duomenys'!$AN$5:$AN$108,$A42,'Visi duomenys'!$T$5:$T$108,$L$4)+SUMIFS('Visi duomenys'!$AS$5:$AS$108,'Visi duomenys'!$AQ$5:$AQ$108,$A42,'Visi duomenys'!$T$5:$T$108,$L$4)+SUMIFS('Visi duomenys'!$AV$5:$AV$108,'Visi duomenys'!$AT$5:$AT$108,$A42,'Visi duomenys'!$T$5:$T$108,$L$4)+SUMIFS('Visi duomenys'!$AY$5:$AY$108,'Visi duomenys'!$AW$5:$AW$108,$A42,'Visi duomenys'!$T$5:$T$108,$L$4)</f>
        <v>0</v>
      </c>
      <c r="M42" s="418">
        <f>SUMIFS('Visi duomenys'!$AP$5:$AP$108,'Visi duomenys'!$AN$5:$AN$108,$A42,'Visi duomenys'!$T$5:$T$108,$M$4)+SUMIFS('Visi duomenys'!$AS$5:$AS$108,'Visi duomenys'!$AQ$5:$AQ$108,$A42,'Visi duomenys'!$T$5:$T$108,$M$4)+SUMIFS('Visi duomenys'!$AV$5:$AV$108,'Visi duomenys'!$AT$5:$AT$108,$A42,'Visi duomenys'!$T$5:$T$108,$M$4)+SUMIFS('Visi duomenys'!$AY$5:$AY$108,'Visi duomenys'!$AW$5:$AW$108,$A42,'Visi duomenys'!$T$5:$T$108,$M$4)</f>
        <v>0</v>
      </c>
    </row>
    <row r="43" spans="1:13" ht="75" x14ac:dyDescent="0.25">
      <c r="A43" s="419" t="s">
        <v>175</v>
      </c>
      <c r="B43" s="419" t="s">
        <v>120</v>
      </c>
      <c r="C43" s="417">
        <f>SUMIFS('Visi duomenys'!$AP$5:$AP$108,'Visi duomenys'!$AN$5:$AN$108,$A43)+SUMIFS('Visi duomenys'!$AS$5:$AS$108,'Visi duomenys'!$AQ$5:$AQ$108,$A43)+SUMIFS('Visi duomenys'!$AV$5:$AV$108,'Visi duomenys'!$AT$5:$AT$108,$A43)+SUMIFS('Visi duomenys'!$AY$5:$AY$108,'Visi duomenys'!$AW$5:$AW$108,$A43)</f>
        <v>0</v>
      </c>
      <c r="D43" s="421">
        <v>0</v>
      </c>
      <c r="E43" s="421">
        <v>0</v>
      </c>
      <c r="F43" s="421">
        <v>0</v>
      </c>
      <c r="G43" s="418">
        <f>SUMIFS('Visi duomenys'!$AP$5:$AP$108,'Visi duomenys'!$AN$5:$AN$108,$A43,'Visi duomenys'!$T$5:$T$108,$G$4)+SUMIFS('Visi duomenys'!$AS$5:$AS$108,'Visi duomenys'!$AQ$5:$AQ$108,$A43,'Visi duomenys'!$T$5:$T$108,$G$4)+SUMIFS('Visi duomenys'!$AV$5:$AV$108,'Visi duomenys'!$AT$5:$AT$108,$A43,'Visi duomenys'!$T$5:$T$108,$G$4)+SUMIFS('Visi duomenys'!$AY$5:$AY$108,'Visi duomenys'!$AW$5:$AW$108,$A43,'Visi duomenys'!$T$5:$T$108,$G$4)</f>
        <v>0</v>
      </c>
      <c r="H43" s="418">
        <f>SUMIFS('Visi duomenys'!$AP$5:$AP$108,'Visi duomenys'!$AN$5:$AN$108,$A43,'Visi duomenys'!$T$5:$T$108,$H$4)+SUMIFS('Visi duomenys'!$AS$5:$AS$108,'Visi duomenys'!$AQ$5:$AQ$108,$A43,'Visi duomenys'!$T$5:$T$108,$H$4)+SUMIFS('Visi duomenys'!$AV$5:$AV$108,'Visi duomenys'!$AT$5:$AT$108,$A43,'Visi duomenys'!$T$5:$T$108,$H$4)+SUMIFS('Visi duomenys'!$AY$5:$AY$108,'Visi duomenys'!$AW$5:$AW$108,$A43,'Visi duomenys'!$T$5:$T$108,$H$4)</f>
        <v>0</v>
      </c>
      <c r="I43" s="418">
        <f>SUMIFS('Visi duomenys'!$AP$5:$AP$108,'Visi duomenys'!$AN$5:$AN$108,$A43,'Visi duomenys'!$T$5:$T$108,$I$4)+SUMIFS('Visi duomenys'!$AS$5:$AS$108,'Visi duomenys'!$AQ$5:$AQ$108,$A43,'Visi duomenys'!$T$5:$T$108,$I$4)+SUMIFS('Visi duomenys'!$AV$5:$AV$108,'Visi duomenys'!$AT$5:$AT$108,$A43,'Visi duomenys'!$T$5:$T$108,$I$4)+SUMIFS('Visi duomenys'!$AY$5:$AY$108,'Visi duomenys'!$AW$5:$AW$108,$A43,'Visi duomenys'!$T$5:$T$108,$I$4)</f>
        <v>0</v>
      </c>
      <c r="J43" s="418">
        <f>SUMIFS('Visi duomenys'!$AP$5:$AP$108,'Visi duomenys'!$AN$5:$AN$108,$A43,'Visi duomenys'!$T$5:$T$108,$J$4)+SUMIFS('Visi duomenys'!$AS$5:$AS$108,'Visi duomenys'!$AQ$5:$AQ$108,$A43,'Visi duomenys'!$T$5:$T$108,$J$4)+SUMIFS('Visi duomenys'!$AV$5:$AV$108,'Visi duomenys'!$AT$5:$AT$108,$A43,'Visi duomenys'!$T$5:$T$108,$J$4)+SUMIFS('Visi duomenys'!$AY$5:$AY$108,'Visi duomenys'!$AW$5:$AW$108,$A43,'Visi duomenys'!$T$5:$T$108,$J$4)</f>
        <v>0</v>
      </c>
      <c r="K43" s="418">
        <f>SUMIFS('Visi duomenys'!$AP$5:$AP$108,'Visi duomenys'!$AN$5:$AN$108,$A43,'Visi duomenys'!$T$5:$T$108,$K$4)+SUMIFS('Visi duomenys'!$AS$5:$AS$108,'Visi duomenys'!$AQ$5:$AQ$108,$A43,'Visi duomenys'!$T$5:$T$108,$K$4)+SUMIFS('Visi duomenys'!$AV$5:$AV$108,'Visi duomenys'!$AT$5:$AT$108,$A43,'Visi duomenys'!$T$5:$T$108,$K$4)+SUMIFS('Visi duomenys'!$AY$5:$AY$108,'Visi duomenys'!$AW$5:$AW$108,$A43,'Visi duomenys'!$T$5:$T$108,$K$4)</f>
        <v>0</v>
      </c>
      <c r="L43" s="418">
        <f>SUMIFS('Visi duomenys'!$AP$5:$AP$108,'Visi duomenys'!$AN$5:$AN$108,$A43,'Visi duomenys'!$T$5:$T$108,$L$4)+SUMIFS('Visi duomenys'!$AS$5:$AS$108,'Visi duomenys'!$AQ$5:$AQ$108,$A43,'Visi duomenys'!$T$5:$T$108,$L$4)+SUMIFS('Visi duomenys'!$AV$5:$AV$108,'Visi duomenys'!$AT$5:$AT$108,$A43,'Visi duomenys'!$T$5:$T$108,$L$4)+SUMIFS('Visi duomenys'!$AY$5:$AY$108,'Visi duomenys'!$AW$5:$AW$108,$A43,'Visi duomenys'!$T$5:$T$108,$L$4)</f>
        <v>0</v>
      </c>
      <c r="M43" s="418">
        <f>SUMIFS('Visi duomenys'!$AP$5:$AP$108,'Visi duomenys'!$AN$5:$AN$108,$A43,'Visi duomenys'!$T$5:$T$108,$M$4)+SUMIFS('Visi duomenys'!$AS$5:$AS$108,'Visi duomenys'!$AQ$5:$AQ$108,$A43,'Visi duomenys'!$T$5:$T$108,$M$4)+SUMIFS('Visi duomenys'!$AV$5:$AV$108,'Visi duomenys'!$AT$5:$AT$108,$A43,'Visi duomenys'!$T$5:$T$108,$M$4)+SUMIFS('Visi duomenys'!$AY$5:$AY$108,'Visi duomenys'!$AW$5:$AW$108,$A43,'Visi duomenys'!$T$5:$T$108,$M$4)</f>
        <v>0</v>
      </c>
    </row>
    <row r="44" spans="1:13" ht="60" x14ac:dyDescent="0.25">
      <c r="A44" s="419" t="s">
        <v>163</v>
      </c>
      <c r="B44" s="419" t="s">
        <v>160</v>
      </c>
      <c r="C44" s="417">
        <f>SUMIFS('Visi duomenys'!$AP$5:$AP$108,'Visi duomenys'!$AN$5:$AN$108,$A44)+SUMIFS('Visi duomenys'!$AS$5:$AS$108,'Visi duomenys'!$AQ$5:$AQ$108,$A44)+SUMIFS('Visi duomenys'!$AV$5:$AV$108,'Visi duomenys'!$AT$5:$AT$108,$A44)+SUMIFS('Visi duomenys'!$AY$5:$AY$108,'Visi duomenys'!$AW$5:$AW$108,$A44)</f>
        <v>0</v>
      </c>
      <c r="D44" s="421">
        <v>0</v>
      </c>
      <c r="E44" s="421">
        <v>0</v>
      </c>
      <c r="F44" s="421">
        <v>0</v>
      </c>
      <c r="G44" s="418">
        <f>SUMIFS('Visi duomenys'!$AP$5:$AP$108,'Visi duomenys'!$AN$5:$AN$108,$A44,'Visi duomenys'!$T$5:$T$108,$G$4)+SUMIFS('Visi duomenys'!$AS$5:$AS$108,'Visi duomenys'!$AQ$5:$AQ$108,$A44,'Visi duomenys'!$T$5:$T$108,$G$4)+SUMIFS('Visi duomenys'!$AV$5:$AV$108,'Visi duomenys'!$AT$5:$AT$108,$A44,'Visi duomenys'!$T$5:$T$108,$G$4)+SUMIFS('Visi duomenys'!$AY$5:$AY$108,'Visi duomenys'!$AW$5:$AW$108,$A44,'Visi duomenys'!$T$5:$T$108,$G$4)</f>
        <v>0</v>
      </c>
      <c r="H44" s="418">
        <f>SUMIFS('Visi duomenys'!$AP$5:$AP$108,'Visi duomenys'!$AN$5:$AN$108,$A44,'Visi duomenys'!$T$5:$T$108,$H$4)+SUMIFS('Visi duomenys'!$AS$5:$AS$108,'Visi duomenys'!$AQ$5:$AQ$108,$A44,'Visi duomenys'!$T$5:$T$108,$H$4)+SUMIFS('Visi duomenys'!$AV$5:$AV$108,'Visi duomenys'!$AT$5:$AT$108,$A44,'Visi duomenys'!$T$5:$T$108,$H$4)+SUMIFS('Visi duomenys'!$AY$5:$AY$108,'Visi duomenys'!$AW$5:$AW$108,$A44,'Visi duomenys'!$T$5:$T$108,$H$4)</f>
        <v>0</v>
      </c>
      <c r="I44" s="418">
        <f>SUMIFS('Visi duomenys'!$AP$5:$AP$108,'Visi duomenys'!$AN$5:$AN$108,$A44,'Visi duomenys'!$T$5:$T$108,$I$4)+SUMIFS('Visi duomenys'!$AS$5:$AS$108,'Visi duomenys'!$AQ$5:$AQ$108,$A44,'Visi duomenys'!$T$5:$T$108,$I$4)+SUMIFS('Visi duomenys'!$AV$5:$AV$108,'Visi duomenys'!$AT$5:$AT$108,$A44,'Visi duomenys'!$T$5:$T$108,$I$4)+SUMIFS('Visi duomenys'!$AY$5:$AY$108,'Visi duomenys'!$AW$5:$AW$108,$A44,'Visi duomenys'!$T$5:$T$108,$I$4)</f>
        <v>0</v>
      </c>
      <c r="J44" s="418">
        <f>SUMIFS('Visi duomenys'!$AP$5:$AP$108,'Visi duomenys'!$AN$5:$AN$108,$A44,'Visi duomenys'!$T$5:$T$108,$J$4)+SUMIFS('Visi duomenys'!$AS$5:$AS$108,'Visi duomenys'!$AQ$5:$AQ$108,$A44,'Visi duomenys'!$T$5:$T$108,$J$4)+SUMIFS('Visi duomenys'!$AV$5:$AV$108,'Visi duomenys'!$AT$5:$AT$108,$A44,'Visi duomenys'!$T$5:$T$108,$J$4)+SUMIFS('Visi duomenys'!$AY$5:$AY$108,'Visi duomenys'!$AW$5:$AW$108,$A44,'Visi duomenys'!$T$5:$T$108,$J$4)</f>
        <v>0</v>
      </c>
      <c r="K44" s="418">
        <f>SUMIFS('Visi duomenys'!$AP$5:$AP$108,'Visi duomenys'!$AN$5:$AN$108,$A44,'Visi duomenys'!$T$5:$T$108,$K$4)+SUMIFS('Visi duomenys'!$AS$5:$AS$108,'Visi duomenys'!$AQ$5:$AQ$108,$A44,'Visi duomenys'!$T$5:$T$108,$K$4)+SUMIFS('Visi duomenys'!$AV$5:$AV$108,'Visi duomenys'!$AT$5:$AT$108,$A44,'Visi duomenys'!$T$5:$T$108,$K$4)+SUMIFS('Visi duomenys'!$AY$5:$AY$108,'Visi duomenys'!$AW$5:$AW$108,$A44,'Visi duomenys'!$T$5:$T$108,$K$4)</f>
        <v>0</v>
      </c>
      <c r="L44" s="418">
        <f>SUMIFS('Visi duomenys'!$AP$5:$AP$108,'Visi duomenys'!$AN$5:$AN$108,$A44,'Visi duomenys'!$T$5:$T$108,$L$4)+SUMIFS('Visi duomenys'!$AS$5:$AS$108,'Visi duomenys'!$AQ$5:$AQ$108,$A44,'Visi duomenys'!$T$5:$T$108,$L$4)+SUMIFS('Visi duomenys'!$AV$5:$AV$108,'Visi duomenys'!$AT$5:$AT$108,$A44,'Visi duomenys'!$T$5:$T$108,$L$4)+SUMIFS('Visi duomenys'!$AY$5:$AY$108,'Visi duomenys'!$AW$5:$AW$108,$A44,'Visi duomenys'!$T$5:$T$108,$L$4)</f>
        <v>0</v>
      </c>
      <c r="M44" s="418">
        <f>SUMIFS('Visi duomenys'!$AP$5:$AP$108,'Visi duomenys'!$AN$5:$AN$108,$A44,'Visi duomenys'!$T$5:$T$108,$M$4)+SUMIFS('Visi duomenys'!$AS$5:$AS$108,'Visi duomenys'!$AQ$5:$AQ$108,$A44,'Visi duomenys'!$T$5:$T$108,$M$4)+SUMIFS('Visi duomenys'!$AV$5:$AV$108,'Visi duomenys'!$AT$5:$AT$108,$A44,'Visi duomenys'!$T$5:$T$108,$M$4)+SUMIFS('Visi duomenys'!$AY$5:$AY$108,'Visi duomenys'!$AW$5:$AW$108,$A44,'Visi duomenys'!$T$5:$T$108,$M$4)</f>
        <v>0</v>
      </c>
    </row>
    <row r="45" spans="1:13" ht="45" x14ac:dyDescent="0.25">
      <c r="A45" s="419" t="s">
        <v>169</v>
      </c>
      <c r="B45" s="419" t="s">
        <v>897</v>
      </c>
      <c r="C45" s="417">
        <f>SUMIFS('Visi duomenys'!$AP$5:$AP$108,'Visi duomenys'!$AN$5:$AN$108,$A45)+SUMIFS('Visi duomenys'!$AS$5:$AS$108,'Visi duomenys'!$AQ$5:$AQ$108,$A45)+SUMIFS('Visi duomenys'!$AV$5:$AV$108,'Visi duomenys'!$AT$5:$AT$108,$A45)+SUMIFS('Visi duomenys'!$AY$5:$AY$108,'Visi duomenys'!$AW$5:$AW$108,$A45)</f>
        <v>120</v>
      </c>
      <c r="D45" s="421">
        <v>0</v>
      </c>
      <c r="E45" s="421">
        <v>0</v>
      </c>
      <c r="F45" s="421">
        <v>0</v>
      </c>
      <c r="G45" s="418">
        <f>SUMIFS('Visi duomenys'!$AP$5:$AP$108,'Visi duomenys'!$AN$5:$AN$108,$A45,'Visi duomenys'!$T$5:$T$108,$G$4)+SUMIFS('Visi duomenys'!$AS$5:$AS$108,'Visi duomenys'!$AQ$5:$AQ$108,$A45,'Visi duomenys'!$T$5:$T$108,$G$4)+SUMIFS('Visi duomenys'!$AV$5:$AV$108,'Visi duomenys'!$AT$5:$AT$108,$A45,'Visi duomenys'!$T$5:$T$108,$G$4)+SUMIFS('Visi duomenys'!$AY$5:$AY$108,'Visi duomenys'!$AW$5:$AW$108,$A45,'Visi duomenys'!$T$5:$T$108,$G$4)</f>
        <v>0</v>
      </c>
      <c r="H45" s="418">
        <f>SUMIFS('Visi duomenys'!$AP$5:$AP$108,'Visi duomenys'!$AN$5:$AN$108,$A45,'Visi duomenys'!$T$5:$T$108,$H$4)+SUMIFS('Visi duomenys'!$AS$5:$AS$108,'Visi duomenys'!$AQ$5:$AQ$108,$A45,'Visi duomenys'!$T$5:$T$108,$H$4)+SUMIFS('Visi duomenys'!$AV$5:$AV$108,'Visi duomenys'!$AT$5:$AT$108,$A45,'Visi duomenys'!$T$5:$T$108,$H$4)+SUMIFS('Visi duomenys'!$AY$5:$AY$108,'Visi duomenys'!$AW$5:$AW$108,$A45,'Visi duomenys'!$T$5:$T$108,$H$4)</f>
        <v>0</v>
      </c>
      <c r="I45" s="418">
        <f>SUMIFS('Visi duomenys'!$AP$5:$AP$108,'Visi duomenys'!$AN$5:$AN$108,$A45,'Visi duomenys'!$T$5:$T$108,$I$4)+SUMIFS('Visi duomenys'!$AS$5:$AS$108,'Visi duomenys'!$AQ$5:$AQ$108,$A45,'Visi duomenys'!$T$5:$T$108,$I$4)+SUMIFS('Visi duomenys'!$AV$5:$AV$108,'Visi duomenys'!$AT$5:$AT$108,$A45,'Visi duomenys'!$T$5:$T$108,$I$4)+SUMIFS('Visi duomenys'!$AY$5:$AY$108,'Visi duomenys'!$AW$5:$AW$108,$A45,'Visi duomenys'!$T$5:$T$108,$I$4)</f>
        <v>120</v>
      </c>
      <c r="J45" s="418">
        <f>SUMIFS('Visi duomenys'!$AP$5:$AP$108,'Visi duomenys'!$AN$5:$AN$108,$A45,'Visi duomenys'!$T$5:$T$108,$J$4)+SUMIFS('Visi duomenys'!$AS$5:$AS$108,'Visi duomenys'!$AQ$5:$AQ$108,$A45,'Visi duomenys'!$T$5:$T$108,$J$4)+SUMIFS('Visi duomenys'!$AV$5:$AV$108,'Visi duomenys'!$AT$5:$AT$108,$A45,'Visi duomenys'!$T$5:$T$108,$J$4)+SUMIFS('Visi duomenys'!$AY$5:$AY$108,'Visi duomenys'!$AW$5:$AW$108,$A45,'Visi duomenys'!$T$5:$T$108,$J$4)</f>
        <v>0</v>
      </c>
      <c r="K45" s="418">
        <f>SUMIFS('Visi duomenys'!$AP$5:$AP$108,'Visi duomenys'!$AN$5:$AN$108,$A45,'Visi duomenys'!$T$5:$T$108,$K$4)+SUMIFS('Visi duomenys'!$AS$5:$AS$108,'Visi duomenys'!$AQ$5:$AQ$108,$A45,'Visi duomenys'!$T$5:$T$108,$K$4)+SUMIFS('Visi duomenys'!$AV$5:$AV$108,'Visi duomenys'!$AT$5:$AT$108,$A45,'Visi duomenys'!$T$5:$T$108,$K$4)+SUMIFS('Visi duomenys'!$AY$5:$AY$108,'Visi duomenys'!$AW$5:$AW$108,$A45,'Visi duomenys'!$T$5:$T$108,$K$4)</f>
        <v>0</v>
      </c>
      <c r="L45" s="418">
        <f>SUMIFS('Visi duomenys'!$AP$5:$AP$108,'Visi duomenys'!$AN$5:$AN$108,$A45,'Visi duomenys'!$T$5:$T$108,$L$4)+SUMIFS('Visi duomenys'!$AS$5:$AS$108,'Visi duomenys'!$AQ$5:$AQ$108,$A45,'Visi duomenys'!$T$5:$T$108,$L$4)+SUMIFS('Visi duomenys'!$AV$5:$AV$108,'Visi duomenys'!$AT$5:$AT$108,$A45,'Visi duomenys'!$T$5:$T$108,$L$4)+SUMIFS('Visi duomenys'!$AY$5:$AY$108,'Visi duomenys'!$AW$5:$AW$108,$A45,'Visi duomenys'!$T$5:$T$108,$L$4)</f>
        <v>0</v>
      </c>
      <c r="M45" s="418">
        <f>SUMIFS('Visi duomenys'!$AP$5:$AP$108,'Visi duomenys'!$AN$5:$AN$108,$A45,'Visi duomenys'!$T$5:$T$108,$M$4)+SUMIFS('Visi duomenys'!$AS$5:$AS$108,'Visi duomenys'!$AQ$5:$AQ$108,$A45,'Visi duomenys'!$T$5:$T$108,$M$4)+SUMIFS('Visi duomenys'!$AV$5:$AV$108,'Visi duomenys'!$AT$5:$AT$108,$A45,'Visi duomenys'!$T$5:$T$108,$M$4)+SUMIFS('Visi duomenys'!$AY$5:$AY$108,'Visi duomenys'!$AW$5:$AW$108,$A45,'Visi duomenys'!$T$5:$T$108,$M$4)</f>
        <v>0</v>
      </c>
    </row>
    <row r="46" spans="1:13" ht="45" x14ac:dyDescent="0.25">
      <c r="A46" s="419" t="s">
        <v>125</v>
      </c>
      <c r="B46" s="419" t="s">
        <v>126</v>
      </c>
      <c r="C46" s="417">
        <v>4</v>
      </c>
      <c r="D46" s="421">
        <v>0</v>
      </c>
      <c r="E46" s="421">
        <v>0</v>
      </c>
      <c r="F46" s="421">
        <v>0</v>
      </c>
      <c r="G46" s="418">
        <f>SUMIFS('Visi duomenys'!$AP$5:$AP$108,'Visi duomenys'!$AN$5:$AN$108,$A46,'Visi duomenys'!$T$5:$T$108,$G$4)+SUMIFS('Visi duomenys'!$AS$5:$AS$108,'Visi duomenys'!$AQ$5:$AQ$108,$A46,'Visi duomenys'!$T$5:$T$108,$G$4)+SUMIFS('Visi duomenys'!$AV$5:$AV$108,'Visi duomenys'!$AT$5:$AT$108,$A46,'Visi duomenys'!$T$5:$T$108,$G$4)+SUMIFS('Visi duomenys'!$AY$5:$AY$108,'Visi duomenys'!$AW$5:$AW$108,$A46,'Visi duomenys'!$T$5:$T$108,$G$4)</f>
        <v>0</v>
      </c>
      <c r="H46" s="418">
        <f>SUMIFS('Visi duomenys'!$AP$5:$AP$108,'Visi duomenys'!$AN$5:$AN$108,$A46,'Visi duomenys'!$T$5:$T$108,$H$4)+SUMIFS('Visi duomenys'!$AS$5:$AS$108,'Visi duomenys'!$AQ$5:$AQ$108,$A46,'Visi duomenys'!$T$5:$T$108,$H$4)+SUMIFS('Visi duomenys'!$AV$5:$AV$108,'Visi duomenys'!$AT$5:$AT$108,$A46,'Visi duomenys'!$T$5:$T$108,$H$4)+SUMIFS('Visi duomenys'!$AY$5:$AY$108,'Visi duomenys'!$AW$5:$AW$108,$A46,'Visi duomenys'!$T$5:$T$108,$H$4)</f>
        <v>0</v>
      </c>
      <c r="I46" s="418">
        <f>SUMIFS('Visi duomenys'!$AP$5:$AP$108,'Visi duomenys'!$AN$5:$AN$108,$A46,'Visi duomenys'!$T$5:$T$108,$I$4)+SUMIFS('Visi duomenys'!$AS$5:$AS$108,'Visi duomenys'!$AQ$5:$AQ$108,$A46,'Visi duomenys'!$T$5:$T$108,$I$4)+SUMIFS('Visi duomenys'!$AV$5:$AV$108,'Visi duomenys'!$AT$5:$AT$108,$A46,'Visi duomenys'!$T$5:$T$108,$I$4)+SUMIFS('Visi duomenys'!$AY$5:$AY$108,'Visi duomenys'!$AW$5:$AW$108,$A46,'Visi duomenys'!$T$5:$T$108,$I$4)</f>
        <v>4</v>
      </c>
      <c r="J46" s="418">
        <f>SUMIFS('Visi duomenys'!$AP$5:$AP$108,'Visi duomenys'!$AN$5:$AN$108,$A46,'Visi duomenys'!$T$5:$T$108,$J$4)+SUMIFS('Visi duomenys'!$AS$5:$AS$108,'Visi duomenys'!$AQ$5:$AQ$108,$A46,'Visi duomenys'!$T$5:$T$108,$J$4)+SUMIFS('Visi duomenys'!$AV$5:$AV$108,'Visi duomenys'!$AT$5:$AT$108,$A46,'Visi duomenys'!$T$5:$T$108,$J$4)+SUMIFS('Visi duomenys'!$AY$5:$AY$108,'Visi duomenys'!$AW$5:$AW$108,$A46,'Visi duomenys'!$T$5:$T$108,$J$4)</f>
        <v>0</v>
      </c>
      <c r="K46" s="418">
        <f>SUMIFS('Visi duomenys'!$AP$5:$AP$108,'Visi duomenys'!$AN$5:$AN$108,$A46,'Visi duomenys'!$T$5:$T$108,$K$4)+SUMIFS('Visi duomenys'!$AS$5:$AS$108,'Visi duomenys'!$AQ$5:$AQ$108,$A46,'Visi duomenys'!$T$5:$T$108,$K$4)+SUMIFS('Visi duomenys'!$AV$5:$AV$108,'Visi duomenys'!$AT$5:$AT$108,$A46,'Visi duomenys'!$T$5:$T$108,$K$4)+SUMIFS('Visi duomenys'!$AY$5:$AY$108,'Visi duomenys'!$AW$5:$AW$108,$A46,'Visi duomenys'!$T$5:$T$108,$K$4)</f>
        <v>4</v>
      </c>
      <c r="L46" s="418">
        <f>SUMIFS('Visi duomenys'!$AP$5:$AP$108,'Visi duomenys'!$AN$5:$AN$108,$A46,'Visi duomenys'!$T$5:$T$108,$L$4)+SUMIFS('Visi duomenys'!$AS$5:$AS$108,'Visi duomenys'!$AQ$5:$AQ$108,$A46,'Visi duomenys'!$T$5:$T$108,$L$4)+SUMIFS('Visi duomenys'!$AV$5:$AV$108,'Visi duomenys'!$AT$5:$AT$108,$A46,'Visi duomenys'!$T$5:$T$108,$L$4)+SUMIFS('Visi duomenys'!$AY$5:$AY$108,'Visi duomenys'!$AW$5:$AW$108,$A46,'Visi duomenys'!$T$5:$T$108,$L$4)</f>
        <v>0</v>
      </c>
      <c r="M46" s="418">
        <f>SUMIFS('Visi duomenys'!$AP$5:$AP$108,'Visi duomenys'!$AN$5:$AN$108,$A46,'Visi duomenys'!$T$5:$T$108,$M$4)+SUMIFS('Visi duomenys'!$AS$5:$AS$108,'Visi duomenys'!$AQ$5:$AQ$108,$A46,'Visi duomenys'!$T$5:$T$108,$M$4)+SUMIFS('Visi duomenys'!$AV$5:$AV$108,'Visi duomenys'!$AT$5:$AT$108,$A46,'Visi duomenys'!$T$5:$T$108,$M$4)+SUMIFS('Visi duomenys'!$AY$5:$AY$108,'Visi duomenys'!$AW$5:$AW$108,$A46,'Visi duomenys'!$T$5:$T$108,$M$4)</f>
        <v>0</v>
      </c>
    </row>
    <row r="47" spans="1:13" ht="75" x14ac:dyDescent="0.25">
      <c r="A47" s="419" t="s">
        <v>127</v>
      </c>
      <c r="B47" s="419" t="s">
        <v>129</v>
      </c>
      <c r="C47" s="417">
        <f>SUMIFS('Visi duomenys'!$AP$5:$AP$108,'Visi duomenys'!$AN$5:$AN$108,$A47)+SUMIFS('Visi duomenys'!$AS$5:$AS$108,'Visi duomenys'!$AQ$5:$AQ$108,$A47)+SUMIFS('Visi duomenys'!$AV$5:$AV$108,'Visi duomenys'!$AT$5:$AT$108,$A47)+SUMIFS('Visi duomenys'!$AY$5:$AY$108,'Visi duomenys'!$AW$5:$AW$108,$A47)</f>
        <v>69</v>
      </c>
      <c r="D47" s="421">
        <v>0</v>
      </c>
      <c r="E47" s="421">
        <v>0</v>
      </c>
      <c r="F47" s="421">
        <v>0</v>
      </c>
      <c r="G47" s="418">
        <f>SUMIFS('Visi duomenys'!$AP$5:$AP$108,'Visi duomenys'!$AN$5:$AN$108,$A47,'Visi duomenys'!$T$5:$T$108,$G$4)+SUMIFS('Visi duomenys'!$AS$5:$AS$108,'Visi duomenys'!$AQ$5:$AQ$108,$A47,'Visi duomenys'!$T$5:$T$108,$G$4)+SUMIFS('Visi duomenys'!$AV$5:$AV$108,'Visi duomenys'!$AT$5:$AT$108,$A47,'Visi duomenys'!$T$5:$T$108,$G$4)+SUMIFS('Visi duomenys'!$AY$5:$AY$108,'Visi duomenys'!$AW$5:$AW$108,$A47,'Visi duomenys'!$T$5:$T$108,$G$4)</f>
        <v>0</v>
      </c>
      <c r="H47" s="418">
        <f>SUMIFS('Visi duomenys'!$AP$5:$AP$108,'Visi duomenys'!$AN$5:$AN$108,$A47,'Visi duomenys'!$T$5:$T$108,$H$4)+SUMIFS('Visi duomenys'!$AS$5:$AS$108,'Visi duomenys'!$AQ$5:$AQ$108,$A47,'Visi duomenys'!$T$5:$T$108,$H$4)+SUMIFS('Visi duomenys'!$AV$5:$AV$108,'Visi duomenys'!$AT$5:$AT$108,$A47,'Visi duomenys'!$T$5:$T$108,$H$4)+SUMIFS('Visi duomenys'!$AY$5:$AY$108,'Visi duomenys'!$AW$5:$AW$108,$A47,'Visi duomenys'!$T$5:$T$108,$H$4)</f>
        <v>0</v>
      </c>
      <c r="I47" s="418">
        <f>SUMIFS('Visi duomenys'!$AP$5:$AP$108,'Visi duomenys'!$AN$5:$AN$108,$A47,'Visi duomenys'!$T$5:$T$108,$I$4)+SUMIFS('Visi duomenys'!$AS$5:$AS$108,'Visi duomenys'!$AQ$5:$AQ$108,$A47,'Visi duomenys'!$T$5:$T$108,$I$4)+SUMIFS('Visi duomenys'!$AV$5:$AV$108,'Visi duomenys'!$AT$5:$AT$108,$A47,'Visi duomenys'!$T$5:$T$108,$I$4)+SUMIFS('Visi duomenys'!$AY$5:$AY$108,'Visi duomenys'!$AW$5:$AW$108,$A47,'Visi duomenys'!$T$5:$T$108,$I$4)</f>
        <v>21</v>
      </c>
      <c r="J47" s="418">
        <f>SUMIFS('Visi duomenys'!$AP$5:$AP$108,'Visi duomenys'!$AN$5:$AN$108,$A47,'Visi duomenys'!$T$5:$T$108,$J$4)+SUMIFS('Visi duomenys'!$AS$5:$AS$108,'Visi duomenys'!$AQ$5:$AQ$108,$A47,'Visi duomenys'!$T$5:$T$108,$J$4)+SUMIFS('Visi duomenys'!$AV$5:$AV$108,'Visi duomenys'!$AT$5:$AT$108,$A47,'Visi duomenys'!$T$5:$T$108,$J$4)+SUMIFS('Visi duomenys'!$AY$5:$AY$108,'Visi duomenys'!$AW$5:$AW$108,$A47,'Visi duomenys'!$T$5:$T$108,$J$4)</f>
        <v>0</v>
      </c>
      <c r="K47" s="418">
        <f>SUMIFS('Visi duomenys'!$AP$5:$AP$108,'Visi duomenys'!$AN$5:$AN$108,$A47,'Visi duomenys'!$T$5:$T$108,$K$4)+SUMIFS('Visi duomenys'!$AS$5:$AS$108,'Visi duomenys'!$AQ$5:$AQ$108,$A47,'Visi duomenys'!$T$5:$T$108,$K$4)+SUMIFS('Visi duomenys'!$AV$5:$AV$108,'Visi duomenys'!$AT$5:$AT$108,$A47,'Visi duomenys'!$T$5:$T$108,$K$4)+SUMIFS('Visi duomenys'!$AY$5:$AY$108,'Visi duomenys'!$AW$5:$AW$108,$A47,'Visi duomenys'!$T$5:$T$108,$K$4)</f>
        <v>48</v>
      </c>
      <c r="L47" s="418">
        <f>SUMIFS('Visi duomenys'!$AP$5:$AP$108,'Visi duomenys'!$AN$5:$AN$108,$A47,'Visi duomenys'!$T$5:$T$108,$L$4)+SUMIFS('Visi duomenys'!$AS$5:$AS$108,'Visi duomenys'!$AQ$5:$AQ$108,$A47,'Visi duomenys'!$T$5:$T$108,$L$4)+SUMIFS('Visi duomenys'!$AV$5:$AV$108,'Visi duomenys'!$AT$5:$AT$108,$A47,'Visi duomenys'!$T$5:$T$108,$L$4)+SUMIFS('Visi duomenys'!$AY$5:$AY$108,'Visi duomenys'!$AW$5:$AW$108,$A47,'Visi duomenys'!$T$5:$T$108,$L$4)</f>
        <v>0</v>
      </c>
      <c r="M47" s="418">
        <f>SUMIFS('Visi duomenys'!$AP$5:$AP$108,'Visi duomenys'!$AN$5:$AN$108,$A47,'Visi duomenys'!$T$5:$T$108,$M$4)+SUMIFS('Visi duomenys'!$AS$5:$AS$108,'Visi duomenys'!$AQ$5:$AQ$108,$A47,'Visi duomenys'!$T$5:$T$108,$M$4)+SUMIFS('Visi duomenys'!$AV$5:$AV$108,'Visi duomenys'!$AT$5:$AT$108,$A47,'Visi duomenys'!$T$5:$T$108,$M$4)+SUMIFS('Visi duomenys'!$AY$5:$AY$108,'Visi duomenys'!$AW$5:$AW$108,$A47,'Visi duomenys'!$T$5:$T$108,$M$4)</f>
        <v>0</v>
      </c>
    </row>
  </sheetData>
  <autoFilter ref="A4:M47"/>
  <mergeCells count="1">
    <mergeCell ref="A1:M1"/>
  </mergeCells>
  <pageMargins left="0.7" right="0.7" top="0.75" bottom="0.75" header="0.3" footer="0.3"/>
  <pageSetup paperSize="9" scale="5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9">
    <pageSetUpPr fitToPage="1"/>
  </sheetPr>
  <dimension ref="A1:M50"/>
  <sheetViews>
    <sheetView workbookViewId="0">
      <selection sqref="A1:XFD1048576"/>
    </sheetView>
  </sheetViews>
  <sheetFormatPr defaultRowHeight="15" x14ac:dyDescent="0.25"/>
  <cols>
    <col min="1" max="1" width="9.140625" style="392"/>
    <col min="2" max="2" width="44.140625" style="392" customWidth="1"/>
    <col min="3" max="3" width="9.140625" style="392"/>
    <col min="4" max="13" width="10.140625" style="392" bestFit="1" customWidth="1"/>
    <col min="14" max="257" width="9.140625" style="392"/>
    <col min="258" max="258" width="44.140625" style="392" customWidth="1"/>
    <col min="259" max="513" width="9.140625" style="392"/>
    <col min="514" max="514" width="44.140625" style="392" customWidth="1"/>
    <col min="515" max="769" width="9.140625" style="392"/>
    <col min="770" max="770" width="44.140625" style="392" customWidth="1"/>
    <col min="771" max="1025" width="9.140625" style="392"/>
    <col min="1026" max="1026" width="44.140625" style="392" customWidth="1"/>
    <col min="1027" max="1281" width="9.140625" style="392"/>
    <col min="1282" max="1282" width="44.140625" style="392" customWidth="1"/>
    <col min="1283" max="1537" width="9.140625" style="392"/>
    <col min="1538" max="1538" width="44.140625" style="392" customWidth="1"/>
    <col min="1539" max="1793" width="9.140625" style="392"/>
    <col min="1794" max="1794" width="44.140625" style="392" customWidth="1"/>
    <col min="1795" max="2049" width="9.140625" style="392"/>
    <col min="2050" max="2050" width="44.140625" style="392" customWidth="1"/>
    <col min="2051" max="2305" width="9.140625" style="392"/>
    <col min="2306" max="2306" width="44.140625" style="392" customWidth="1"/>
    <col min="2307" max="2561" width="9.140625" style="392"/>
    <col min="2562" max="2562" width="44.140625" style="392" customWidth="1"/>
    <col min="2563" max="2817" width="9.140625" style="392"/>
    <col min="2818" max="2818" width="44.140625" style="392" customWidth="1"/>
    <col min="2819" max="3073" width="9.140625" style="392"/>
    <col min="3074" max="3074" width="44.140625" style="392" customWidth="1"/>
    <col min="3075" max="3329" width="9.140625" style="392"/>
    <col min="3330" max="3330" width="44.140625" style="392" customWidth="1"/>
    <col min="3331" max="3585" width="9.140625" style="392"/>
    <col min="3586" max="3586" width="44.140625" style="392" customWidth="1"/>
    <col min="3587" max="3841" width="9.140625" style="392"/>
    <col min="3842" max="3842" width="44.140625" style="392" customWidth="1"/>
    <col min="3843" max="4097" width="9.140625" style="392"/>
    <col min="4098" max="4098" width="44.140625" style="392" customWidth="1"/>
    <col min="4099" max="4353" width="9.140625" style="392"/>
    <col min="4354" max="4354" width="44.140625" style="392" customWidth="1"/>
    <col min="4355" max="4609" width="9.140625" style="392"/>
    <col min="4610" max="4610" width="44.140625" style="392" customWidth="1"/>
    <col min="4611" max="4865" width="9.140625" style="392"/>
    <col min="4866" max="4866" width="44.140625" style="392" customWidth="1"/>
    <col min="4867" max="5121" width="9.140625" style="392"/>
    <col min="5122" max="5122" width="44.140625" style="392" customWidth="1"/>
    <col min="5123" max="5377" width="9.140625" style="392"/>
    <col min="5378" max="5378" width="44.140625" style="392" customWidth="1"/>
    <col min="5379" max="5633" width="9.140625" style="392"/>
    <col min="5634" max="5634" width="44.140625" style="392" customWidth="1"/>
    <col min="5635" max="5889" width="9.140625" style="392"/>
    <col min="5890" max="5890" width="44.140625" style="392" customWidth="1"/>
    <col min="5891" max="6145" width="9.140625" style="392"/>
    <col min="6146" max="6146" width="44.140625" style="392" customWidth="1"/>
    <col min="6147" max="6401" width="9.140625" style="392"/>
    <col min="6402" max="6402" width="44.140625" style="392" customWidth="1"/>
    <col min="6403" max="6657" width="9.140625" style="392"/>
    <col min="6658" max="6658" width="44.140625" style="392" customWidth="1"/>
    <col min="6659" max="6913" width="9.140625" style="392"/>
    <col min="6914" max="6914" width="44.140625" style="392" customWidth="1"/>
    <col min="6915" max="7169" width="9.140625" style="392"/>
    <col min="7170" max="7170" width="44.140625" style="392" customWidth="1"/>
    <col min="7171" max="7425" width="9.140625" style="392"/>
    <col min="7426" max="7426" width="44.140625" style="392" customWidth="1"/>
    <col min="7427" max="7681" width="9.140625" style="392"/>
    <col min="7682" max="7682" width="44.140625" style="392" customWidth="1"/>
    <col min="7683" max="7937" width="9.140625" style="392"/>
    <col min="7938" max="7938" width="44.140625" style="392" customWidth="1"/>
    <col min="7939" max="8193" width="9.140625" style="392"/>
    <col min="8194" max="8194" width="44.140625" style="392" customWidth="1"/>
    <col min="8195" max="8449" width="9.140625" style="392"/>
    <col min="8450" max="8450" width="44.140625" style="392" customWidth="1"/>
    <col min="8451" max="8705" width="9.140625" style="392"/>
    <col min="8706" max="8706" width="44.140625" style="392" customWidth="1"/>
    <col min="8707" max="8961" width="9.140625" style="392"/>
    <col min="8962" max="8962" width="44.140625" style="392" customWidth="1"/>
    <col min="8963" max="9217" width="9.140625" style="392"/>
    <col min="9218" max="9218" width="44.140625" style="392" customWidth="1"/>
    <col min="9219" max="9473" width="9.140625" style="392"/>
    <col min="9474" max="9474" width="44.140625" style="392" customWidth="1"/>
    <col min="9475" max="9729" width="9.140625" style="392"/>
    <col min="9730" max="9730" width="44.140625" style="392" customWidth="1"/>
    <col min="9731" max="9985" width="9.140625" style="392"/>
    <col min="9986" max="9986" width="44.140625" style="392" customWidth="1"/>
    <col min="9987" max="10241" width="9.140625" style="392"/>
    <col min="10242" max="10242" width="44.140625" style="392" customWidth="1"/>
    <col min="10243" max="10497" width="9.140625" style="392"/>
    <col min="10498" max="10498" width="44.140625" style="392" customWidth="1"/>
    <col min="10499" max="10753" width="9.140625" style="392"/>
    <col min="10754" max="10754" width="44.140625" style="392" customWidth="1"/>
    <col min="10755" max="11009" width="9.140625" style="392"/>
    <col min="11010" max="11010" width="44.140625" style="392" customWidth="1"/>
    <col min="11011" max="11265" width="9.140625" style="392"/>
    <col min="11266" max="11266" width="44.140625" style="392" customWidth="1"/>
    <col min="11267" max="11521" width="9.140625" style="392"/>
    <col min="11522" max="11522" width="44.140625" style="392" customWidth="1"/>
    <col min="11523" max="11777" width="9.140625" style="392"/>
    <col min="11778" max="11778" width="44.140625" style="392" customWidth="1"/>
    <col min="11779" max="12033" width="9.140625" style="392"/>
    <col min="12034" max="12034" width="44.140625" style="392" customWidth="1"/>
    <col min="12035" max="12289" width="9.140625" style="392"/>
    <col min="12290" max="12290" width="44.140625" style="392" customWidth="1"/>
    <col min="12291" max="12545" width="9.140625" style="392"/>
    <col min="12546" max="12546" width="44.140625" style="392" customWidth="1"/>
    <col min="12547" max="12801" width="9.140625" style="392"/>
    <col min="12802" max="12802" width="44.140625" style="392" customWidth="1"/>
    <col min="12803" max="13057" width="9.140625" style="392"/>
    <col min="13058" max="13058" width="44.140625" style="392" customWidth="1"/>
    <col min="13059" max="13313" width="9.140625" style="392"/>
    <col min="13314" max="13314" width="44.140625" style="392" customWidth="1"/>
    <col min="13315" max="13569" width="9.140625" style="392"/>
    <col min="13570" max="13570" width="44.140625" style="392" customWidth="1"/>
    <col min="13571" max="13825" width="9.140625" style="392"/>
    <col min="13826" max="13826" width="44.140625" style="392" customWidth="1"/>
    <col min="13827" max="14081" width="9.140625" style="392"/>
    <col min="14082" max="14082" width="44.140625" style="392" customWidth="1"/>
    <col min="14083" max="14337" width="9.140625" style="392"/>
    <col min="14338" max="14338" width="44.140625" style="392" customWidth="1"/>
    <col min="14339" max="14593" width="9.140625" style="392"/>
    <col min="14594" max="14594" width="44.140625" style="392" customWidth="1"/>
    <col min="14595" max="14849" width="9.140625" style="392"/>
    <col min="14850" max="14850" width="44.140625" style="392" customWidth="1"/>
    <col min="14851" max="15105" width="9.140625" style="392"/>
    <col min="15106" max="15106" width="44.140625" style="392" customWidth="1"/>
    <col min="15107" max="15361" width="9.140625" style="392"/>
    <col min="15362" max="15362" width="44.140625" style="392" customWidth="1"/>
    <col min="15363" max="15617" width="9.140625" style="392"/>
    <col min="15618" max="15618" width="44.140625" style="392" customWidth="1"/>
    <col min="15619" max="15873" width="9.140625" style="392"/>
    <col min="15874" max="15874" width="44.140625" style="392" customWidth="1"/>
    <col min="15875" max="16129" width="9.140625" style="392"/>
    <col min="16130" max="16130" width="44.140625" style="392" customWidth="1"/>
    <col min="16131" max="16384" width="9.140625" style="392"/>
  </cols>
  <sheetData>
    <row r="1" spans="1:13" x14ac:dyDescent="0.25">
      <c r="A1" s="620" t="s">
        <v>894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</row>
    <row r="3" spans="1:13" x14ac:dyDescent="0.25">
      <c r="A3" s="391" t="s">
        <v>898</v>
      </c>
    </row>
    <row r="4" spans="1:13" s="415" customFormat="1" x14ac:dyDescent="0.25">
      <c r="A4" s="414" t="s">
        <v>52</v>
      </c>
      <c r="B4" s="414" t="s">
        <v>636</v>
      </c>
      <c r="C4" s="414" t="s">
        <v>825</v>
      </c>
      <c r="D4" s="414">
        <v>2014</v>
      </c>
      <c r="E4" s="414">
        <v>2015</v>
      </c>
      <c r="F4" s="414">
        <v>2016</v>
      </c>
      <c r="G4" s="414">
        <v>2017</v>
      </c>
      <c r="H4" s="414">
        <v>2018</v>
      </c>
      <c r="I4" s="414">
        <v>2019</v>
      </c>
      <c r="J4" s="414">
        <v>2020</v>
      </c>
      <c r="K4" s="414">
        <v>2021</v>
      </c>
      <c r="L4" s="414">
        <v>2022</v>
      </c>
      <c r="M4" s="414">
        <v>2023</v>
      </c>
    </row>
    <row r="5" spans="1:13" ht="60" x14ac:dyDescent="0.25">
      <c r="A5" s="419" t="s">
        <v>168</v>
      </c>
      <c r="B5" s="419" t="s">
        <v>114</v>
      </c>
      <c r="C5" s="420">
        <v>8850</v>
      </c>
      <c r="D5" s="421">
        <f>'ST Lentelė 4'!D5</f>
        <v>0</v>
      </c>
      <c r="E5" s="421">
        <f>SUM('ST Lentelė 4'!$D5:E5)</f>
        <v>0</v>
      </c>
      <c r="F5" s="421">
        <f>SUM('ST Lentelė 4'!$D5:F5)</f>
        <v>0</v>
      </c>
      <c r="G5" s="421">
        <f>SUM('ST Lentelė 4'!$D5:G5)</f>
        <v>0</v>
      </c>
      <c r="H5" s="421">
        <f>SUM('ST Lentelė 4'!$D5:H5)</f>
        <v>100</v>
      </c>
      <c r="I5" s="421">
        <f>SUM('ST Lentelė 4'!$D5:I5)</f>
        <v>8850</v>
      </c>
      <c r="J5" s="421">
        <f>SUM('ST Lentelė 4'!$D5:J5)</f>
        <v>8850</v>
      </c>
      <c r="K5" s="421">
        <f>SUM('ST Lentelė 4'!$D5:K5)</f>
        <v>8850</v>
      </c>
      <c r="L5" s="421">
        <f>SUM('ST Lentelė 4'!$D5:L5)</f>
        <v>8850</v>
      </c>
      <c r="M5" s="421">
        <f>SUM('ST Lentelė 4'!$D5:M5)</f>
        <v>8850</v>
      </c>
    </row>
    <row r="6" spans="1:13" ht="30" x14ac:dyDescent="0.25">
      <c r="A6" s="419" t="s">
        <v>149</v>
      </c>
      <c r="B6" s="419" t="s">
        <v>118</v>
      </c>
      <c r="C6" s="420">
        <v>3.9710000000000001</v>
      </c>
      <c r="D6" s="421">
        <f>'ST Lentelė 4'!D6</f>
        <v>0</v>
      </c>
      <c r="E6" s="421">
        <f>SUM('ST Lentelė 4'!$D6:E6)</f>
        <v>0</v>
      </c>
      <c r="F6" s="421">
        <f>SUM('ST Lentelė 4'!$D6:F6)</f>
        <v>0</v>
      </c>
      <c r="G6" s="421">
        <f>SUM('ST Lentelė 4'!$D6:G6)</f>
        <v>0</v>
      </c>
      <c r="H6" s="421">
        <f>SUM('ST Lentelė 4'!$D6:H6)</f>
        <v>0.21</v>
      </c>
      <c r="I6" s="421">
        <f>SUM('ST Lentelė 4'!$D6:I6)</f>
        <v>2.3010000000000002</v>
      </c>
      <c r="J6" s="421">
        <f>SUM('ST Lentelė 4'!$D6:J6)</f>
        <v>3.952</v>
      </c>
      <c r="K6" s="421">
        <f>SUM('ST Lentelė 4'!$D6:K6)</f>
        <v>3.952</v>
      </c>
      <c r="L6" s="421">
        <f>SUM('ST Lentelė 4'!$D6:L6)</f>
        <v>3.952</v>
      </c>
      <c r="M6" s="421">
        <f>SUM('ST Lentelė 4'!$D6:M6)</f>
        <v>3.952</v>
      </c>
    </row>
    <row r="7" spans="1:13" ht="30" x14ac:dyDescent="0.25">
      <c r="A7" s="419" t="s">
        <v>158</v>
      </c>
      <c r="B7" s="419" t="s">
        <v>159</v>
      </c>
      <c r="C7" s="420">
        <v>3590</v>
      </c>
      <c r="D7" s="421">
        <f>'ST Lentelė 4'!D7</f>
        <v>0</v>
      </c>
      <c r="E7" s="421">
        <f>SUM('ST Lentelė 4'!$D7:E7)</f>
        <v>0</v>
      </c>
      <c r="F7" s="421">
        <f>SUM('ST Lentelė 4'!$D7:F7)</f>
        <v>0</v>
      </c>
      <c r="G7" s="421">
        <f>SUM('ST Lentelė 4'!$D7:G7)</f>
        <v>0</v>
      </c>
      <c r="H7" s="421">
        <f>SUM('ST Lentelė 4'!$D7:H7)</f>
        <v>0</v>
      </c>
      <c r="I7" s="421">
        <f>SUM('ST Lentelė 4'!$D7:I7)</f>
        <v>2006</v>
      </c>
      <c r="J7" s="421">
        <f>SUM('ST Lentelė 4'!$D7:J7)</f>
        <v>3835</v>
      </c>
      <c r="K7" s="421">
        <f>SUM('ST Lentelė 4'!$D7:K7)</f>
        <v>3835</v>
      </c>
      <c r="L7" s="421">
        <f>SUM('ST Lentelė 4'!$D7:L7)</f>
        <v>3835</v>
      </c>
      <c r="M7" s="421">
        <f>SUM('ST Lentelė 4'!$D7:M7)</f>
        <v>3835</v>
      </c>
    </row>
    <row r="8" spans="1:13" ht="45" x14ac:dyDescent="0.25">
      <c r="A8" s="419" t="s">
        <v>172</v>
      </c>
      <c r="B8" s="419" t="s">
        <v>119</v>
      </c>
      <c r="C8" s="420">
        <v>0</v>
      </c>
      <c r="D8" s="421">
        <f>'ST Lentelė 4'!D8</f>
        <v>0</v>
      </c>
      <c r="E8" s="421">
        <f>SUM('ST Lentelė 4'!$D8:E8)</f>
        <v>0</v>
      </c>
      <c r="F8" s="421">
        <f>SUM('ST Lentelė 4'!$D8:F8)</f>
        <v>0</v>
      </c>
      <c r="G8" s="421">
        <f>SUM('ST Lentelė 4'!$D8:G8)</f>
        <v>0</v>
      </c>
      <c r="H8" s="421">
        <f>SUM('ST Lentelė 4'!$D8:H8)</f>
        <v>0</v>
      </c>
      <c r="I8" s="421">
        <f>SUM('ST Lentelė 4'!$D8:I8)</f>
        <v>0</v>
      </c>
      <c r="J8" s="421">
        <f>SUM('ST Lentelė 4'!$D8:J8)</f>
        <v>0</v>
      </c>
      <c r="K8" s="421">
        <f>SUM('ST Lentelė 4'!$D8:K8)</f>
        <v>0</v>
      </c>
      <c r="L8" s="421">
        <f>SUM('ST Lentelė 4'!$D8:L8)</f>
        <v>0</v>
      </c>
      <c r="M8" s="421">
        <f>SUM('ST Lentelė 4'!$D8:M8)</f>
        <v>0</v>
      </c>
    </row>
    <row r="9" spans="1:13" ht="30" x14ac:dyDescent="0.25">
      <c r="A9" s="419" t="s">
        <v>180</v>
      </c>
      <c r="B9" s="419" t="s">
        <v>182</v>
      </c>
      <c r="C9" s="420">
        <v>50508</v>
      </c>
      <c r="D9" s="421">
        <f>'ST Lentelė 4'!D9</f>
        <v>0</v>
      </c>
      <c r="E9" s="421">
        <f>SUM('ST Lentelė 4'!$D9:E9)</f>
        <v>0</v>
      </c>
      <c r="F9" s="421">
        <f>SUM('ST Lentelė 4'!$D9:F9)</f>
        <v>0</v>
      </c>
      <c r="G9" s="421">
        <f>SUM('ST Lentelė 4'!$D9:G9)</f>
        <v>0</v>
      </c>
      <c r="H9" s="421">
        <f>SUM('ST Lentelė 4'!$D9:H9)</f>
        <v>4719.5</v>
      </c>
      <c r="I9" s="421">
        <f>SUM('ST Lentelė 4'!$D9:I9)</f>
        <v>55227.5</v>
      </c>
      <c r="J9" s="421">
        <f>SUM('ST Lentelė 4'!$D9:J9)</f>
        <v>55227.5</v>
      </c>
      <c r="K9" s="421">
        <f>SUM('ST Lentelė 4'!$D9:K9)</f>
        <v>55227.5</v>
      </c>
      <c r="L9" s="421">
        <f>SUM('ST Lentelė 4'!$D9:L9)</f>
        <v>55227.5</v>
      </c>
      <c r="M9" s="421">
        <f>SUM('ST Lentelė 4'!$D9:M9)</f>
        <v>55227.5</v>
      </c>
    </row>
    <row r="10" spans="1:13" ht="30" x14ac:dyDescent="0.25">
      <c r="A10" s="419" t="s">
        <v>181</v>
      </c>
      <c r="B10" s="419" t="s">
        <v>183</v>
      </c>
      <c r="C10" s="420">
        <v>53.56</v>
      </c>
      <c r="D10" s="421">
        <f>'ST Lentelė 4'!D10</f>
        <v>0</v>
      </c>
      <c r="E10" s="421">
        <f>SUM('ST Lentelė 4'!$D10:E10)</f>
        <v>0</v>
      </c>
      <c r="F10" s="421">
        <f>SUM('ST Lentelė 4'!$D10:F10)</f>
        <v>0</v>
      </c>
      <c r="G10" s="421">
        <f>SUM('ST Lentelė 4'!$D10:G10)</f>
        <v>0</v>
      </c>
      <c r="H10" s="421">
        <f>SUM('ST Lentelė 4'!$D10:H10)</f>
        <v>1757.57</v>
      </c>
      <c r="I10" s="421">
        <f>SUM('ST Lentelė 4'!$D10:I10)</f>
        <v>1811.1299999999999</v>
      </c>
      <c r="J10" s="421">
        <f>SUM('ST Lentelė 4'!$D10:J10)</f>
        <v>1811.1299999999999</v>
      </c>
      <c r="K10" s="421">
        <f>SUM('ST Lentelė 4'!$D10:K10)</f>
        <v>1811.1299999999999</v>
      </c>
      <c r="L10" s="421">
        <f>SUM('ST Lentelė 4'!$D10:L10)</f>
        <v>1811.1299999999999</v>
      </c>
      <c r="M10" s="421">
        <f>SUM('ST Lentelė 4'!$D10:M10)</f>
        <v>1811.1299999999999</v>
      </c>
    </row>
    <row r="11" spans="1:13" ht="30" x14ac:dyDescent="0.25">
      <c r="A11" s="419" t="s">
        <v>142</v>
      </c>
      <c r="B11" s="419" t="s">
        <v>143</v>
      </c>
      <c r="C11" s="420">
        <v>20</v>
      </c>
      <c r="D11" s="421">
        <f>'ST Lentelė 4'!D11</f>
        <v>0</v>
      </c>
      <c r="E11" s="421">
        <f>SUM('ST Lentelė 4'!$D11:E11)</f>
        <v>0</v>
      </c>
      <c r="F11" s="421">
        <f>SUM('ST Lentelė 4'!$D11:F11)</f>
        <v>0</v>
      </c>
      <c r="G11" s="421">
        <f>SUM('ST Lentelė 4'!$D11:G11)</f>
        <v>0</v>
      </c>
      <c r="H11" s="421">
        <f>SUM('ST Lentelė 4'!$D11:H11)</f>
        <v>0</v>
      </c>
      <c r="I11" s="421">
        <f>SUM('ST Lentelė 4'!$D11:I11)</f>
        <v>20</v>
      </c>
      <c r="J11" s="421">
        <f>SUM('ST Lentelė 4'!$D11:J11)</f>
        <v>20</v>
      </c>
      <c r="K11" s="421">
        <f>SUM('ST Lentelė 4'!$D11:K11)</f>
        <v>20</v>
      </c>
      <c r="L11" s="421">
        <f>SUM('ST Lentelė 4'!$D11:L11)</f>
        <v>20</v>
      </c>
      <c r="M11" s="421">
        <f>SUM('ST Lentelė 4'!$D11:M11)</f>
        <v>20</v>
      </c>
    </row>
    <row r="12" spans="1:13" ht="45" x14ac:dyDescent="0.25">
      <c r="A12" s="419" t="s">
        <v>533</v>
      </c>
      <c r="B12" s="419" t="s">
        <v>134</v>
      </c>
      <c r="C12" s="420">
        <v>709</v>
      </c>
      <c r="D12" s="421">
        <f>'ST Lentelė 4'!D12</f>
        <v>0</v>
      </c>
      <c r="E12" s="421">
        <f>SUM('ST Lentelė 4'!$D12:E12)</f>
        <v>0</v>
      </c>
      <c r="F12" s="421">
        <f>SUM('ST Lentelė 4'!$D12:F12)</f>
        <v>0</v>
      </c>
      <c r="G12" s="421">
        <f>SUM('ST Lentelė 4'!$D12:G12)</f>
        <v>0</v>
      </c>
      <c r="H12" s="421">
        <f>SUM('ST Lentelė 4'!$D12:H12)</f>
        <v>0</v>
      </c>
      <c r="I12" s="421">
        <f>SUM('ST Lentelė 4'!$D12:I12)</f>
        <v>709</v>
      </c>
      <c r="J12" s="421">
        <f>SUM('ST Lentelė 4'!$D12:J12)</f>
        <v>709</v>
      </c>
      <c r="K12" s="421">
        <f>SUM('ST Lentelė 4'!$D12:K12)</f>
        <v>709</v>
      </c>
      <c r="L12" s="421">
        <f>SUM('ST Lentelė 4'!$D12:L12)</f>
        <v>709</v>
      </c>
      <c r="M12" s="421">
        <f>SUM('ST Lentelė 4'!$D12:M12)</f>
        <v>709</v>
      </c>
    </row>
    <row r="13" spans="1:13" ht="45" x14ac:dyDescent="0.25">
      <c r="A13" s="419" t="s">
        <v>135</v>
      </c>
      <c r="B13" s="419" t="s">
        <v>136</v>
      </c>
      <c r="C13" s="420">
        <v>11310</v>
      </c>
      <c r="D13" s="421">
        <f>'ST Lentelė 4'!D13</f>
        <v>0</v>
      </c>
      <c r="E13" s="421">
        <f>SUM('ST Lentelė 4'!$D13:E13)</f>
        <v>0</v>
      </c>
      <c r="F13" s="421">
        <f>SUM('ST Lentelė 4'!$D13:F13)</f>
        <v>0</v>
      </c>
      <c r="G13" s="421">
        <f>SUM('ST Lentelė 4'!$D13:G13)</f>
        <v>0</v>
      </c>
      <c r="H13" s="421">
        <f>SUM('ST Lentelė 4'!$D13:H13)</f>
        <v>0</v>
      </c>
      <c r="I13" s="421">
        <f>SUM('ST Lentelė 4'!$D13:I13)</f>
        <v>11310</v>
      </c>
      <c r="J13" s="421">
        <f>SUM('ST Lentelė 4'!$D13:J13)</f>
        <v>11310</v>
      </c>
      <c r="K13" s="421">
        <f>SUM('ST Lentelė 4'!$D13:K13)</f>
        <v>11310</v>
      </c>
      <c r="L13" s="421">
        <f>SUM('ST Lentelė 4'!$D13:L13)</f>
        <v>11310</v>
      </c>
      <c r="M13" s="421">
        <f>SUM('ST Lentelė 4'!$D13:M13)</f>
        <v>11310</v>
      </c>
    </row>
    <row r="14" spans="1:13" ht="30" x14ac:dyDescent="0.25">
      <c r="A14" s="419" t="s">
        <v>137</v>
      </c>
      <c r="B14" s="419" t="s">
        <v>138</v>
      </c>
      <c r="C14" s="420">
        <v>1070</v>
      </c>
      <c r="D14" s="421">
        <f>'ST Lentelė 4'!D14</f>
        <v>0</v>
      </c>
      <c r="E14" s="421">
        <f>SUM('ST Lentelė 4'!$D14:E14)</f>
        <v>0</v>
      </c>
      <c r="F14" s="421">
        <f>SUM('ST Lentelė 4'!$D14:F14)</f>
        <v>0</v>
      </c>
      <c r="G14" s="421">
        <f>SUM('ST Lentelė 4'!$D14:G14)</f>
        <v>0</v>
      </c>
      <c r="H14" s="421">
        <f>SUM('ST Lentelė 4'!$D14:H14)</f>
        <v>0</v>
      </c>
      <c r="I14" s="421">
        <f>SUM('ST Lentelė 4'!$D14:I14)</f>
        <v>1070</v>
      </c>
      <c r="J14" s="421">
        <f>SUM('ST Lentelė 4'!$D14:J14)</f>
        <v>1070</v>
      </c>
      <c r="K14" s="421">
        <f>SUM('ST Lentelė 4'!$D14:K14)</f>
        <v>1070</v>
      </c>
      <c r="L14" s="421">
        <f>SUM('ST Lentelė 4'!$D14:L14)</f>
        <v>1070</v>
      </c>
      <c r="M14" s="421">
        <f>SUM('ST Lentelė 4'!$D14:M14)</f>
        <v>1070</v>
      </c>
    </row>
    <row r="15" spans="1:13" ht="45" x14ac:dyDescent="0.25">
      <c r="A15" s="419" t="s">
        <v>139</v>
      </c>
      <c r="B15" s="419" t="s">
        <v>140</v>
      </c>
      <c r="C15" s="420">
        <v>1695</v>
      </c>
      <c r="D15" s="421">
        <f>'ST Lentelė 4'!D15</f>
        <v>0</v>
      </c>
      <c r="E15" s="421">
        <f>SUM('ST Lentelė 4'!$D15:E15)</f>
        <v>0</v>
      </c>
      <c r="F15" s="421">
        <f>SUM('ST Lentelė 4'!$D15:F15)</f>
        <v>0</v>
      </c>
      <c r="G15" s="421">
        <f>SUM('ST Lentelė 4'!$D15:G15)</f>
        <v>0</v>
      </c>
      <c r="H15" s="421">
        <f>SUM('ST Lentelė 4'!$D15:H15)</f>
        <v>0</v>
      </c>
      <c r="I15" s="421">
        <f>SUM('ST Lentelė 4'!$D15:I15)</f>
        <v>1695</v>
      </c>
      <c r="J15" s="421">
        <f>SUM('ST Lentelė 4'!$D15:J15)</f>
        <v>1695</v>
      </c>
      <c r="K15" s="421">
        <f>SUM('ST Lentelė 4'!$D15:K15)</f>
        <v>1695</v>
      </c>
      <c r="L15" s="421">
        <f>SUM('ST Lentelė 4'!$D15:L15)</f>
        <v>1695</v>
      </c>
      <c r="M15" s="421">
        <f>SUM('ST Lentelė 4'!$D15:M15)</f>
        <v>1695</v>
      </c>
    </row>
    <row r="16" spans="1:13" ht="30" x14ac:dyDescent="0.25">
      <c r="A16" s="419" t="s">
        <v>145</v>
      </c>
      <c r="B16" s="419" t="s">
        <v>146</v>
      </c>
      <c r="C16" s="420">
        <v>22.07</v>
      </c>
      <c r="D16" s="421">
        <f>'ST Lentelė 4'!D16</f>
        <v>0</v>
      </c>
      <c r="E16" s="421">
        <f>SUM('ST Lentelė 4'!$D16:E16)</f>
        <v>0</v>
      </c>
      <c r="F16" s="421">
        <f>SUM('ST Lentelė 4'!$D16:F16)</f>
        <v>0</v>
      </c>
      <c r="G16" s="421">
        <f>SUM('ST Lentelė 4'!$D16:G16)</f>
        <v>0</v>
      </c>
      <c r="H16" s="421">
        <f>SUM('ST Lentelė 4'!$D16:H16)</f>
        <v>6.02</v>
      </c>
      <c r="I16" s="421">
        <f>SUM('ST Lentelė 4'!$D16:I16)</f>
        <v>13.49</v>
      </c>
      <c r="J16" s="421">
        <f>SUM('ST Lentelė 4'!$D16:J16)</f>
        <v>13.49</v>
      </c>
      <c r="K16" s="421">
        <f>SUM('ST Lentelė 4'!$D16:K16)</f>
        <v>22.07</v>
      </c>
      <c r="L16" s="421">
        <f>SUM('ST Lentelė 4'!$D16:L16)</f>
        <v>22.07</v>
      </c>
      <c r="M16" s="421">
        <f>SUM('ST Lentelė 4'!$D16:M16)</f>
        <v>22.07</v>
      </c>
    </row>
    <row r="17" spans="1:13" ht="45" x14ac:dyDescent="0.25">
      <c r="A17" s="419" t="s">
        <v>147</v>
      </c>
      <c r="B17" s="419" t="s">
        <v>581</v>
      </c>
      <c r="C17" s="420">
        <v>2</v>
      </c>
      <c r="D17" s="421">
        <f>'ST Lentelė 4'!D17</f>
        <v>0</v>
      </c>
      <c r="E17" s="421">
        <f>SUM('ST Lentelė 4'!$D17:E17)</f>
        <v>0</v>
      </c>
      <c r="F17" s="421">
        <f>SUM('ST Lentelė 4'!$D17:F17)</f>
        <v>0</v>
      </c>
      <c r="G17" s="421">
        <f>SUM('ST Lentelė 4'!$D17:G17)</f>
        <v>0</v>
      </c>
      <c r="H17" s="421">
        <f>SUM('ST Lentelė 4'!$D17:H17)</f>
        <v>1</v>
      </c>
      <c r="I17" s="421">
        <f>SUM('ST Lentelė 4'!$D17:I17)</f>
        <v>1</v>
      </c>
      <c r="J17" s="421">
        <f>SUM('ST Lentelė 4'!$D17:J17)</f>
        <v>1</v>
      </c>
      <c r="K17" s="421">
        <f>SUM('ST Lentelė 4'!$D17:K17)</f>
        <v>2</v>
      </c>
      <c r="L17" s="421">
        <f>SUM('ST Lentelė 4'!$D17:L17)</f>
        <v>2</v>
      </c>
      <c r="M17" s="421">
        <f>SUM('ST Lentelė 4'!$D17:M17)</f>
        <v>2</v>
      </c>
    </row>
    <row r="18" spans="1:13" ht="30" x14ac:dyDescent="0.25">
      <c r="A18" s="419" t="s">
        <v>148</v>
      </c>
      <c r="B18" s="419" t="s">
        <v>582</v>
      </c>
      <c r="C18" s="420">
        <v>8</v>
      </c>
      <c r="D18" s="421">
        <f>'ST Lentelė 4'!D18</f>
        <v>0</v>
      </c>
      <c r="E18" s="421">
        <f>SUM('ST Lentelė 4'!$D18:E18)</f>
        <v>0</v>
      </c>
      <c r="F18" s="421">
        <f>SUM('ST Lentelė 4'!$D18:F18)</f>
        <v>0</v>
      </c>
      <c r="G18" s="421">
        <f>SUM('ST Lentelė 4'!$D18:G18)</f>
        <v>0</v>
      </c>
      <c r="H18" s="421">
        <f>SUM('ST Lentelė 4'!$D18:H18)</f>
        <v>5</v>
      </c>
      <c r="I18" s="421">
        <f>SUM('ST Lentelė 4'!$D18:I18)</f>
        <v>5</v>
      </c>
      <c r="J18" s="421">
        <f>SUM('ST Lentelė 4'!$D18:J18)</f>
        <v>5</v>
      </c>
      <c r="K18" s="421">
        <f>SUM('ST Lentelė 4'!$D18:K18)</f>
        <v>8</v>
      </c>
      <c r="L18" s="421">
        <f>SUM('ST Lentelė 4'!$D18:L18)</f>
        <v>8</v>
      </c>
      <c r="M18" s="421">
        <f>SUM('ST Lentelė 4'!$D18:M18)</f>
        <v>8</v>
      </c>
    </row>
    <row r="19" spans="1:13" x14ac:dyDescent="0.25">
      <c r="A19" s="419" t="s">
        <v>562</v>
      </c>
      <c r="B19" s="419" t="s">
        <v>583</v>
      </c>
      <c r="C19" s="420">
        <v>2</v>
      </c>
      <c r="D19" s="421">
        <f>'ST Lentelė 4'!D19</f>
        <v>0</v>
      </c>
      <c r="E19" s="421">
        <f>SUM('ST Lentelė 4'!$D19:E19)</f>
        <v>0</v>
      </c>
      <c r="F19" s="421">
        <f>SUM('ST Lentelė 4'!$D19:F19)</f>
        <v>0</v>
      </c>
      <c r="G19" s="421">
        <f>SUM('ST Lentelė 4'!$D19:G19)</f>
        <v>0</v>
      </c>
      <c r="H19" s="421">
        <f>SUM('ST Lentelė 4'!$D19:H19)</f>
        <v>0</v>
      </c>
      <c r="I19" s="421">
        <f>SUM('ST Lentelė 4'!$D19:I19)</f>
        <v>0</v>
      </c>
      <c r="J19" s="421">
        <f>SUM('ST Lentelė 4'!$D19:J19)</f>
        <v>0</v>
      </c>
      <c r="K19" s="421">
        <f>SUM('ST Lentelė 4'!$D19:K19)</f>
        <v>2</v>
      </c>
      <c r="L19" s="421">
        <f>SUM('ST Lentelė 4'!$D19:L19)</f>
        <v>2</v>
      </c>
      <c r="M19" s="421">
        <f>SUM('ST Lentelė 4'!$D19:M19)</f>
        <v>2</v>
      </c>
    </row>
    <row r="20" spans="1:13" ht="30" x14ac:dyDescent="0.25">
      <c r="A20" s="419" t="s">
        <v>166</v>
      </c>
      <c r="B20" s="419" t="s">
        <v>115</v>
      </c>
      <c r="C20" s="420">
        <v>2</v>
      </c>
      <c r="D20" s="421">
        <f>'ST Lentelė 4'!D20</f>
        <v>0</v>
      </c>
      <c r="E20" s="421">
        <f>SUM('ST Lentelė 4'!$D20:E20)</f>
        <v>0</v>
      </c>
      <c r="F20" s="421">
        <f>SUM('ST Lentelė 4'!$D20:F20)</f>
        <v>0</v>
      </c>
      <c r="G20" s="421">
        <f>SUM('ST Lentelė 4'!$D20:G20)</f>
        <v>0</v>
      </c>
      <c r="H20" s="421">
        <f>SUM('ST Lentelė 4'!$D20:H20)</f>
        <v>1</v>
      </c>
      <c r="I20" s="421">
        <f>SUM('ST Lentelė 4'!$D20:I20)</f>
        <v>2</v>
      </c>
      <c r="J20" s="421">
        <f>SUM('ST Lentelė 4'!$D20:J20)</f>
        <v>2</v>
      </c>
      <c r="K20" s="421">
        <f>SUM('ST Lentelė 4'!$D20:K20)</f>
        <v>2</v>
      </c>
      <c r="L20" s="421">
        <f>SUM('ST Lentelė 4'!$D20:L20)</f>
        <v>2</v>
      </c>
      <c r="M20" s="421">
        <f>SUM('ST Lentelė 4'!$D20:M20)</f>
        <v>2</v>
      </c>
    </row>
    <row r="21" spans="1:13" x14ac:dyDescent="0.25">
      <c r="A21" s="419" t="s">
        <v>519</v>
      </c>
      <c r="B21" s="419" t="s">
        <v>520</v>
      </c>
      <c r="C21" s="420">
        <v>1</v>
      </c>
      <c r="D21" s="421">
        <f>'ST Lentelė 4'!D21</f>
        <v>0</v>
      </c>
      <c r="E21" s="421">
        <f>SUM('ST Lentelė 4'!$D21:E21)</f>
        <v>0</v>
      </c>
      <c r="F21" s="421">
        <f>SUM('ST Lentelė 4'!$D21:F21)</f>
        <v>0</v>
      </c>
      <c r="G21" s="421">
        <f>SUM('ST Lentelė 4'!$D21:G21)</f>
        <v>1</v>
      </c>
      <c r="H21" s="421">
        <f>SUM('ST Lentelė 4'!$D21:H21)</f>
        <v>1</v>
      </c>
      <c r="I21" s="421">
        <f>SUM('ST Lentelė 4'!$D21:I21)</f>
        <v>1</v>
      </c>
      <c r="J21" s="421">
        <f>SUM('ST Lentelė 4'!$D21:J21)</f>
        <v>1</v>
      </c>
      <c r="K21" s="421">
        <f>SUM('ST Lentelė 4'!$D21:K21)</f>
        <v>1</v>
      </c>
      <c r="L21" s="421">
        <f>SUM('ST Lentelė 4'!$D21:L21)</f>
        <v>1</v>
      </c>
      <c r="M21" s="421">
        <f>SUM('ST Lentelė 4'!$D21:M21)</f>
        <v>1</v>
      </c>
    </row>
    <row r="22" spans="1:13" x14ac:dyDescent="0.25">
      <c r="A22" s="419" t="s">
        <v>150</v>
      </c>
      <c r="B22" s="419" t="s">
        <v>151</v>
      </c>
      <c r="C22" s="420">
        <v>0.51</v>
      </c>
      <c r="D22" s="421">
        <f>'ST Lentelė 4'!D22</f>
        <v>0</v>
      </c>
      <c r="E22" s="421">
        <f>SUM('ST Lentelė 4'!$D22:E22)</f>
        <v>0</v>
      </c>
      <c r="F22" s="421">
        <f>SUM('ST Lentelė 4'!$D22:F22)</f>
        <v>0</v>
      </c>
      <c r="G22" s="421">
        <f>SUM('ST Lentelė 4'!$D22:G22)</f>
        <v>0</v>
      </c>
      <c r="H22" s="421">
        <f>SUM('ST Lentelė 4'!$D22:H22)</f>
        <v>0.51</v>
      </c>
      <c r="I22" s="421">
        <f>SUM('ST Lentelė 4'!$D22:I22)</f>
        <v>0.51</v>
      </c>
      <c r="J22" s="421">
        <f>SUM('ST Lentelė 4'!$D22:J22)</f>
        <v>0.51</v>
      </c>
      <c r="K22" s="421">
        <f>SUM('ST Lentelė 4'!$D22:K22)</f>
        <v>0.51</v>
      </c>
      <c r="L22" s="421">
        <f>SUM('ST Lentelė 4'!$D22:L22)</f>
        <v>0.51</v>
      </c>
      <c r="M22" s="421">
        <f>SUM('ST Lentelė 4'!$D22:M22)</f>
        <v>0.51</v>
      </c>
    </row>
    <row r="23" spans="1:13" ht="45" x14ac:dyDescent="0.25">
      <c r="A23" s="419" t="s">
        <v>170</v>
      </c>
      <c r="B23" s="419" t="s">
        <v>171</v>
      </c>
      <c r="C23" s="420">
        <v>2</v>
      </c>
      <c r="D23" s="421">
        <f>'ST Lentelė 4'!D23</f>
        <v>0</v>
      </c>
      <c r="E23" s="421">
        <f>SUM('ST Lentelė 4'!$D23:E23)</f>
        <v>0</v>
      </c>
      <c r="F23" s="421">
        <f>SUM('ST Lentelė 4'!$D23:F23)</f>
        <v>0</v>
      </c>
      <c r="G23" s="421">
        <f>SUM('ST Lentelė 4'!$D23:G23)</f>
        <v>0</v>
      </c>
      <c r="H23" s="421">
        <f>SUM('ST Lentelė 4'!$D23:H23)</f>
        <v>0</v>
      </c>
      <c r="I23" s="421">
        <f>SUM('ST Lentelė 4'!$D23:I23)</f>
        <v>1</v>
      </c>
      <c r="J23" s="421">
        <f>SUM('ST Lentelė 4'!$D23:J23)</f>
        <v>3</v>
      </c>
      <c r="K23" s="421">
        <f>SUM('ST Lentelė 4'!$D23:K23)</f>
        <v>3</v>
      </c>
      <c r="L23" s="421">
        <f>SUM('ST Lentelė 4'!$D23:L23)</f>
        <v>3</v>
      </c>
      <c r="M23" s="421">
        <f>SUM('ST Lentelė 4'!$D23:M23)</f>
        <v>3</v>
      </c>
    </row>
    <row r="24" spans="1:13" ht="30" x14ac:dyDescent="0.25">
      <c r="A24" s="419" t="s">
        <v>161</v>
      </c>
      <c r="B24" s="419" t="s">
        <v>162</v>
      </c>
      <c r="C24" s="420">
        <v>4</v>
      </c>
      <c r="D24" s="421">
        <f>'ST Lentelė 4'!D24</f>
        <v>0</v>
      </c>
      <c r="E24" s="421">
        <f>SUM('ST Lentelė 4'!$D24:E24)</f>
        <v>0</v>
      </c>
      <c r="F24" s="421">
        <f>SUM('ST Lentelė 4'!$D24:F24)</f>
        <v>0</v>
      </c>
      <c r="G24" s="421">
        <f>SUM('ST Lentelė 4'!$D24:G24)</f>
        <v>0</v>
      </c>
      <c r="H24" s="421">
        <f>SUM('ST Lentelė 4'!$D24:H24)</f>
        <v>0</v>
      </c>
      <c r="I24" s="421">
        <f>SUM('ST Lentelė 4'!$D24:I24)</f>
        <v>3</v>
      </c>
      <c r="J24" s="421">
        <f>SUM('ST Lentelė 4'!$D24:J24)</f>
        <v>4</v>
      </c>
      <c r="K24" s="421">
        <f>SUM('ST Lentelė 4'!$D24:K24)</f>
        <v>4</v>
      </c>
      <c r="L24" s="421">
        <f>SUM('ST Lentelė 4'!$D24:L24)</f>
        <v>4</v>
      </c>
      <c r="M24" s="421">
        <f>SUM('ST Lentelė 4'!$D24:M24)</f>
        <v>4</v>
      </c>
    </row>
    <row r="25" spans="1:13" ht="45" x14ac:dyDescent="0.25">
      <c r="A25" s="419" t="s">
        <v>164</v>
      </c>
      <c r="B25" s="419" t="s">
        <v>165</v>
      </c>
      <c r="C25" s="420">
        <v>4</v>
      </c>
      <c r="D25" s="421">
        <f>'ST Lentelė 4'!D25</f>
        <v>0</v>
      </c>
      <c r="E25" s="421">
        <f>SUM('ST Lentelė 4'!$D25:E25)</f>
        <v>0</v>
      </c>
      <c r="F25" s="421">
        <f>SUM('ST Lentelė 4'!$D25:F25)</f>
        <v>0</v>
      </c>
      <c r="G25" s="421">
        <f>SUM('ST Lentelė 4'!$D25:G25)</f>
        <v>0</v>
      </c>
      <c r="H25" s="421">
        <f>SUM('ST Lentelė 4'!$D25:H25)</f>
        <v>0</v>
      </c>
      <c r="I25" s="421">
        <f>SUM('ST Lentelė 4'!$D25:I25)</f>
        <v>3</v>
      </c>
      <c r="J25" s="421">
        <f>SUM('ST Lentelė 4'!$D25:J25)</f>
        <v>4</v>
      </c>
      <c r="K25" s="421">
        <f>SUM('ST Lentelė 4'!$D25:K25)</f>
        <v>4</v>
      </c>
      <c r="L25" s="421">
        <f>SUM('ST Lentelė 4'!$D25:L25)</f>
        <v>4</v>
      </c>
      <c r="M25" s="421">
        <f>SUM('ST Lentelė 4'!$D25:M25)</f>
        <v>4</v>
      </c>
    </row>
    <row r="26" spans="1:13" x14ac:dyDescent="0.25">
      <c r="A26" s="422" t="s">
        <v>457</v>
      </c>
      <c r="B26" s="423" t="s">
        <v>458</v>
      </c>
      <c r="C26" s="420">
        <v>80</v>
      </c>
      <c r="D26" s="421">
        <f>'ST Lentelė 4'!D26</f>
        <v>0</v>
      </c>
      <c r="E26" s="421">
        <f>SUM('ST Lentelė 4'!$D26:E26)</f>
        <v>0</v>
      </c>
      <c r="F26" s="421">
        <f>SUM('ST Lentelė 4'!$D26:F26)</f>
        <v>0</v>
      </c>
      <c r="G26" s="421">
        <f>SUM('ST Lentelė 4'!$D26:G26)</f>
        <v>0</v>
      </c>
      <c r="H26" s="421">
        <f>SUM('ST Lentelė 4'!$D26:H26)</f>
        <v>80</v>
      </c>
      <c r="I26" s="421">
        <f>SUM('ST Lentelė 4'!$D26:I26)</f>
        <v>80</v>
      </c>
      <c r="J26" s="421">
        <f>SUM('ST Lentelė 4'!$D26:J26)</f>
        <v>80</v>
      </c>
      <c r="K26" s="421">
        <f>SUM('ST Lentelė 4'!$D26:K26)</f>
        <v>80</v>
      </c>
      <c r="L26" s="421">
        <f>SUM('ST Lentelė 4'!$D26:L26)</f>
        <v>80</v>
      </c>
      <c r="M26" s="421">
        <f>SUM('ST Lentelė 4'!$D26:M26)</f>
        <v>80</v>
      </c>
    </row>
    <row r="27" spans="1:13" x14ac:dyDescent="0.25">
      <c r="A27" s="422" t="s">
        <v>971</v>
      </c>
      <c r="B27" s="423" t="s">
        <v>972</v>
      </c>
      <c r="C27" s="420">
        <v>2</v>
      </c>
      <c r="D27" s="421">
        <f>'ST Lentelė 4'!D27</f>
        <v>0</v>
      </c>
      <c r="E27" s="421">
        <f>SUM('ST Lentelė 4'!$D27:E27)</f>
        <v>0</v>
      </c>
      <c r="F27" s="421">
        <f>SUM('ST Lentelė 4'!$D27:F27)</f>
        <v>0</v>
      </c>
      <c r="G27" s="421">
        <f>SUM('ST Lentelė 4'!$D27:G27)</f>
        <v>0</v>
      </c>
      <c r="H27" s="421">
        <f>SUM('ST Lentelė 4'!$D27:H27)</f>
        <v>0</v>
      </c>
      <c r="I27" s="421">
        <f>SUM('ST Lentelė 4'!$D27:I27)</f>
        <v>0</v>
      </c>
      <c r="J27" s="421">
        <f>SUM('ST Lentelė 4'!$D27:J27)</f>
        <v>0</v>
      </c>
      <c r="K27" s="421">
        <f>SUM('ST Lentelė 4'!$D27:K27)</f>
        <v>2</v>
      </c>
      <c r="L27" s="421">
        <f>SUM('ST Lentelė 4'!$D27:L27)</f>
        <v>2</v>
      </c>
      <c r="M27" s="421">
        <f>SUM('ST Lentelė 4'!$D27:M27)</f>
        <v>2</v>
      </c>
    </row>
    <row r="28" spans="1:13" ht="30" x14ac:dyDescent="0.25">
      <c r="A28" s="419" t="s">
        <v>154</v>
      </c>
      <c r="B28" s="419" t="s">
        <v>539</v>
      </c>
      <c r="C28" s="420">
        <v>2.06</v>
      </c>
      <c r="D28" s="421">
        <f>'ST Lentelė 4'!D28</f>
        <v>0</v>
      </c>
      <c r="E28" s="421">
        <f>SUM('ST Lentelė 4'!$D28:E28)</f>
        <v>0</v>
      </c>
      <c r="F28" s="421">
        <f>SUM('ST Lentelė 4'!$D28:F28)</f>
        <v>0</v>
      </c>
      <c r="G28" s="421">
        <f>SUM('ST Lentelė 4'!$D28:G28)</f>
        <v>0</v>
      </c>
      <c r="H28" s="421">
        <f>SUM('ST Lentelė 4'!$D28:H28)</f>
        <v>0</v>
      </c>
      <c r="I28" s="421">
        <f>SUM('ST Lentelė 4'!$D28:I28)</f>
        <v>1.51</v>
      </c>
      <c r="J28" s="421">
        <f>SUM('ST Lentelė 4'!$D28:J28)</f>
        <v>2.06</v>
      </c>
      <c r="K28" s="421">
        <f>SUM('ST Lentelė 4'!$D28:K28)</f>
        <v>2.06</v>
      </c>
      <c r="L28" s="421">
        <f>SUM('ST Lentelė 4'!$D28:L28)</f>
        <v>2.06</v>
      </c>
      <c r="M28" s="421">
        <f>SUM('ST Lentelė 4'!$D28:M28)</f>
        <v>2.06</v>
      </c>
    </row>
    <row r="29" spans="1:13" ht="30" x14ac:dyDescent="0.25">
      <c r="A29" s="419" t="s">
        <v>155</v>
      </c>
      <c r="B29" s="419" t="s">
        <v>540</v>
      </c>
      <c r="C29" s="420">
        <v>1</v>
      </c>
      <c r="D29" s="421">
        <f>'ST Lentelė 4'!D29</f>
        <v>0</v>
      </c>
      <c r="E29" s="421">
        <f>SUM('ST Lentelė 4'!$D29:E29)</f>
        <v>0</v>
      </c>
      <c r="F29" s="421">
        <f>SUM('ST Lentelė 4'!$D29:F29)</f>
        <v>0</v>
      </c>
      <c r="G29" s="421">
        <f>SUM('ST Lentelė 4'!$D29:G29)</f>
        <v>0</v>
      </c>
      <c r="H29" s="421">
        <f>SUM('ST Lentelė 4'!$D29:H29)</f>
        <v>1</v>
      </c>
      <c r="I29" s="421">
        <f>SUM('ST Lentelė 4'!$D29:I29)</f>
        <v>1</v>
      </c>
      <c r="J29" s="421">
        <f>SUM('ST Lentelė 4'!$D29:J29)</f>
        <v>1</v>
      </c>
      <c r="K29" s="421">
        <f>SUM('ST Lentelė 4'!$D29:K29)</f>
        <v>1</v>
      </c>
      <c r="L29" s="421">
        <f>SUM('ST Lentelė 4'!$D29:L29)</f>
        <v>1</v>
      </c>
      <c r="M29" s="421">
        <f>SUM('ST Lentelė 4'!$D29:M29)</f>
        <v>1</v>
      </c>
    </row>
    <row r="30" spans="1:13" x14ac:dyDescent="0.25">
      <c r="A30" s="419" t="s">
        <v>128</v>
      </c>
      <c r="B30" s="419" t="s">
        <v>117</v>
      </c>
      <c r="C30" s="420">
        <v>0</v>
      </c>
      <c r="D30" s="421">
        <f>'ST Lentelė 4'!D30</f>
        <v>0</v>
      </c>
      <c r="E30" s="421">
        <f>SUM('ST Lentelė 4'!$D30:E30)</f>
        <v>0</v>
      </c>
      <c r="F30" s="421">
        <f>SUM('ST Lentelė 4'!$D30:F30)</f>
        <v>0</v>
      </c>
      <c r="G30" s="421">
        <f>SUM('ST Lentelė 4'!$D30:G30)</f>
        <v>0</v>
      </c>
      <c r="H30" s="421">
        <f>SUM('ST Lentelė 4'!$D30:H30)</f>
        <v>0</v>
      </c>
      <c r="I30" s="421">
        <f>SUM('ST Lentelė 4'!$D30:I30)</f>
        <v>0</v>
      </c>
      <c r="J30" s="421">
        <f>SUM('ST Lentelė 4'!$D30:J30)</f>
        <v>0</v>
      </c>
      <c r="K30" s="421">
        <f>SUM('ST Lentelė 4'!$D30:K30)</f>
        <v>0</v>
      </c>
      <c r="L30" s="421">
        <f>SUM('ST Lentelė 4'!$D30:L30)</f>
        <v>0</v>
      </c>
      <c r="M30" s="421">
        <f>SUM('ST Lentelė 4'!$D30:M30)</f>
        <v>0</v>
      </c>
    </row>
    <row r="31" spans="1:13" ht="30" x14ac:dyDescent="0.25">
      <c r="A31" s="419" t="s">
        <v>157</v>
      </c>
      <c r="B31" s="419" t="s">
        <v>156</v>
      </c>
      <c r="C31" s="420">
        <v>4</v>
      </c>
      <c r="D31" s="421">
        <f>'ST Lentelė 4'!D31</f>
        <v>0</v>
      </c>
      <c r="E31" s="421">
        <f>SUM('ST Lentelė 4'!$D31:E31)</f>
        <v>0</v>
      </c>
      <c r="F31" s="421">
        <f>SUM('ST Lentelė 4'!$D31:F31)</f>
        <v>0</v>
      </c>
      <c r="G31" s="421">
        <f>SUM('ST Lentelė 4'!$D31:G31)</f>
        <v>0</v>
      </c>
      <c r="H31" s="421">
        <f>SUM('ST Lentelė 4'!$D31:H31)</f>
        <v>2</v>
      </c>
      <c r="I31" s="421">
        <f>SUM('ST Lentelė 4'!$D31:I31)</f>
        <v>2</v>
      </c>
      <c r="J31" s="421">
        <f>SUM('ST Lentelė 4'!$D31:J31)</f>
        <v>2</v>
      </c>
      <c r="K31" s="421">
        <f>SUM('ST Lentelė 4'!$D31:K31)</f>
        <v>2</v>
      </c>
      <c r="L31" s="421">
        <f>SUM('ST Lentelė 4'!$D31:L31)</f>
        <v>2</v>
      </c>
      <c r="M31" s="421">
        <f>SUM('ST Lentelė 4'!$D31:M31)</f>
        <v>2</v>
      </c>
    </row>
    <row r="32" spans="1:13" ht="45" x14ac:dyDescent="0.25">
      <c r="A32" s="419" t="s">
        <v>141</v>
      </c>
      <c r="B32" s="419" t="s">
        <v>113</v>
      </c>
      <c r="C32" s="420">
        <v>63</v>
      </c>
      <c r="D32" s="421">
        <f>'ST Lentelė 4'!D32</f>
        <v>0</v>
      </c>
      <c r="E32" s="421">
        <f>SUM('ST Lentelė 4'!$D32:E32)</f>
        <v>0</v>
      </c>
      <c r="F32" s="421">
        <f>SUM('ST Lentelė 4'!$D32:F32)</f>
        <v>0</v>
      </c>
      <c r="G32" s="421">
        <f>SUM('ST Lentelė 4'!$D32:G32)</f>
        <v>0</v>
      </c>
      <c r="H32" s="421">
        <f>SUM('ST Lentelė 4'!$D32:H32)</f>
        <v>0</v>
      </c>
      <c r="I32" s="421">
        <f>SUM('ST Lentelė 4'!$D32:I32)</f>
        <v>63</v>
      </c>
      <c r="J32" s="421">
        <f>SUM('ST Lentelė 4'!$D32:J32)</f>
        <v>63</v>
      </c>
      <c r="K32" s="421">
        <f>SUM('ST Lentelė 4'!$D32:K32)</f>
        <v>63</v>
      </c>
      <c r="L32" s="421">
        <f>SUM('ST Lentelė 4'!$D32:L32)</f>
        <v>63</v>
      </c>
      <c r="M32" s="421">
        <f>SUM('ST Lentelė 4'!$D32:M32)</f>
        <v>63</v>
      </c>
    </row>
    <row r="33" spans="1:13" ht="30" x14ac:dyDescent="0.25">
      <c r="A33" s="419" t="s">
        <v>131</v>
      </c>
      <c r="B33" s="419" t="s">
        <v>123</v>
      </c>
      <c r="C33" s="420">
        <v>5100</v>
      </c>
      <c r="D33" s="421">
        <f>'ST Lentelė 4'!D33</f>
        <v>0</v>
      </c>
      <c r="E33" s="421">
        <f>SUM('ST Lentelė 4'!$D33:E33)</f>
        <v>0</v>
      </c>
      <c r="F33" s="421">
        <f>SUM('ST Lentelė 4'!$D33:F33)</f>
        <v>0</v>
      </c>
      <c r="G33" s="421">
        <f>SUM('ST Lentelė 4'!$D33:G33)</f>
        <v>0</v>
      </c>
      <c r="H33" s="421">
        <f>SUM('ST Lentelė 4'!$D33:H33)</f>
        <v>5100</v>
      </c>
      <c r="I33" s="421">
        <f>SUM('ST Lentelė 4'!$D33:I33)</f>
        <v>5100</v>
      </c>
      <c r="J33" s="421">
        <f>SUM('ST Lentelė 4'!$D33:J33)</f>
        <v>5100</v>
      </c>
      <c r="K33" s="421">
        <f>SUM('ST Lentelė 4'!$D33:K33)</f>
        <v>5100</v>
      </c>
      <c r="L33" s="421">
        <f>SUM('ST Lentelė 4'!$D33:L33)</f>
        <v>5100</v>
      </c>
      <c r="M33" s="421">
        <f>SUM('ST Lentelė 4'!$D33:M33)</f>
        <v>5100</v>
      </c>
    </row>
    <row r="34" spans="1:13" ht="30" x14ac:dyDescent="0.25">
      <c r="A34" s="419" t="s">
        <v>132</v>
      </c>
      <c r="B34" s="419" t="s">
        <v>133</v>
      </c>
      <c r="C34" s="420">
        <v>14.04</v>
      </c>
      <c r="D34" s="421">
        <f>'ST Lentelė 4'!D34</f>
        <v>0</v>
      </c>
      <c r="E34" s="421">
        <f>SUM('ST Lentelė 4'!$D34:E34)</f>
        <v>0</v>
      </c>
      <c r="F34" s="421">
        <f>SUM('ST Lentelė 4'!$D34:F34)</f>
        <v>0</v>
      </c>
      <c r="G34" s="421">
        <f>SUM('ST Lentelė 4'!$D34:G34)</f>
        <v>0</v>
      </c>
      <c r="H34" s="421">
        <f>SUM('ST Lentelė 4'!$D34:H34)</f>
        <v>0</v>
      </c>
      <c r="I34" s="421">
        <f>SUM('ST Lentelė 4'!$D34:I34)</f>
        <v>14.04</v>
      </c>
      <c r="J34" s="421">
        <f>SUM('ST Lentelė 4'!$D34:J34)</f>
        <v>14.04</v>
      </c>
      <c r="K34" s="421">
        <f>SUM('ST Lentelė 4'!$D34:K34)</f>
        <v>14.04</v>
      </c>
      <c r="L34" s="421">
        <f>SUM('ST Lentelė 4'!$D34:L34)</f>
        <v>14.04</v>
      </c>
      <c r="M34" s="421">
        <f>SUM('ST Lentelė 4'!$D34:M34)</f>
        <v>14.04</v>
      </c>
    </row>
    <row r="35" spans="1:13" ht="30" x14ac:dyDescent="0.25">
      <c r="A35" s="419" t="s">
        <v>167</v>
      </c>
      <c r="B35" s="419" t="s">
        <v>116</v>
      </c>
      <c r="C35" s="420">
        <v>4</v>
      </c>
      <c r="D35" s="421">
        <f>'ST Lentelė 4'!D35</f>
        <v>0</v>
      </c>
      <c r="E35" s="421">
        <f>SUM('ST Lentelė 4'!$D35:E35)</f>
        <v>0</v>
      </c>
      <c r="F35" s="421">
        <f>SUM('ST Lentelė 4'!$D35:F35)</f>
        <v>0</v>
      </c>
      <c r="G35" s="421">
        <f>SUM('ST Lentelė 4'!$D35:G35)</f>
        <v>0</v>
      </c>
      <c r="H35" s="421">
        <f>SUM('ST Lentelė 4'!$D35:H35)</f>
        <v>1</v>
      </c>
      <c r="I35" s="421">
        <f>SUM('ST Lentelė 4'!$D35:I35)</f>
        <v>4</v>
      </c>
      <c r="J35" s="421">
        <f>SUM('ST Lentelė 4'!$D35:J35)</f>
        <v>4</v>
      </c>
      <c r="K35" s="421">
        <f>SUM('ST Lentelė 4'!$D35:K35)</f>
        <v>4</v>
      </c>
      <c r="L35" s="421">
        <f>SUM('ST Lentelė 4'!$D35:L35)</f>
        <v>4</v>
      </c>
      <c r="M35" s="421">
        <f>SUM('ST Lentelė 4'!$D35:M35)</f>
        <v>4</v>
      </c>
    </row>
    <row r="36" spans="1:13" ht="30" x14ac:dyDescent="0.25">
      <c r="A36" s="419" t="s">
        <v>144</v>
      </c>
      <c r="B36" s="419" t="s">
        <v>124</v>
      </c>
      <c r="C36" s="420">
        <v>5</v>
      </c>
      <c r="D36" s="421">
        <f>'ST Lentelė 4'!D36</f>
        <v>0</v>
      </c>
      <c r="E36" s="421">
        <f>SUM('ST Lentelė 4'!$D36:E36)</f>
        <v>0</v>
      </c>
      <c r="F36" s="421">
        <f>SUM('ST Lentelė 4'!$D36:F36)</f>
        <v>0</v>
      </c>
      <c r="G36" s="421">
        <f>SUM('ST Lentelė 4'!$D36:G36)</f>
        <v>0</v>
      </c>
      <c r="H36" s="421">
        <f>SUM('ST Lentelė 4'!$D36:H36)</f>
        <v>2</v>
      </c>
      <c r="I36" s="421">
        <f>SUM('ST Lentelė 4'!$D36:I36)</f>
        <v>4</v>
      </c>
      <c r="J36" s="421">
        <f>SUM('ST Lentelė 4'!$D36:J36)</f>
        <v>4</v>
      </c>
      <c r="K36" s="421">
        <f>SUM('ST Lentelė 4'!$D36:K36)</f>
        <v>5</v>
      </c>
      <c r="L36" s="421">
        <f>SUM('ST Lentelė 4'!$D36:L36)</f>
        <v>5</v>
      </c>
      <c r="M36" s="421">
        <f>SUM('ST Lentelė 4'!$D36:M36)</f>
        <v>5</v>
      </c>
    </row>
    <row r="37" spans="1:13" ht="30" x14ac:dyDescent="0.25">
      <c r="A37" s="419" t="s">
        <v>152</v>
      </c>
      <c r="B37" s="419" t="s">
        <v>153</v>
      </c>
      <c r="C37" s="420">
        <v>8</v>
      </c>
      <c r="D37" s="421">
        <f>'ST Lentelė 4'!D37</f>
        <v>0</v>
      </c>
      <c r="E37" s="421">
        <f>SUM('ST Lentelė 4'!$D37:E37)</f>
        <v>0</v>
      </c>
      <c r="F37" s="421">
        <f>SUM('ST Lentelė 4'!$D37:F37)</f>
        <v>0</v>
      </c>
      <c r="G37" s="421">
        <f>SUM('ST Lentelė 4'!$D37:G37)</f>
        <v>0</v>
      </c>
      <c r="H37" s="421">
        <f>SUM('ST Lentelė 4'!$D37:H37)</f>
        <v>0</v>
      </c>
      <c r="I37" s="421">
        <f>SUM('ST Lentelė 4'!$D37:I37)</f>
        <v>5</v>
      </c>
      <c r="J37" s="421">
        <f>SUM('ST Lentelė 4'!$D37:J37)</f>
        <v>8</v>
      </c>
      <c r="K37" s="421">
        <f>SUM('ST Lentelė 4'!$D37:K37)</f>
        <v>8</v>
      </c>
      <c r="L37" s="421">
        <f>SUM('ST Lentelė 4'!$D37:L37)</f>
        <v>8</v>
      </c>
      <c r="M37" s="421">
        <f>SUM('ST Lentelė 4'!$D37:M37)</f>
        <v>8</v>
      </c>
    </row>
    <row r="38" spans="1:13" ht="30" x14ac:dyDescent="0.25">
      <c r="A38" s="419" t="s">
        <v>176</v>
      </c>
      <c r="B38" s="419" t="s">
        <v>121</v>
      </c>
      <c r="C38" s="420">
        <v>4</v>
      </c>
      <c r="D38" s="421">
        <f>'ST Lentelė 4'!D38</f>
        <v>0</v>
      </c>
      <c r="E38" s="421">
        <f>SUM('ST Lentelė 4'!$D38:E38)</f>
        <v>0</v>
      </c>
      <c r="F38" s="421">
        <f>SUM('ST Lentelė 4'!$D38:F38)</f>
        <v>0</v>
      </c>
      <c r="G38" s="421">
        <f>SUM('ST Lentelė 4'!$D38:G38)</f>
        <v>0</v>
      </c>
      <c r="H38" s="421">
        <f>SUM('ST Lentelė 4'!$D38:H38)</f>
        <v>2</v>
      </c>
      <c r="I38" s="421">
        <f>SUM('ST Lentelė 4'!$D38:I38)</f>
        <v>4</v>
      </c>
      <c r="J38" s="421">
        <f>SUM('ST Lentelė 4'!$D38:J38)</f>
        <v>4</v>
      </c>
      <c r="K38" s="421">
        <f>SUM('ST Lentelė 4'!$D38:K38)</f>
        <v>4</v>
      </c>
      <c r="L38" s="421">
        <f>SUM('ST Lentelė 4'!$D38:L38)</f>
        <v>4</v>
      </c>
      <c r="M38" s="421">
        <f>SUM('ST Lentelė 4'!$D38:M38)</f>
        <v>4</v>
      </c>
    </row>
    <row r="39" spans="1:13" x14ac:dyDescent="0.25">
      <c r="A39" s="419" t="s">
        <v>130</v>
      </c>
      <c r="B39" s="419" t="s">
        <v>122</v>
      </c>
      <c r="C39" s="420">
        <v>86</v>
      </c>
      <c r="D39" s="421">
        <f>'ST Lentelė 4'!D39</f>
        <v>0</v>
      </c>
      <c r="E39" s="421">
        <f>SUM('ST Lentelė 4'!$D39:E39)</f>
        <v>0</v>
      </c>
      <c r="F39" s="421">
        <f>SUM('ST Lentelė 4'!$D39:F39)</f>
        <v>0</v>
      </c>
      <c r="G39" s="421">
        <f>SUM('ST Lentelė 4'!$D39:G39)</f>
        <v>0</v>
      </c>
      <c r="H39" s="421">
        <f>SUM('ST Lentelė 4'!$D39:H39)</f>
        <v>44</v>
      </c>
      <c r="I39" s="421">
        <f>SUM('ST Lentelė 4'!$D39:I39)</f>
        <v>86</v>
      </c>
      <c r="J39" s="421">
        <f>SUM('ST Lentelė 4'!$D39:J39)</f>
        <v>86</v>
      </c>
      <c r="K39" s="421">
        <f>SUM('ST Lentelė 4'!$D39:K39)</f>
        <v>86</v>
      </c>
      <c r="L39" s="421">
        <f>SUM('ST Lentelė 4'!$D39:L39)</f>
        <v>86</v>
      </c>
      <c r="M39" s="421">
        <f>SUM('ST Lentelė 4'!$D39:M39)</f>
        <v>86</v>
      </c>
    </row>
    <row r="40" spans="1:13" ht="60" x14ac:dyDescent="0.25">
      <c r="A40" s="419" t="s">
        <v>173</v>
      </c>
      <c r="B40" s="419" t="s">
        <v>174</v>
      </c>
      <c r="C40" s="420">
        <v>3</v>
      </c>
      <c r="D40" s="421">
        <f>'ST Lentelė 4'!D40</f>
        <v>0</v>
      </c>
      <c r="E40" s="421">
        <f>SUM('ST Lentelė 4'!$D40:E40)</f>
        <v>0</v>
      </c>
      <c r="F40" s="421">
        <f>SUM('ST Lentelė 4'!$D40:F40)</f>
        <v>0</v>
      </c>
      <c r="G40" s="421">
        <f>SUM('ST Lentelė 4'!$D40:G40)</f>
        <v>0</v>
      </c>
      <c r="H40" s="421">
        <f>SUM('ST Lentelė 4'!$D40:H40)</f>
        <v>0</v>
      </c>
      <c r="I40" s="421">
        <f>SUM('ST Lentelė 4'!$D40:I40)</f>
        <v>0</v>
      </c>
      <c r="J40" s="421">
        <f>SUM('ST Lentelė 4'!$D40:J40)</f>
        <v>0</v>
      </c>
      <c r="K40" s="421">
        <f>SUM('ST Lentelė 4'!$D40:K40)</f>
        <v>0</v>
      </c>
      <c r="L40" s="421">
        <f>SUM('ST Lentelė 4'!$D40:L40)</f>
        <v>0</v>
      </c>
      <c r="M40" s="421">
        <f>SUM('ST Lentelė 4'!$D40:M40)</f>
        <v>0</v>
      </c>
    </row>
    <row r="41" spans="1:13" ht="33" x14ac:dyDescent="0.25">
      <c r="A41" s="419" t="s">
        <v>178</v>
      </c>
      <c r="B41" s="419" t="s">
        <v>896</v>
      </c>
      <c r="C41" s="420">
        <v>70600</v>
      </c>
      <c r="D41" s="421">
        <f>'ST Lentelė 4'!D41</f>
        <v>0</v>
      </c>
      <c r="E41" s="421">
        <f>SUM('ST Lentelė 4'!$D41:E41)</f>
        <v>0</v>
      </c>
      <c r="F41" s="421">
        <f>SUM('ST Lentelė 4'!$D41:F41)</f>
        <v>0</v>
      </c>
      <c r="G41" s="421">
        <f>SUM('ST Lentelė 4'!$D41:G41)</f>
        <v>0</v>
      </c>
      <c r="H41" s="421">
        <f>SUM('ST Lentelė 4'!$D41:H41)</f>
        <v>34600</v>
      </c>
      <c r="I41" s="421">
        <f>SUM('ST Lentelė 4'!$D41:I41)</f>
        <v>70600</v>
      </c>
      <c r="J41" s="421">
        <f>SUM('ST Lentelė 4'!$D41:J41)</f>
        <v>70600</v>
      </c>
      <c r="K41" s="421">
        <f>SUM('ST Lentelė 4'!$D41:K41)</f>
        <v>70600</v>
      </c>
      <c r="L41" s="421">
        <f>SUM('ST Lentelė 4'!$D41:L41)</f>
        <v>70600</v>
      </c>
      <c r="M41" s="421">
        <f>SUM('ST Lentelė 4'!$D41:M41)</f>
        <v>70600</v>
      </c>
    </row>
    <row r="42" spans="1:13" ht="30" x14ac:dyDescent="0.25">
      <c r="A42" s="419" t="s">
        <v>179</v>
      </c>
      <c r="B42" s="419" t="s">
        <v>549</v>
      </c>
      <c r="C42" s="420">
        <v>700</v>
      </c>
      <c r="D42" s="421">
        <f>'ST Lentelė 4'!D42</f>
        <v>0</v>
      </c>
      <c r="E42" s="421">
        <f>SUM('ST Lentelė 4'!$D42:E42)</f>
        <v>0</v>
      </c>
      <c r="F42" s="421">
        <f>SUM('ST Lentelė 4'!$D42:F42)</f>
        <v>0</v>
      </c>
      <c r="G42" s="421">
        <f>SUM('ST Lentelė 4'!$D42:G42)</f>
        <v>0</v>
      </c>
      <c r="H42" s="421">
        <f>SUM('ST Lentelė 4'!$D42:H42)</f>
        <v>0</v>
      </c>
      <c r="I42" s="421">
        <f>SUM('ST Lentelė 4'!$D42:I42)</f>
        <v>700</v>
      </c>
      <c r="J42" s="421">
        <f>SUM('ST Lentelė 4'!$D42:J42)</f>
        <v>700</v>
      </c>
      <c r="K42" s="421">
        <f>SUM('ST Lentelė 4'!$D42:K42)</f>
        <v>700</v>
      </c>
      <c r="L42" s="421">
        <f>SUM('ST Lentelė 4'!$D42:L42)</f>
        <v>700</v>
      </c>
      <c r="M42" s="421">
        <f>SUM('ST Lentelė 4'!$D42:M42)</f>
        <v>700</v>
      </c>
    </row>
    <row r="43" spans="1:13" ht="75" x14ac:dyDescent="0.25">
      <c r="A43" s="419" t="s">
        <v>175</v>
      </c>
      <c r="B43" s="419" t="s">
        <v>120</v>
      </c>
      <c r="C43" s="420">
        <v>0</v>
      </c>
      <c r="D43" s="421">
        <f>'ST Lentelė 4'!D43</f>
        <v>0</v>
      </c>
      <c r="E43" s="421">
        <f>SUM('ST Lentelė 4'!$D43:E43)</f>
        <v>0</v>
      </c>
      <c r="F43" s="421">
        <f>SUM('ST Lentelė 4'!$D43:F43)</f>
        <v>0</v>
      </c>
      <c r="G43" s="421">
        <f>SUM('ST Lentelė 4'!$D43:G43)</f>
        <v>0</v>
      </c>
      <c r="H43" s="421">
        <f>SUM('ST Lentelė 4'!$D43:H43)</f>
        <v>0</v>
      </c>
      <c r="I43" s="421">
        <f>SUM('ST Lentelė 4'!$D43:I43)</f>
        <v>0</v>
      </c>
      <c r="J43" s="421">
        <f>SUM('ST Lentelė 4'!$D43:J43)</f>
        <v>0</v>
      </c>
      <c r="K43" s="421">
        <f>SUM('ST Lentelė 4'!$D43:K43)</f>
        <v>0</v>
      </c>
      <c r="L43" s="421">
        <f>SUM('ST Lentelė 4'!$D43:L43)</f>
        <v>0</v>
      </c>
      <c r="M43" s="421">
        <f>SUM('ST Lentelė 4'!$D43:M43)</f>
        <v>0</v>
      </c>
    </row>
    <row r="44" spans="1:13" ht="60" x14ac:dyDescent="0.25">
      <c r="A44" s="419" t="s">
        <v>163</v>
      </c>
      <c r="B44" s="419" t="s">
        <v>160</v>
      </c>
      <c r="C44" s="420">
        <v>9</v>
      </c>
      <c r="D44" s="421">
        <f>'ST Lentelė 4'!D44</f>
        <v>0</v>
      </c>
      <c r="E44" s="421">
        <f>SUM('ST Lentelė 4'!$D44:E44)</f>
        <v>0</v>
      </c>
      <c r="F44" s="421">
        <f>SUM('ST Lentelė 4'!$D44:F44)</f>
        <v>0</v>
      </c>
      <c r="G44" s="421">
        <f>SUM('ST Lentelė 4'!$D44:G44)</f>
        <v>0</v>
      </c>
      <c r="H44" s="421">
        <f>SUM('ST Lentelė 4'!$D44:H44)</f>
        <v>0</v>
      </c>
      <c r="I44" s="421">
        <f>SUM('ST Lentelė 4'!$D44:I44)</f>
        <v>0</v>
      </c>
      <c r="J44" s="421">
        <f>SUM('ST Lentelė 4'!$D44:J44)</f>
        <v>0</v>
      </c>
      <c r="K44" s="421">
        <f>SUM('ST Lentelė 4'!$D44:K44)</f>
        <v>0</v>
      </c>
      <c r="L44" s="421">
        <f>SUM('ST Lentelė 4'!$D44:L44)</f>
        <v>0</v>
      </c>
      <c r="M44" s="421">
        <f>SUM('ST Lentelė 4'!$D44:M44)</f>
        <v>0</v>
      </c>
    </row>
    <row r="45" spans="1:13" ht="45" x14ac:dyDescent="0.25">
      <c r="A45" s="419" t="s">
        <v>169</v>
      </c>
      <c r="B45" s="419" t="s">
        <v>897</v>
      </c>
      <c r="C45" s="420">
        <v>140</v>
      </c>
      <c r="D45" s="421">
        <f>'ST Lentelė 4'!D45</f>
        <v>0</v>
      </c>
      <c r="E45" s="421">
        <f>SUM('ST Lentelė 4'!$D45:E45)</f>
        <v>0</v>
      </c>
      <c r="F45" s="421">
        <f>SUM('ST Lentelė 4'!$D45:F45)</f>
        <v>0</v>
      </c>
      <c r="G45" s="421">
        <f>SUM('ST Lentelė 4'!$D45:G45)</f>
        <v>0</v>
      </c>
      <c r="H45" s="421">
        <f>SUM('ST Lentelė 4'!$D45:H45)</f>
        <v>0</v>
      </c>
      <c r="I45" s="421">
        <f>SUM('ST Lentelė 4'!$D45:I45)</f>
        <v>120</v>
      </c>
      <c r="J45" s="421">
        <f>SUM('ST Lentelė 4'!$D45:J45)</f>
        <v>120</v>
      </c>
      <c r="K45" s="421">
        <f>SUM('ST Lentelė 4'!$D45:K45)</f>
        <v>120</v>
      </c>
      <c r="L45" s="421">
        <f>SUM('ST Lentelė 4'!$D45:L45)</f>
        <v>120</v>
      </c>
      <c r="M45" s="421">
        <f>SUM('ST Lentelė 4'!$D45:M45)</f>
        <v>120</v>
      </c>
    </row>
    <row r="46" spans="1:13" ht="45" x14ac:dyDescent="0.25">
      <c r="A46" s="419" t="s">
        <v>125</v>
      </c>
      <c r="B46" s="419" t="s">
        <v>126</v>
      </c>
      <c r="C46" s="420">
        <v>4</v>
      </c>
      <c r="D46" s="421">
        <f>'ST Lentelė 4'!D46</f>
        <v>0</v>
      </c>
      <c r="E46" s="421">
        <f>SUM('ST Lentelė 4'!$D46:E46)</f>
        <v>0</v>
      </c>
      <c r="F46" s="421">
        <f>SUM('ST Lentelė 4'!$D46:F46)</f>
        <v>0</v>
      </c>
      <c r="G46" s="421">
        <f>SUM('ST Lentelė 4'!$D46:G46)</f>
        <v>0</v>
      </c>
      <c r="H46" s="421">
        <f>SUM('ST Lentelė 4'!$D46:H46)</f>
        <v>0</v>
      </c>
      <c r="I46" s="421">
        <f>SUM('ST Lentelė 4'!$D46:I46)</f>
        <v>4</v>
      </c>
      <c r="J46" s="421">
        <f>SUM('ST Lentelė 4'!$D46:J46)</f>
        <v>4</v>
      </c>
      <c r="K46" s="421">
        <v>4</v>
      </c>
      <c r="L46" s="421">
        <v>4</v>
      </c>
      <c r="M46" s="421">
        <v>4</v>
      </c>
    </row>
    <row r="47" spans="1:13" ht="75" x14ac:dyDescent="0.25">
      <c r="A47" s="419" t="s">
        <v>127</v>
      </c>
      <c r="B47" s="419" t="s">
        <v>129</v>
      </c>
      <c r="C47" s="420">
        <v>40</v>
      </c>
      <c r="D47" s="421">
        <f>'ST Lentelė 4'!D47</f>
        <v>0</v>
      </c>
      <c r="E47" s="421">
        <f>SUM('ST Lentelė 4'!$D47:E47)</f>
        <v>0</v>
      </c>
      <c r="F47" s="421">
        <f>SUM('ST Lentelė 4'!$D47:F47)</f>
        <v>0</v>
      </c>
      <c r="G47" s="421">
        <f>SUM('ST Lentelė 4'!$D47:G47)</f>
        <v>0</v>
      </c>
      <c r="H47" s="421">
        <f>SUM('ST Lentelė 4'!$D47:H47)</f>
        <v>0</v>
      </c>
      <c r="I47" s="421">
        <f>SUM('ST Lentelė 4'!$D47:I47)</f>
        <v>21</v>
      </c>
      <c r="J47" s="421">
        <f>SUM('ST Lentelė 4'!$D47:J47)</f>
        <v>21</v>
      </c>
      <c r="K47" s="421">
        <f>SUM('ST Lentelė 4'!$D47:K47)</f>
        <v>69</v>
      </c>
      <c r="L47" s="421">
        <f>SUM('ST Lentelė 4'!$D47:L47)</f>
        <v>69</v>
      </c>
      <c r="M47" s="421">
        <f>SUM('ST Lentelė 4'!$D47:M47)</f>
        <v>69</v>
      </c>
    </row>
    <row r="48" spans="1:13" x14ac:dyDescent="0.25">
      <c r="A48" s="425"/>
      <c r="B48" s="425"/>
      <c r="C48" s="397"/>
      <c r="D48" s="397"/>
      <c r="E48" s="397"/>
      <c r="F48" s="397"/>
      <c r="G48" s="397"/>
      <c r="H48" s="397"/>
      <c r="I48" s="397"/>
      <c r="J48" s="397"/>
      <c r="K48" s="397"/>
      <c r="L48" s="397"/>
      <c r="M48" s="397"/>
    </row>
    <row r="49" spans="1:13" x14ac:dyDescent="0.25">
      <c r="A49" s="397"/>
      <c r="B49" s="397"/>
      <c r="C49" s="397"/>
      <c r="D49" s="397"/>
      <c r="E49" s="397"/>
      <c r="F49" s="397"/>
      <c r="G49" s="397"/>
      <c r="H49" s="397"/>
      <c r="I49" s="397"/>
      <c r="J49" s="397"/>
      <c r="K49" s="397"/>
      <c r="L49" s="397"/>
      <c r="M49" s="397"/>
    </row>
    <row r="50" spans="1:13" x14ac:dyDescent="0.25">
      <c r="A50" s="397"/>
      <c r="B50" s="397"/>
      <c r="C50" s="397"/>
      <c r="D50" s="397"/>
      <c r="E50" s="397"/>
      <c r="F50" s="397"/>
      <c r="G50" s="397"/>
      <c r="H50" s="397"/>
      <c r="I50" s="397"/>
      <c r="J50" s="397"/>
      <c r="K50" s="397"/>
      <c r="L50" s="397"/>
      <c r="M50" s="397"/>
    </row>
  </sheetData>
  <autoFilter ref="A4:M47"/>
  <mergeCells count="1">
    <mergeCell ref="A1:M1"/>
  </mergeCells>
  <pageMargins left="0.7" right="0.7" top="0.75" bottom="0.75" header="0.3" footer="0.3"/>
  <pageSetup paperSize="9" scale="5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apas2" filterMode="1">
    <pageSetUpPr fitToPage="1"/>
  </sheetPr>
  <dimension ref="A2:EW367"/>
  <sheetViews>
    <sheetView zoomScaleNormal="100" workbookViewId="0">
      <pane ySplit="4" topLeftCell="A5" activePane="bottomLeft" state="frozen"/>
      <selection pane="bottomLeft" activeCell="D359" sqref="D359"/>
    </sheetView>
  </sheetViews>
  <sheetFormatPr defaultRowHeight="12.75" x14ac:dyDescent="0.2"/>
  <cols>
    <col min="1" max="1" width="8.42578125" style="148" customWidth="1"/>
    <col min="2" max="2" width="47.5703125" style="220" customWidth="1"/>
    <col min="3" max="3" width="7" style="220" customWidth="1"/>
    <col min="4" max="4" width="6.42578125" style="220" customWidth="1"/>
    <col min="5" max="5" width="8.7109375" style="220" customWidth="1"/>
    <col min="6" max="6" width="6.5703125" style="220" customWidth="1"/>
    <col min="7" max="7" width="3.7109375" style="220" customWidth="1"/>
    <col min="8" max="8" width="4.85546875" style="220" customWidth="1"/>
    <col min="9" max="9" width="4.140625" style="220" customWidth="1"/>
    <col min="10" max="10" width="15" style="220" customWidth="1"/>
    <col min="11" max="11" width="13.42578125" style="220" customWidth="1"/>
    <col min="12" max="12" width="14.140625" style="220" customWidth="1"/>
    <col min="13" max="14" width="12.85546875" style="220" customWidth="1"/>
    <col min="15" max="15" width="13.7109375" style="220" customWidth="1"/>
    <col min="16" max="16" width="8" style="220" customWidth="1"/>
    <col min="17" max="17" width="8.7109375" style="220" customWidth="1"/>
    <col min="18" max="18" width="5.5703125" style="220" customWidth="1"/>
    <col min="19" max="19" width="3.42578125" style="220" customWidth="1"/>
    <col min="20" max="20" width="8.140625" style="220" customWidth="1"/>
    <col min="21" max="30" width="12.28515625" style="220" customWidth="1"/>
    <col min="31" max="39" width="9.140625" style="160" customWidth="1"/>
    <col min="40" max="40" width="9.140625" style="160"/>
    <col min="41" max="41" width="16.28515625" style="160" customWidth="1"/>
    <col min="42" max="51" width="9.140625" style="160"/>
    <col min="52" max="52" width="9.140625" style="180"/>
    <col min="53" max="53" width="10.85546875" style="180" customWidth="1"/>
    <col min="54" max="153" width="9.140625" style="180"/>
    <col min="154" max="16384" width="9.140625" style="220"/>
  </cols>
  <sheetData>
    <row r="2" spans="1:153" ht="13.5" thickBot="1" x14ac:dyDescent="0.25"/>
    <row r="3" spans="1:153" ht="42" customHeight="1" thickBot="1" x14ac:dyDescent="0.25">
      <c r="A3" s="571" t="s">
        <v>1</v>
      </c>
      <c r="B3" s="572"/>
      <c r="C3" s="572"/>
      <c r="D3" s="572"/>
      <c r="E3" s="572"/>
      <c r="F3" s="572"/>
      <c r="G3" s="572"/>
      <c r="H3" s="572"/>
      <c r="I3" s="573"/>
      <c r="J3" s="571" t="s">
        <v>0</v>
      </c>
      <c r="K3" s="572"/>
      <c r="L3" s="572"/>
      <c r="M3" s="572"/>
      <c r="N3" s="572"/>
      <c r="O3" s="573"/>
      <c r="P3" s="574" t="s">
        <v>2</v>
      </c>
      <c r="Q3" s="574"/>
      <c r="R3" s="574"/>
      <c r="S3" s="574"/>
      <c r="T3" s="574"/>
      <c r="U3" s="571" t="s">
        <v>59</v>
      </c>
      <c r="V3" s="572"/>
      <c r="W3" s="572"/>
      <c r="X3" s="572"/>
      <c r="Y3" s="572"/>
      <c r="Z3" s="572"/>
      <c r="AA3" s="572"/>
      <c r="AB3" s="573"/>
      <c r="AC3" s="496"/>
      <c r="AD3" s="575" t="s">
        <v>58</v>
      </c>
      <c r="AE3" s="576"/>
      <c r="AF3" s="576"/>
      <c r="AG3" s="576"/>
      <c r="AH3" s="576"/>
      <c r="AI3" s="576"/>
      <c r="AJ3" s="576"/>
      <c r="AK3" s="576"/>
      <c r="AL3" s="576"/>
      <c r="AM3" s="577"/>
      <c r="AN3" s="570" t="s">
        <v>57</v>
      </c>
      <c r="AO3" s="570"/>
      <c r="AP3" s="570"/>
      <c r="AQ3" s="570"/>
      <c r="AR3" s="570"/>
      <c r="AS3" s="570"/>
      <c r="AT3" s="570"/>
      <c r="AU3" s="570"/>
      <c r="AV3" s="570"/>
      <c r="AW3" s="570"/>
      <c r="AX3" s="570"/>
      <c r="AY3" s="570"/>
    </row>
    <row r="4" spans="1:153" ht="123.75" customHeight="1" thickBot="1" x14ac:dyDescent="0.25">
      <c r="A4" s="151" t="s">
        <v>3</v>
      </c>
      <c r="B4" s="477" t="s">
        <v>4</v>
      </c>
      <c r="C4" s="481" t="s">
        <v>5</v>
      </c>
      <c r="D4" s="481" t="s">
        <v>6</v>
      </c>
      <c r="E4" s="481" t="s">
        <v>7</v>
      </c>
      <c r="F4" s="481" t="s">
        <v>8</v>
      </c>
      <c r="G4" s="481" t="s">
        <v>9</v>
      </c>
      <c r="H4" s="481" t="s">
        <v>10</v>
      </c>
      <c r="I4" s="481" t="s">
        <v>11</v>
      </c>
      <c r="J4" s="481" t="s">
        <v>12</v>
      </c>
      <c r="K4" s="481" t="s">
        <v>13</v>
      </c>
      <c r="L4" s="481" t="s">
        <v>14</v>
      </c>
      <c r="M4" s="481" t="s">
        <v>15</v>
      </c>
      <c r="N4" s="481" t="s">
        <v>16</v>
      </c>
      <c r="O4" s="481" t="s">
        <v>17</v>
      </c>
      <c r="P4" s="186" t="s">
        <v>18</v>
      </c>
      <c r="Q4" s="186" t="s">
        <v>19</v>
      </c>
      <c r="R4" s="568" t="s">
        <v>20</v>
      </c>
      <c r="S4" s="569"/>
      <c r="T4" s="186" t="s">
        <v>21</v>
      </c>
      <c r="U4" s="186" t="s">
        <v>32</v>
      </c>
      <c r="V4" s="186" t="s">
        <v>33</v>
      </c>
      <c r="W4" s="186" t="s">
        <v>34</v>
      </c>
      <c r="X4" s="186" t="s">
        <v>35</v>
      </c>
      <c r="Y4" s="186" t="s">
        <v>36</v>
      </c>
      <c r="Z4" s="186" t="s">
        <v>37</v>
      </c>
      <c r="AA4" s="186" t="s">
        <v>38</v>
      </c>
      <c r="AB4" s="186" t="s">
        <v>571</v>
      </c>
      <c r="AC4" s="186" t="s">
        <v>993</v>
      </c>
      <c r="AD4" s="186" t="s">
        <v>52</v>
      </c>
      <c r="AE4" s="186" t="s">
        <v>39</v>
      </c>
      <c r="AF4" s="186" t="s">
        <v>188</v>
      </c>
      <c r="AG4" s="186" t="s">
        <v>40</v>
      </c>
      <c r="AH4" s="186" t="s">
        <v>41</v>
      </c>
      <c r="AI4" s="186" t="s">
        <v>42</v>
      </c>
      <c r="AJ4" s="186" t="s">
        <v>43</v>
      </c>
      <c r="AK4" s="186" t="s">
        <v>44</v>
      </c>
      <c r="AL4" s="186" t="s">
        <v>45</v>
      </c>
      <c r="AM4" s="186" t="s">
        <v>46</v>
      </c>
      <c r="AN4" s="187" t="s">
        <v>189</v>
      </c>
      <c r="AO4" s="187" t="s">
        <v>47</v>
      </c>
      <c r="AP4" s="187" t="s">
        <v>48</v>
      </c>
      <c r="AQ4" s="187" t="s">
        <v>41</v>
      </c>
      <c r="AR4" s="186" t="s">
        <v>54</v>
      </c>
      <c r="AS4" s="187" t="s">
        <v>49</v>
      </c>
      <c r="AT4" s="187" t="s">
        <v>43</v>
      </c>
      <c r="AU4" s="186" t="s">
        <v>55</v>
      </c>
      <c r="AV4" s="187" t="s">
        <v>50</v>
      </c>
      <c r="AW4" s="187" t="s">
        <v>45</v>
      </c>
      <c r="AX4" s="186" t="s">
        <v>56</v>
      </c>
      <c r="AY4" s="187" t="s">
        <v>51</v>
      </c>
    </row>
    <row r="5" spans="1:153" ht="24.75" hidden="1" customHeight="1" thickBot="1" x14ac:dyDescent="0.25">
      <c r="A5" s="152" t="s">
        <v>508</v>
      </c>
      <c r="B5" s="137" t="s">
        <v>338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370"/>
      <c r="S5" s="371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I5" s="166"/>
      <c r="AJ5" s="166"/>
      <c r="AK5" s="166"/>
      <c r="AL5" s="166"/>
      <c r="AM5" s="166"/>
      <c r="AN5" s="159"/>
      <c r="AO5" s="159"/>
      <c r="AP5" s="159"/>
      <c r="AQ5" s="159"/>
      <c r="AR5" s="166"/>
      <c r="AS5" s="159"/>
      <c r="AT5" s="159"/>
      <c r="AU5" s="166"/>
      <c r="AV5" s="159"/>
      <c r="AW5" s="159"/>
      <c r="AX5" s="166"/>
      <c r="AY5" s="159"/>
    </row>
    <row r="6" spans="1:153" ht="24.75" hidden="1" customHeight="1" thickBot="1" x14ac:dyDescent="0.25">
      <c r="A6" s="152" t="s">
        <v>509</v>
      </c>
      <c r="B6" s="137" t="s">
        <v>339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370"/>
      <c r="S6" s="371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I6" s="166"/>
      <c r="AJ6" s="166"/>
      <c r="AK6" s="166"/>
      <c r="AL6" s="166"/>
      <c r="AM6" s="166"/>
      <c r="AN6" s="159"/>
      <c r="AO6" s="159"/>
      <c r="AP6" s="159"/>
      <c r="AQ6" s="159"/>
      <c r="AR6" s="166"/>
      <c r="AS6" s="159"/>
      <c r="AT6" s="159"/>
      <c r="AU6" s="166"/>
      <c r="AV6" s="159"/>
      <c r="AW6" s="159"/>
      <c r="AX6" s="166"/>
      <c r="AY6" s="159"/>
    </row>
    <row r="7" spans="1:153" s="197" customFormat="1" ht="25.5" hidden="1" customHeight="1" x14ac:dyDescent="0.2">
      <c r="A7" s="153" t="s">
        <v>510</v>
      </c>
      <c r="B7" s="138" t="s">
        <v>177</v>
      </c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9"/>
      <c r="P7" s="190"/>
      <c r="Q7" s="191"/>
      <c r="R7" s="372"/>
      <c r="S7" s="373"/>
      <c r="T7" s="191"/>
      <c r="U7" s="192"/>
      <c r="V7" s="192"/>
      <c r="W7" s="192"/>
      <c r="X7" s="192"/>
      <c r="Y7" s="192"/>
      <c r="Z7" s="192"/>
      <c r="AA7" s="192"/>
      <c r="AB7" s="192"/>
      <c r="AC7" s="192"/>
      <c r="AD7" s="193"/>
      <c r="AE7" s="193"/>
      <c r="AF7" s="193"/>
      <c r="AG7" s="194"/>
      <c r="AH7" s="195"/>
      <c r="AI7" s="196"/>
      <c r="AJ7" s="193"/>
      <c r="AK7" s="193"/>
      <c r="AL7" s="193"/>
      <c r="AM7" s="193"/>
      <c r="AN7" s="193"/>
      <c r="AO7" s="193"/>
      <c r="AP7" s="193"/>
      <c r="AQ7" s="193"/>
      <c r="AR7" s="193"/>
      <c r="AS7" s="193"/>
      <c r="AT7" s="193"/>
      <c r="AU7" s="193"/>
      <c r="AV7" s="193"/>
      <c r="AW7" s="193"/>
      <c r="AX7" s="193"/>
      <c r="AY7" s="193"/>
      <c r="AZ7" s="180"/>
      <c r="BA7" s="389"/>
      <c r="BB7" s="180"/>
      <c r="BC7" s="180"/>
      <c r="BD7" s="180"/>
      <c r="BE7" s="180"/>
      <c r="BF7" s="180"/>
      <c r="BG7" s="180"/>
      <c r="BH7" s="180"/>
      <c r="BI7" s="180"/>
      <c r="BJ7" s="180"/>
      <c r="BK7" s="180"/>
      <c r="BL7" s="180"/>
      <c r="BM7" s="180"/>
      <c r="BN7" s="180"/>
      <c r="BO7" s="180"/>
      <c r="BP7" s="180"/>
      <c r="BQ7" s="180"/>
      <c r="BR7" s="180"/>
      <c r="BS7" s="180"/>
      <c r="BT7" s="180"/>
      <c r="BU7" s="180"/>
      <c r="BV7" s="180"/>
      <c r="BW7" s="180"/>
      <c r="BX7" s="180"/>
      <c r="BY7" s="180"/>
      <c r="BZ7" s="180"/>
      <c r="CA7" s="180"/>
      <c r="CB7" s="180"/>
      <c r="CC7" s="180"/>
      <c r="CD7" s="180"/>
      <c r="CE7" s="180"/>
      <c r="CF7" s="180"/>
      <c r="CG7" s="180"/>
      <c r="CH7" s="180"/>
      <c r="CI7" s="180"/>
      <c r="CJ7" s="180"/>
      <c r="CK7" s="180"/>
      <c r="CL7" s="180"/>
      <c r="CM7" s="180"/>
      <c r="CN7" s="180"/>
      <c r="CO7" s="180"/>
      <c r="CP7" s="180"/>
      <c r="CQ7" s="180"/>
      <c r="CR7" s="180"/>
      <c r="CS7" s="180"/>
      <c r="CT7" s="180"/>
      <c r="CU7" s="180"/>
      <c r="CV7" s="180"/>
      <c r="CW7" s="180"/>
      <c r="CX7" s="180"/>
      <c r="CY7" s="180"/>
      <c r="CZ7" s="180"/>
      <c r="DA7" s="180"/>
      <c r="DB7" s="180"/>
      <c r="DC7" s="180"/>
      <c r="DD7" s="180"/>
      <c r="DE7" s="180"/>
      <c r="DF7" s="180"/>
      <c r="DG7" s="180"/>
      <c r="DH7" s="180"/>
      <c r="DI7" s="180"/>
      <c r="DJ7" s="180"/>
      <c r="DK7" s="180"/>
      <c r="DL7" s="180"/>
      <c r="DM7" s="180"/>
      <c r="DN7" s="180"/>
      <c r="DO7" s="180"/>
      <c r="DP7" s="180"/>
      <c r="DQ7" s="180"/>
      <c r="DR7" s="180"/>
      <c r="DS7" s="180"/>
      <c r="DT7" s="180"/>
      <c r="DU7" s="180"/>
      <c r="DV7" s="180"/>
      <c r="DW7" s="180"/>
      <c r="DX7" s="180"/>
      <c r="DY7" s="180"/>
      <c r="DZ7" s="180"/>
      <c r="EA7" s="180"/>
      <c r="EB7" s="180"/>
      <c r="EC7" s="180"/>
      <c r="ED7" s="180"/>
      <c r="EE7" s="180"/>
      <c r="EF7" s="180"/>
      <c r="EG7" s="180"/>
      <c r="EH7" s="180"/>
      <c r="EI7" s="180"/>
      <c r="EJ7" s="180"/>
      <c r="EK7" s="180"/>
      <c r="EL7" s="180"/>
      <c r="EM7" s="180"/>
      <c r="EN7" s="180"/>
      <c r="EO7" s="180"/>
      <c r="EP7" s="180"/>
      <c r="EQ7" s="180"/>
      <c r="ER7" s="180"/>
      <c r="ES7" s="180"/>
      <c r="ET7" s="180"/>
      <c r="EU7" s="180"/>
      <c r="EV7" s="180"/>
      <c r="EW7" s="180"/>
    </row>
    <row r="8" spans="1:153" ht="25.5" hidden="1" customHeight="1" x14ac:dyDescent="0.25">
      <c r="A8" s="139" t="s">
        <v>340</v>
      </c>
      <c r="B8" s="157" t="s">
        <v>217</v>
      </c>
      <c r="C8" s="11" t="s">
        <v>221</v>
      </c>
      <c r="D8" s="19" t="s">
        <v>100</v>
      </c>
      <c r="E8" s="19" t="s">
        <v>105</v>
      </c>
      <c r="F8" s="19" t="s">
        <v>103</v>
      </c>
      <c r="G8" s="19" t="s">
        <v>68</v>
      </c>
      <c r="H8" s="19"/>
      <c r="I8" s="19"/>
      <c r="J8" s="21">
        <v>996471.76</v>
      </c>
      <c r="K8" s="21">
        <v>74735.38</v>
      </c>
      <c r="L8" s="21">
        <v>74735.38</v>
      </c>
      <c r="M8" s="21"/>
      <c r="N8" s="21"/>
      <c r="O8" s="21">
        <v>847001</v>
      </c>
      <c r="P8" s="22">
        <v>42705</v>
      </c>
      <c r="Q8" s="357">
        <v>42767</v>
      </c>
      <c r="R8" s="374" t="s">
        <v>275</v>
      </c>
      <c r="S8" s="375">
        <v>42856</v>
      </c>
      <c r="T8" s="424">
        <v>2019</v>
      </c>
      <c r="U8" s="23"/>
      <c r="V8" s="23"/>
      <c r="X8" s="23">
        <v>169400.2</v>
      </c>
      <c r="Y8" s="23">
        <v>338800.4</v>
      </c>
      <c r="Z8" s="23">
        <v>338800.4</v>
      </c>
      <c r="AA8" s="23"/>
      <c r="AB8" s="23"/>
      <c r="AC8" s="23"/>
      <c r="AD8" s="479">
        <v>29</v>
      </c>
      <c r="AE8" s="479" t="s">
        <v>251</v>
      </c>
      <c r="AF8" s="201">
        <v>30</v>
      </c>
      <c r="AG8" s="479" t="s">
        <v>252</v>
      </c>
      <c r="AH8" s="271">
        <v>34</v>
      </c>
      <c r="AI8" s="271" t="s">
        <v>256</v>
      </c>
      <c r="AJ8" s="175"/>
      <c r="AK8" s="17"/>
      <c r="AL8" s="17"/>
      <c r="AM8" s="17"/>
      <c r="AN8" s="201" t="s">
        <v>178</v>
      </c>
      <c r="AO8" s="479" t="s">
        <v>303</v>
      </c>
      <c r="AP8" s="201">
        <v>36000</v>
      </c>
      <c r="AQ8" s="479" t="s">
        <v>179</v>
      </c>
      <c r="AR8" s="272" t="s">
        <v>549</v>
      </c>
      <c r="AS8" s="201">
        <v>700</v>
      </c>
      <c r="AT8" s="17"/>
      <c r="AU8" s="17"/>
      <c r="AV8" s="17"/>
      <c r="AW8" s="17"/>
      <c r="AX8" s="17"/>
      <c r="AY8" s="17"/>
      <c r="AZ8" s="229"/>
      <c r="BA8" s="296"/>
      <c r="BB8" s="229"/>
      <c r="BC8" s="229"/>
      <c r="BD8" s="229"/>
      <c r="BE8" s="229"/>
      <c r="BF8" s="229"/>
      <c r="BG8" s="229"/>
      <c r="BH8" s="229"/>
      <c r="BI8" s="229"/>
      <c r="BJ8" s="229"/>
      <c r="BK8" s="229"/>
      <c r="BL8" s="229"/>
      <c r="BM8" s="229"/>
      <c r="BN8" s="229"/>
      <c r="BO8" s="229"/>
      <c r="BP8" s="229"/>
      <c r="BQ8" s="229"/>
    </row>
    <row r="9" spans="1:153" ht="25.5" hidden="1" customHeight="1" x14ac:dyDescent="0.25">
      <c r="A9" s="139" t="s">
        <v>341</v>
      </c>
      <c r="B9" s="157" t="s">
        <v>302</v>
      </c>
      <c r="C9" s="11" t="s">
        <v>220</v>
      </c>
      <c r="D9" s="19" t="s">
        <v>100</v>
      </c>
      <c r="E9" s="19" t="s">
        <v>106</v>
      </c>
      <c r="F9" s="19" t="s">
        <v>103</v>
      </c>
      <c r="G9" s="19" t="s">
        <v>68</v>
      </c>
      <c r="H9" s="19"/>
      <c r="I9" s="19"/>
      <c r="J9" s="21">
        <v>870553</v>
      </c>
      <c r="K9" s="21">
        <v>65292</v>
      </c>
      <c r="L9" s="21">
        <v>65291</v>
      </c>
      <c r="M9" s="21">
        <v>0</v>
      </c>
      <c r="N9" s="21">
        <v>0</v>
      </c>
      <c r="O9" s="21">
        <v>739970</v>
      </c>
      <c r="P9" s="22">
        <v>42583</v>
      </c>
      <c r="Q9" s="357">
        <v>42614</v>
      </c>
      <c r="R9" s="374" t="s">
        <v>274</v>
      </c>
      <c r="S9" s="375">
        <v>42675</v>
      </c>
      <c r="T9" s="363">
        <v>2018</v>
      </c>
      <c r="U9" s="23">
        <v>0</v>
      </c>
      <c r="V9" s="23">
        <v>0</v>
      </c>
      <c r="W9" s="23">
        <v>147994</v>
      </c>
      <c r="X9" s="23">
        <v>295988</v>
      </c>
      <c r="Y9" s="23">
        <v>295988</v>
      </c>
      <c r="Z9" s="23">
        <v>0</v>
      </c>
      <c r="AA9" s="23">
        <v>0</v>
      </c>
      <c r="AB9" s="273"/>
      <c r="AC9" s="273"/>
      <c r="AD9" s="274">
        <v>29</v>
      </c>
      <c r="AE9" s="274" t="s">
        <v>251</v>
      </c>
      <c r="AF9" s="275">
        <v>30</v>
      </c>
      <c r="AG9" s="276" t="s">
        <v>252</v>
      </c>
      <c r="AH9" s="277"/>
      <c r="AI9" s="278"/>
      <c r="AJ9" s="17"/>
      <c r="AK9" s="17"/>
      <c r="AL9" s="17"/>
      <c r="AM9" s="17"/>
      <c r="AN9" s="17" t="s">
        <v>178</v>
      </c>
      <c r="AO9" s="20" t="s">
        <v>303</v>
      </c>
      <c r="AP9" s="20">
        <v>34600</v>
      </c>
      <c r="AQ9" s="20"/>
      <c r="AR9" s="20"/>
      <c r="AS9" s="17"/>
      <c r="AT9" s="17"/>
      <c r="AU9" s="17"/>
      <c r="AV9" s="17"/>
      <c r="AW9" s="17"/>
      <c r="AX9" s="17"/>
      <c r="AY9" s="17"/>
      <c r="BA9" s="296"/>
    </row>
    <row r="10" spans="1:153" s="197" customFormat="1" ht="25.5" hidden="1" customHeight="1" x14ac:dyDescent="0.25">
      <c r="A10" s="153" t="s">
        <v>511</v>
      </c>
      <c r="B10" s="380" t="s">
        <v>104</v>
      </c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9"/>
      <c r="P10" s="190"/>
      <c r="Q10" s="191"/>
      <c r="R10" s="372"/>
      <c r="S10" s="373"/>
      <c r="T10" s="200"/>
      <c r="U10" s="192"/>
      <c r="V10" s="192"/>
      <c r="W10" s="192"/>
      <c r="X10" s="192"/>
      <c r="Y10" s="192"/>
      <c r="Z10" s="192"/>
      <c r="AA10" s="192"/>
      <c r="AB10" s="192"/>
      <c r="AC10" s="192"/>
      <c r="AD10" s="193"/>
      <c r="AE10" s="193"/>
      <c r="AF10" s="193"/>
      <c r="AG10" s="194"/>
      <c r="AH10" s="195"/>
      <c r="AI10" s="196"/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80"/>
      <c r="BA10" s="296"/>
      <c r="BB10" s="180"/>
      <c r="BC10" s="180"/>
      <c r="BD10" s="180"/>
      <c r="BE10" s="180"/>
      <c r="BF10" s="180"/>
      <c r="BG10" s="180"/>
      <c r="BH10" s="180"/>
      <c r="BI10" s="180"/>
      <c r="BJ10" s="180"/>
      <c r="BK10" s="180"/>
      <c r="BL10" s="180"/>
      <c r="BM10" s="180"/>
      <c r="BN10" s="180"/>
      <c r="BO10" s="180"/>
      <c r="BP10" s="180"/>
      <c r="BQ10" s="180"/>
      <c r="BR10" s="180"/>
      <c r="BS10" s="180"/>
      <c r="BT10" s="180"/>
      <c r="BU10" s="180"/>
      <c r="BV10" s="180"/>
      <c r="BW10" s="180"/>
      <c r="BX10" s="180"/>
      <c r="BY10" s="180"/>
      <c r="BZ10" s="180"/>
      <c r="CA10" s="180"/>
      <c r="CB10" s="180"/>
      <c r="CC10" s="180"/>
      <c r="CD10" s="180"/>
      <c r="CE10" s="180"/>
      <c r="CF10" s="180"/>
      <c r="CG10" s="180"/>
      <c r="CH10" s="180"/>
      <c r="CI10" s="180"/>
      <c r="CJ10" s="180"/>
      <c r="CK10" s="180"/>
      <c r="CL10" s="180"/>
      <c r="CM10" s="180"/>
      <c r="CN10" s="180"/>
      <c r="CO10" s="180"/>
      <c r="CP10" s="180"/>
      <c r="CQ10" s="180"/>
      <c r="CR10" s="180"/>
      <c r="CS10" s="180"/>
      <c r="CT10" s="180"/>
      <c r="CU10" s="180"/>
      <c r="CV10" s="180"/>
      <c r="CW10" s="180"/>
      <c r="CX10" s="180"/>
      <c r="CY10" s="180"/>
      <c r="CZ10" s="180"/>
      <c r="DA10" s="180"/>
      <c r="DB10" s="180"/>
      <c r="DC10" s="180"/>
      <c r="DD10" s="180"/>
      <c r="DE10" s="180"/>
      <c r="DF10" s="180"/>
      <c r="DG10" s="180"/>
      <c r="DH10" s="180"/>
      <c r="DI10" s="180"/>
      <c r="DJ10" s="180"/>
      <c r="DK10" s="180"/>
      <c r="DL10" s="180"/>
      <c r="DM10" s="180"/>
      <c r="DN10" s="180"/>
      <c r="DO10" s="180"/>
      <c r="DP10" s="180"/>
      <c r="DQ10" s="180"/>
      <c r="DR10" s="180"/>
      <c r="DS10" s="180"/>
      <c r="DT10" s="180"/>
      <c r="DU10" s="180"/>
      <c r="DV10" s="180"/>
      <c r="DW10" s="180"/>
      <c r="DX10" s="180"/>
      <c r="DY10" s="180"/>
      <c r="DZ10" s="180"/>
      <c r="EA10" s="180"/>
      <c r="EB10" s="180"/>
      <c r="EC10" s="180"/>
      <c r="ED10" s="180"/>
      <c r="EE10" s="180"/>
      <c r="EF10" s="180"/>
      <c r="EG10" s="180"/>
      <c r="EH10" s="180"/>
      <c r="EI10" s="180"/>
      <c r="EJ10" s="180"/>
      <c r="EK10" s="180"/>
      <c r="EL10" s="180"/>
      <c r="EM10" s="180"/>
      <c r="EN10" s="180"/>
      <c r="EO10" s="180"/>
      <c r="EP10" s="180"/>
      <c r="EQ10" s="180"/>
      <c r="ER10" s="180"/>
      <c r="ES10" s="180"/>
      <c r="ET10" s="180"/>
      <c r="EU10" s="180"/>
      <c r="EV10" s="180"/>
      <c r="EW10" s="180"/>
    </row>
    <row r="11" spans="1:153" s="180" customFormat="1" ht="25.5" hidden="1" customHeight="1" x14ac:dyDescent="0.25">
      <c r="A11" s="140" t="s">
        <v>342</v>
      </c>
      <c r="B11" s="158" t="s">
        <v>198</v>
      </c>
      <c r="C11" s="2" t="s">
        <v>218</v>
      </c>
      <c r="D11" s="2" t="s">
        <v>100</v>
      </c>
      <c r="E11" s="2" t="s">
        <v>107</v>
      </c>
      <c r="F11" s="2" t="s">
        <v>446</v>
      </c>
      <c r="G11" s="2" t="s">
        <v>68</v>
      </c>
      <c r="H11" s="2" t="s">
        <v>192</v>
      </c>
      <c r="I11" s="2"/>
      <c r="J11" s="15">
        <v>511094</v>
      </c>
      <c r="K11" s="15">
        <v>38332</v>
      </c>
      <c r="L11" s="15">
        <v>38332</v>
      </c>
      <c r="M11" s="15"/>
      <c r="N11" s="15"/>
      <c r="O11" s="15">
        <v>434430</v>
      </c>
      <c r="P11" s="7">
        <v>42675</v>
      </c>
      <c r="Q11" s="358">
        <v>42705</v>
      </c>
      <c r="R11" s="376" t="s">
        <v>275</v>
      </c>
      <c r="S11" s="377">
        <v>42795</v>
      </c>
      <c r="T11" s="364">
        <v>2019</v>
      </c>
      <c r="U11" s="297">
        <v>0</v>
      </c>
      <c r="V11" s="297">
        <v>0</v>
      </c>
      <c r="W11" s="214">
        <v>0</v>
      </c>
      <c r="X11" s="214">
        <v>227566.4</v>
      </c>
      <c r="Y11" s="297">
        <v>135621.20000000001</v>
      </c>
      <c r="Z11" s="297">
        <v>71242.399999999994</v>
      </c>
      <c r="AA11" s="297">
        <v>0</v>
      </c>
      <c r="AB11" s="297"/>
      <c r="AC11" s="297"/>
      <c r="AD11" s="201">
        <v>29</v>
      </c>
      <c r="AE11" s="479" t="s">
        <v>251</v>
      </c>
      <c r="AF11" s="201"/>
      <c r="AG11" s="215"/>
      <c r="AH11" s="199"/>
      <c r="AI11" s="216"/>
      <c r="AJ11" s="201"/>
      <c r="AK11" s="201"/>
      <c r="AL11" s="201"/>
      <c r="AM11" s="201"/>
      <c r="AN11" s="201" t="s">
        <v>180</v>
      </c>
      <c r="AO11" s="479" t="s">
        <v>182</v>
      </c>
      <c r="AP11" s="479">
        <v>9007</v>
      </c>
      <c r="AQ11" s="201" t="s">
        <v>181</v>
      </c>
      <c r="AR11" s="479" t="s">
        <v>599</v>
      </c>
      <c r="AS11" s="479">
        <v>53.56</v>
      </c>
      <c r="AT11" s="201"/>
      <c r="AU11" s="201"/>
      <c r="AV11" s="201"/>
      <c r="AW11" s="201"/>
      <c r="AX11" s="201"/>
      <c r="AY11" s="201"/>
      <c r="BA11" s="296"/>
    </row>
    <row r="12" spans="1:153" s="180" customFormat="1" ht="25.5" hidden="1" customHeight="1" x14ac:dyDescent="0.25">
      <c r="A12" s="140" t="s">
        <v>343</v>
      </c>
      <c r="B12" s="158" t="s">
        <v>284</v>
      </c>
      <c r="C12" s="2" t="s">
        <v>218</v>
      </c>
      <c r="D12" s="2" t="s">
        <v>100</v>
      </c>
      <c r="E12" s="2" t="s">
        <v>107</v>
      </c>
      <c r="F12" s="2" t="s">
        <v>446</v>
      </c>
      <c r="G12" s="2" t="s">
        <v>68</v>
      </c>
      <c r="H12" s="2" t="s">
        <v>192</v>
      </c>
      <c r="I12" s="2"/>
      <c r="J12" s="15">
        <v>406458</v>
      </c>
      <c r="K12" s="15">
        <v>30485</v>
      </c>
      <c r="L12" s="15">
        <v>30484</v>
      </c>
      <c r="M12" s="15"/>
      <c r="N12" s="15"/>
      <c r="O12" s="15">
        <v>345489</v>
      </c>
      <c r="P12" s="7">
        <v>42675</v>
      </c>
      <c r="Q12" s="358">
        <v>42705</v>
      </c>
      <c r="R12" s="376" t="s">
        <v>275</v>
      </c>
      <c r="S12" s="377">
        <v>42795</v>
      </c>
      <c r="T12" s="364">
        <v>2019</v>
      </c>
      <c r="U12" s="297">
        <v>0</v>
      </c>
      <c r="V12" s="297">
        <v>0</v>
      </c>
      <c r="W12" s="214">
        <v>0</v>
      </c>
      <c r="X12" s="297">
        <v>118377.60000000001</v>
      </c>
      <c r="Y12" s="297">
        <v>121184.9</v>
      </c>
      <c r="Z12" s="297">
        <v>105926.5</v>
      </c>
      <c r="AA12" s="297">
        <v>0</v>
      </c>
      <c r="AB12" s="297"/>
      <c r="AC12" s="297"/>
      <c r="AD12" s="201">
        <v>28</v>
      </c>
      <c r="AE12" s="479" t="s">
        <v>250</v>
      </c>
      <c r="AF12" s="201"/>
      <c r="AG12" s="376"/>
      <c r="AH12" s="199"/>
      <c r="AI12" s="216"/>
      <c r="AJ12" s="201"/>
      <c r="AK12" s="201"/>
      <c r="AL12" s="201"/>
      <c r="AM12" s="201"/>
      <c r="AN12" s="201" t="s">
        <v>180</v>
      </c>
      <c r="AO12" s="479" t="s">
        <v>182</v>
      </c>
      <c r="AP12" s="479">
        <v>33500</v>
      </c>
      <c r="AQ12" s="479"/>
      <c r="AR12" s="479"/>
      <c r="AS12" s="201"/>
      <c r="AT12" s="201"/>
      <c r="AU12" s="201"/>
      <c r="AV12" s="201"/>
      <c r="AW12" s="201"/>
      <c r="AX12" s="201"/>
      <c r="AY12" s="201"/>
      <c r="BA12" s="296"/>
    </row>
    <row r="13" spans="1:153" s="197" customFormat="1" ht="25.5" hidden="1" customHeight="1" x14ac:dyDescent="0.25">
      <c r="A13" s="153" t="s">
        <v>512</v>
      </c>
      <c r="B13" s="138" t="s">
        <v>108</v>
      </c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9"/>
      <c r="P13" s="190"/>
      <c r="Q13" s="191"/>
      <c r="R13" s="372"/>
      <c r="S13" s="373"/>
      <c r="T13" s="200"/>
      <c r="U13" s="192"/>
      <c r="V13" s="192"/>
      <c r="W13" s="192"/>
      <c r="X13" s="192"/>
      <c r="Y13" s="192"/>
      <c r="Z13" s="192"/>
      <c r="AA13" s="192"/>
      <c r="AB13" s="192"/>
      <c r="AC13" s="192"/>
      <c r="AD13" s="193"/>
      <c r="AE13" s="193"/>
      <c r="AF13" s="193"/>
      <c r="AG13" s="194"/>
      <c r="AH13" s="195"/>
      <c r="AI13" s="196"/>
      <c r="AJ13" s="193"/>
      <c r="AK13" s="193"/>
      <c r="AL13" s="193"/>
      <c r="AM13" s="193"/>
      <c r="AN13" s="193"/>
      <c r="AO13" s="193"/>
      <c r="AP13" s="193"/>
      <c r="AQ13" s="193"/>
      <c r="AR13" s="193"/>
      <c r="AS13" s="193"/>
      <c r="AT13" s="193"/>
      <c r="AU13" s="193"/>
      <c r="AV13" s="193"/>
      <c r="AW13" s="193"/>
      <c r="AX13" s="193"/>
      <c r="AY13" s="193"/>
      <c r="AZ13" s="180"/>
      <c r="BA13" s="296"/>
      <c r="BB13" s="180"/>
      <c r="BC13" s="180"/>
      <c r="BD13" s="180"/>
      <c r="BE13" s="180"/>
      <c r="BF13" s="180"/>
      <c r="BG13" s="180"/>
      <c r="BH13" s="180"/>
      <c r="BI13" s="180"/>
      <c r="BJ13" s="180"/>
      <c r="BK13" s="180"/>
      <c r="BL13" s="180"/>
      <c r="BM13" s="180"/>
      <c r="BN13" s="180"/>
      <c r="BO13" s="180"/>
      <c r="BP13" s="180"/>
      <c r="BQ13" s="180"/>
      <c r="BR13" s="180"/>
      <c r="BS13" s="180"/>
      <c r="BT13" s="180"/>
      <c r="BU13" s="180"/>
      <c r="BV13" s="180"/>
      <c r="BW13" s="180"/>
      <c r="BX13" s="180"/>
      <c r="BY13" s="180"/>
      <c r="BZ13" s="180"/>
      <c r="CA13" s="180"/>
      <c r="CB13" s="180"/>
      <c r="CC13" s="180"/>
      <c r="CD13" s="180"/>
      <c r="CE13" s="180"/>
      <c r="CF13" s="180"/>
      <c r="CG13" s="180"/>
      <c r="CH13" s="180"/>
      <c r="CI13" s="180"/>
      <c r="CJ13" s="180"/>
      <c r="CK13" s="180"/>
      <c r="CL13" s="180"/>
      <c r="CM13" s="180"/>
      <c r="CN13" s="180"/>
      <c r="CO13" s="180"/>
      <c r="CP13" s="180"/>
      <c r="CQ13" s="180"/>
      <c r="CR13" s="180"/>
      <c r="CS13" s="180"/>
      <c r="CT13" s="180"/>
      <c r="CU13" s="180"/>
      <c r="CV13" s="180"/>
      <c r="CW13" s="180"/>
      <c r="CX13" s="180"/>
      <c r="CY13" s="180"/>
      <c r="CZ13" s="180"/>
      <c r="DA13" s="180"/>
      <c r="DB13" s="180"/>
      <c r="DC13" s="180"/>
      <c r="DD13" s="180"/>
      <c r="DE13" s="180"/>
      <c r="DF13" s="180"/>
      <c r="DG13" s="180"/>
      <c r="DH13" s="180"/>
      <c r="DI13" s="180"/>
      <c r="DJ13" s="180"/>
      <c r="DK13" s="180"/>
      <c r="DL13" s="180"/>
      <c r="DM13" s="180"/>
      <c r="DN13" s="180"/>
      <c r="DO13" s="180"/>
      <c r="DP13" s="180"/>
      <c r="DQ13" s="180"/>
      <c r="DR13" s="180"/>
      <c r="DS13" s="180"/>
      <c r="DT13" s="180"/>
      <c r="DU13" s="180"/>
      <c r="DV13" s="180"/>
      <c r="DW13" s="180"/>
      <c r="DX13" s="180"/>
      <c r="DY13" s="180"/>
      <c r="DZ13" s="180"/>
      <c r="EA13" s="180"/>
      <c r="EB13" s="180"/>
      <c r="EC13" s="180"/>
      <c r="ED13" s="180"/>
      <c r="EE13" s="180"/>
      <c r="EF13" s="180"/>
      <c r="EG13" s="180"/>
      <c r="EH13" s="180"/>
      <c r="EI13" s="180"/>
      <c r="EJ13" s="180"/>
      <c r="EK13" s="180"/>
      <c r="EL13" s="180"/>
      <c r="EM13" s="180"/>
      <c r="EN13" s="180"/>
      <c r="EO13" s="180"/>
      <c r="EP13" s="180"/>
      <c r="EQ13" s="180"/>
      <c r="ER13" s="180"/>
      <c r="ES13" s="180"/>
      <c r="ET13" s="180"/>
      <c r="EU13" s="180"/>
      <c r="EV13" s="180"/>
      <c r="EW13" s="180"/>
    </row>
    <row r="14" spans="1:153" ht="47.25" hidden="1" customHeight="1" x14ac:dyDescent="0.25">
      <c r="A14" s="139" t="s">
        <v>344</v>
      </c>
      <c r="B14" s="157" t="s">
        <v>557</v>
      </c>
      <c r="C14" s="11" t="s">
        <v>220</v>
      </c>
      <c r="D14" s="19" t="s">
        <v>100</v>
      </c>
      <c r="E14" s="19" t="s">
        <v>191</v>
      </c>
      <c r="F14" s="19" t="s">
        <v>448</v>
      </c>
      <c r="G14" s="19" t="s">
        <v>109</v>
      </c>
      <c r="H14" s="19" t="s">
        <v>192</v>
      </c>
      <c r="I14" s="19"/>
      <c r="J14" s="21">
        <v>1022250</v>
      </c>
      <c r="K14" s="21">
        <v>76682</v>
      </c>
      <c r="L14" s="21">
        <v>76668</v>
      </c>
      <c r="M14" s="21">
        <v>0</v>
      </c>
      <c r="N14" s="21">
        <v>0</v>
      </c>
      <c r="O14" s="21">
        <v>868900</v>
      </c>
      <c r="P14" s="22">
        <v>42309</v>
      </c>
      <c r="Q14" s="357">
        <v>42491</v>
      </c>
      <c r="R14" s="374" t="s">
        <v>274</v>
      </c>
      <c r="S14" s="375">
        <v>42644</v>
      </c>
      <c r="T14" s="363">
        <v>2018</v>
      </c>
      <c r="U14" s="23">
        <v>0</v>
      </c>
      <c r="V14" s="23">
        <v>0</v>
      </c>
      <c r="W14" s="23">
        <v>600000</v>
      </c>
      <c r="X14" s="23">
        <v>268900</v>
      </c>
      <c r="Y14" s="23">
        <v>0</v>
      </c>
      <c r="Z14" s="23">
        <v>0</v>
      </c>
      <c r="AA14" s="23">
        <v>0</v>
      </c>
      <c r="AB14" s="23"/>
      <c r="AC14" s="23"/>
      <c r="AD14" s="17">
        <v>34</v>
      </c>
      <c r="AE14" s="20" t="s">
        <v>304</v>
      </c>
      <c r="AF14" s="17"/>
      <c r="AG14" s="178"/>
      <c r="AH14" s="198"/>
      <c r="AI14" s="175"/>
      <c r="AJ14" s="17"/>
      <c r="AK14" s="17"/>
      <c r="AL14" s="17"/>
      <c r="AM14" s="17"/>
      <c r="AN14" s="17" t="s">
        <v>180</v>
      </c>
      <c r="AO14" s="20" t="s">
        <v>182</v>
      </c>
      <c r="AP14" s="20">
        <v>4719.5</v>
      </c>
      <c r="AQ14" s="20" t="s">
        <v>181</v>
      </c>
      <c r="AR14" s="20" t="s">
        <v>599</v>
      </c>
      <c r="AS14" s="17">
        <v>1757.57</v>
      </c>
      <c r="AT14" s="17"/>
      <c r="AU14" s="17"/>
      <c r="AV14" s="17"/>
      <c r="AW14" s="17"/>
      <c r="AX14" s="17"/>
      <c r="AY14" s="17"/>
      <c r="BA14" s="296"/>
    </row>
    <row r="15" spans="1:153" s="197" customFormat="1" ht="25.5" hidden="1" customHeight="1" x14ac:dyDescent="0.25">
      <c r="A15" s="153" t="s">
        <v>513</v>
      </c>
      <c r="B15" s="138" t="s">
        <v>111</v>
      </c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9"/>
      <c r="P15" s="190"/>
      <c r="Q15" s="191"/>
      <c r="R15" s="372"/>
      <c r="S15" s="373"/>
      <c r="T15" s="200"/>
      <c r="U15" s="192"/>
      <c r="V15" s="192"/>
      <c r="W15" s="192"/>
      <c r="X15" s="192"/>
      <c r="Y15" s="192"/>
      <c r="Z15" s="192"/>
      <c r="AA15" s="192"/>
      <c r="AB15" s="192"/>
      <c r="AC15" s="192"/>
      <c r="AD15" s="193"/>
      <c r="AE15" s="193"/>
      <c r="AF15" s="193"/>
      <c r="AG15" s="194"/>
      <c r="AH15" s="195"/>
      <c r="AI15" s="196"/>
      <c r="AJ15" s="193"/>
      <c r="AK15" s="193"/>
      <c r="AL15" s="193"/>
      <c r="AM15" s="193"/>
      <c r="AN15" s="193"/>
      <c r="AO15" s="193"/>
      <c r="AP15" s="193"/>
      <c r="AQ15" s="193"/>
      <c r="AR15" s="193"/>
      <c r="AS15" s="193"/>
      <c r="AT15" s="193"/>
      <c r="AU15" s="193"/>
      <c r="AV15" s="193"/>
      <c r="AW15" s="193"/>
      <c r="AX15" s="193"/>
      <c r="AY15" s="193"/>
      <c r="AZ15" s="180"/>
      <c r="BA15" s="296"/>
      <c r="BB15" s="180"/>
      <c r="BC15" s="180"/>
      <c r="BD15" s="180"/>
      <c r="BE15" s="180"/>
      <c r="BF15" s="180"/>
      <c r="BG15" s="180"/>
      <c r="BH15" s="180"/>
      <c r="BI15" s="180"/>
      <c r="BJ15" s="180"/>
      <c r="BK15" s="180"/>
      <c r="BL15" s="180"/>
      <c r="BM15" s="180"/>
      <c r="BN15" s="180"/>
      <c r="BO15" s="180"/>
      <c r="BP15" s="180"/>
      <c r="BQ15" s="180"/>
      <c r="BR15" s="180"/>
      <c r="BS15" s="180"/>
      <c r="BT15" s="180"/>
      <c r="BU15" s="180"/>
      <c r="BV15" s="180"/>
      <c r="BW15" s="180"/>
      <c r="BX15" s="180"/>
      <c r="BY15" s="180"/>
      <c r="BZ15" s="180"/>
      <c r="CA15" s="180"/>
      <c r="CB15" s="180"/>
      <c r="CC15" s="180"/>
      <c r="CD15" s="180"/>
      <c r="CE15" s="180"/>
      <c r="CF15" s="180"/>
      <c r="CG15" s="180"/>
      <c r="CH15" s="180"/>
      <c r="CI15" s="180"/>
      <c r="CJ15" s="180"/>
      <c r="CK15" s="180"/>
      <c r="CL15" s="180"/>
      <c r="CM15" s="180"/>
      <c r="CN15" s="180"/>
      <c r="CO15" s="180"/>
      <c r="CP15" s="180"/>
      <c r="CQ15" s="180"/>
      <c r="CR15" s="180"/>
      <c r="CS15" s="180"/>
      <c r="CT15" s="180"/>
      <c r="CU15" s="180"/>
      <c r="CV15" s="180"/>
      <c r="CW15" s="180"/>
      <c r="CX15" s="180"/>
      <c r="CY15" s="180"/>
      <c r="CZ15" s="180"/>
      <c r="DA15" s="180"/>
      <c r="DB15" s="180"/>
      <c r="DC15" s="180"/>
      <c r="DD15" s="180"/>
      <c r="DE15" s="180"/>
      <c r="DF15" s="180"/>
      <c r="DG15" s="180"/>
      <c r="DH15" s="180"/>
      <c r="DI15" s="180"/>
      <c r="DJ15" s="180"/>
      <c r="DK15" s="180"/>
      <c r="DL15" s="180"/>
      <c r="DM15" s="180"/>
      <c r="DN15" s="180"/>
      <c r="DO15" s="180"/>
      <c r="DP15" s="180"/>
      <c r="DQ15" s="180"/>
      <c r="DR15" s="180"/>
      <c r="DS15" s="180"/>
      <c r="DT15" s="180"/>
      <c r="DU15" s="180"/>
      <c r="DV15" s="180"/>
      <c r="DW15" s="180"/>
      <c r="DX15" s="180"/>
      <c r="DY15" s="180"/>
      <c r="DZ15" s="180"/>
      <c r="EA15" s="180"/>
      <c r="EB15" s="180"/>
      <c r="EC15" s="180"/>
      <c r="ED15" s="180"/>
      <c r="EE15" s="180"/>
      <c r="EF15" s="180"/>
      <c r="EG15" s="180"/>
      <c r="EH15" s="180"/>
      <c r="EI15" s="180"/>
      <c r="EJ15" s="180"/>
      <c r="EK15" s="180"/>
      <c r="EL15" s="180"/>
      <c r="EM15" s="180"/>
      <c r="EN15" s="180"/>
      <c r="EO15" s="180"/>
      <c r="EP15" s="180"/>
      <c r="EQ15" s="180"/>
      <c r="ER15" s="180"/>
      <c r="ES15" s="180"/>
      <c r="ET15" s="180"/>
      <c r="EU15" s="180"/>
      <c r="EV15" s="180"/>
      <c r="EW15" s="180"/>
    </row>
    <row r="16" spans="1:153" ht="25.5" hidden="1" customHeight="1" x14ac:dyDescent="0.25">
      <c r="A16" s="139" t="s">
        <v>345</v>
      </c>
      <c r="B16" s="157" t="s">
        <v>200</v>
      </c>
      <c r="C16" s="11" t="s">
        <v>201</v>
      </c>
      <c r="D16" s="19" t="s">
        <v>100</v>
      </c>
      <c r="E16" s="19" t="s">
        <v>110</v>
      </c>
      <c r="F16" s="19" t="s">
        <v>449</v>
      </c>
      <c r="G16" s="19" t="s">
        <v>68</v>
      </c>
      <c r="H16" s="19" t="s">
        <v>192</v>
      </c>
      <c r="I16" s="19"/>
      <c r="J16" s="21">
        <f>K16+L16+O16</f>
        <v>461773</v>
      </c>
      <c r="K16" s="21">
        <v>34633</v>
      </c>
      <c r="L16" s="21">
        <v>34633</v>
      </c>
      <c r="M16" s="21"/>
      <c r="N16" s="21"/>
      <c r="O16" s="21">
        <v>392507</v>
      </c>
      <c r="P16" s="22">
        <v>42491</v>
      </c>
      <c r="Q16" s="357">
        <v>42644</v>
      </c>
      <c r="R16" s="374" t="s">
        <v>274</v>
      </c>
      <c r="S16" s="375">
        <v>42705</v>
      </c>
      <c r="T16" s="363">
        <v>2019</v>
      </c>
      <c r="U16" s="23"/>
      <c r="V16" s="23"/>
      <c r="W16" s="23"/>
      <c r="X16" s="23">
        <v>196253.5</v>
      </c>
      <c r="Y16" s="23">
        <v>117752.09999999999</v>
      </c>
      <c r="Z16" s="23">
        <v>78501.400000000009</v>
      </c>
      <c r="AA16" s="23"/>
      <c r="AB16" s="23"/>
      <c r="AC16" s="23"/>
      <c r="AD16" s="17">
        <v>30</v>
      </c>
      <c r="AE16" s="20" t="s">
        <v>252</v>
      </c>
      <c r="AF16" s="17"/>
      <c r="AG16" s="178"/>
      <c r="AH16" s="198"/>
      <c r="AI16" s="175"/>
      <c r="AJ16" s="17"/>
      <c r="AK16" s="17"/>
      <c r="AL16" s="17"/>
      <c r="AM16" s="17"/>
      <c r="AN16" s="17" t="s">
        <v>180</v>
      </c>
      <c r="AO16" s="20" t="s">
        <v>182</v>
      </c>
      <c r="AP16" s="20">
        <v>8001</v>
      </c>
      <c r="AQ16" s="20"/>
      <c r="AR16" s="20"/>
      <c r="AS16" s="17"/>
      <c r="AT16" s="17"/>
      <c r="AU16" s="17"/>
      <c r="AV16" s="17"/>
      <c r="AW16" s="17"/>
      <c r="AX16" s="17"/>
      <c r="AY16" s="17"/>
      <c r="BA16" s="296"/>
    </row>
    <row r="17" spans="1:153" ht="24.75" hidden="1" customHeight="1" thickBot="1" x14ac:dyDescent="0.3">
      <c r="A17" s="152" t="s">
        <v>311</v>
      </c>
      <c r="B17" s="137" t="s">
        <v>408</v>
      </c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9"/>
      <c r="Q17" s="169"/>
      <c r="R17" s="370"/>
      <c r="S17" s="371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H17" s="198"/>
      <c r="AI17" s="166"/>
      <c r="AJ17" s="166"/>
      <c r="AK17" s="166"/>
      <c r="AL17" s="166"/>
      <c r="AM17" s="166"/>
      <c r="AN17" s="159"/>
      <c r="AO17" s="159"/>
      <c r="AP17" s="159"/>
      <c r="AQ17" s="159"/>
      <c r="AR17" s="166"/>
      <c r="AS17" s="159"/>
      <c r="AT17" s="159"/>
      <c r="AU17" s="166"/>
      <c r="AV17" s="159"/>
      <c r="AW17" s="159"/>
      <c r="AX17" s="166"/>
      <c r="AY17" s="159"/>
      <c r="BA17" s="296"/>
    </row>
    <row r="18" spans="1:153" s="197" customFormat="1" ht="25.5" hidden="1" customHeight="1" x14ac:dyDescent="0.25">
      <c r="A18" s="153" t="s">
        <v>346</v>
      </c>
      <c r="B18" s="138" t="s">
        <v>417</v>
      </c>
      <c r="C18" s="188" t="s">
        <v>546</v>
      </c>
      <c r="D18" s="188" t="s">
        <v>102</v>
      </c>
      <c r="E18" s="188" t="s">
        <v>414</v>
      </c>
      <c r="F18" s="188" t="s">
        <v>415</v>
      </c>
      <c r="G18" s="188" t="s">
        <v>68</v>
      </c>
      <c r="H18" s="188"/>
      <c r="I18" s="188"/>
      <c r="J18" s="202"/>
      <c r="K18" s="202"/>
      <c r="L18" s="188"/>
      <c r="M18" s="188"/>
      <c r="N18" s="188"/>
      <c r="O18" s="385">
        <v>3321362</v>
      </c>
      <c r="P18" s="190"/>
      <c r="Q18" s="191"/>
      <c r="R18" s="384" t="s">
        <v>275</v>
      </c>
      <c r="S18" s="373"/>
      <c r="T18" s="200"/>
      <c r="U18" s="192"/>
      <c r="V18" s="192"/>
      <c r="W18" s="192"/>
      <c r="X18" s="192"/>
      <c r="Y18" s="192"/>
      <c r="Z18" s="192"/>
      <c r="AA18" s="192"/>
      <c r="AB18" s="192"/>
      <c r="AC18" s="192"/>
      <c r="AD18" s="193">
        <v>50</v>
      </c>
      <c r="AE18" s="387" t="s">
        <v>271</v>
      </c>
      <c r="AF18" s="193"/>
      <c r="AG18" s="194"/>
      <c r="AH18" s="195"/>
      <c r="AI18" s="196"/>
      <c r="AJ18" s="193"/>
      <c r="AK18" s="193"/>
      <c r="AL18" s="193"/>
      <c r="AM18" s="193"/>
      <c r="AN18" s="193"/>
      <c r="AO18" s="193"/>
      <c r="AP18" s="193"/>
      <c r="AQ18" s="193"/>
      <c r="AR18" s="193"/>
      <c r="AS18" s="193"/>
      <c r="AT18" s="193"/>
      <c r="AU18" s="193"/>
      <c r="AV18" s="193"/>
      <c r="AW18" s="193"/>
      <c r="AX18" s="193"/>
      <c r="AY18" s="193"/>
      <c r="AZ18" s="180"/>
      <c r="BA18" s="296"/>
      <c r="BB18" s="180"/>
      <c r="BC18" s="180"/>
      <c r="BD18" s="180"/>
      <c r="BE18" s="180"/>
      <c r="BF18" s="180"/>
      <c r="BG18" s="180"/>
      <c r="BH18" s="180"/>
      <c r="BI18" s="180"/>
      <c r="BJ18" s="180"/>
      <c r="BK18" s="180"/>
      <c r="BL18" s="180"/>
      <c r="BM18" s="180"/>
      <c r="BN18" s="180"/>
      <c r="BO18" s="180"/>
      <c r="BP18" s="180"/>
      <c r="BQ18" s="180"/>
      <c r="BR18" s="180"/>
      <c r="BS18" s="180"/>
      <c r="BT18" s="180"/>
      <c r="BU18" s="180"/>
      <c r="BV18" s="180"/>
      <c r="BW18" s="180"/>
      <c r="BX18" s="180"/>
      <c r="BY18" s="180"/>
      <c r="BZ18" s="180"/>
      <c r="CA18" s="180"/>
      <c r="CB18" s="180"/>
      <c r="CC18" s="180"/>
      <c r="CD18" s="180"/>
      <c r="CE18" s="180"/>
      <c r="CF18" s="180"/>
      <c r="CG18" s="180"/>
      <c r="CH18" s="180"/>
      <c r="CI18" s="180"/>
      <c r="CJ18" s="180"/>
      <c r="CK18" s="180"/>
      <c r="CL18" s="180"/>
      <c r="CM18" s="180"/>
      <c r="CN18" s="180"/>
      <c r="CO18" s="180"/>
      <c r="CP18" s="180"/>
      <c r="CQ18" s="180"/>
      <c r="CR18" s="180"/>
      <c r="CS18" s="180"/>
      <c r="CT18" s="180"/>
      <c r="CU18" s="180"/>
      <c r="CV18" s="180"/>
      <c r="CW18" s="180"/>
      <c r="CX18" s="180"/>
      <c r="CY18" s="180"/>
      <c r="CZ18" s="180"/>
      <c r="DA18" s="180"/>
      <c r="DB18" s="180"/>
      <c r="DC18" s="180"/>
      <c r="DD18" s="180"/>
      <c r="DE18" s="180"/>
      <c r="DF18" s="180"/>
      <c r="DG18" s="180"/>
      <c r="DH18" s="180"/>
      <c r="DI18" s="180"/>
      <c r="DJ18" s="180"/>
      <c r="DK18" s="180"/>
      <c r="DL18" s="180"/>
      <c r="DM18" s="180"/>
      <c r="DN18" s="180"/>
      <c r="DO18" s="180"/>
      <c r="DP18" s="180"/>
      <c r="DQ18" s="180"/>
      <c r="DR18" s="180"/>
      <c r="DS18" s="180"/>
      <c r="DT18" s="180"/>
      <c r="DU18" s="180"/>
      <c r="DV18" s="180"/>
      <c r="DW18" s="180"/>
      <c r="DX18" s="180"/>
      <c r="DY18" s="180"/>
      <c r="DZ18" s="180"/>
      <c r="EA18" s="180"/>
      <c r="EB18" s="180"/>
      <c r="EC18" s="180"/>
      <c r="ED18" s="180"/>
      <c r="EE18" s="180"/>
      <c r="EF18" s="180"/>
      <c r="EG18" s="180"/>
      <c r="EH18" s="180"/>
      <c r="EI18" s="180"/>
      <c r="EJ18" s="180"/>
      <c r="EK18" s="180"/>
      <c r="EL18" s="180"/>
      <c r="EM18" s="180"/>
      <c r="EN18" s="180"/>
      <c r="EO18" s="180"/>
      <c r="EP18" s="180"/>
      <c r="EQ18" s="180"/>
      <c r="ER18" s="180"/>
      <c r="ES18" s="180"/>
      <c r="ET18" s="180"/>
      <c r="EU18" s="180"/>
      <c r="EV18" s="180"/>
      <c r="EW18" s="180"/>
    </row>
    <row r="19" spans="1:153" ht="24.75" hidden="1" customHeight="1" thickBot="1" x14ac:dyDescent="0.3">
      <c r="A19" s="152" t="s">
        <v>312</v>
      </c>
      <c r="B19" s="137" t="s">
        <v>337</v>
      </c>
      <c r="C19" s="166"/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9"/>
      <c r="Q19" s="169"/>
      <c r="R19" s="370"/>
      <c r="S19" s="371"/>
      <c r="T19" s="166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198"/>
      <c r="AI19" s="166"/>
      <c r="AJ19" s="166"/>
      <c r="AK19" s="166"/>
      <c r="AL19" s="166"/>
      <c r="AM19" s="166"/>
      <c r="AN19" s="159"/>
      <c r="AO19" s="159"/>
      <c r="AP19" s="159"/>
      <c r="AQ19" s="159"/>
      <c r="AR19" s="166"/>
      <c r="AS19" s="159"/>
      <c r="AT19" s="159"/>
      <c r="AU19" s="166"/>
      <c r="AV19" s="159"/>
      <c r="AW19" s="159"/>
      <c r="AX19" s="166"/>
      <c r="AY19" s="159"/>
      <c r="BA19" s="296"/>
    </row>
    <row r="20" spans="1:153" ht="24.75" hidden="1" customHeight="1" thickBot="1" x14ac:dyDescent="0.3">
      <c r="A20" s="152" t="s">
        <v>313</v>
      </c>
      <c r="B20" s="137" t="s">
        <v>336</v>
      </c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9"/>
      <c r="Q20" s="169"/>
      <c r="R20" s="370"/>
      <c r="S20" s="371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98"/>
      <c r="AI20" s="166"/>
      <c r="AJ20" s="166"/>
      <c r="AK20" s="166"/>
      <c r="AL20" s="166"/>
      <c r="AM20" s="166"/>
      <c r="AN20" s="159"/>
      <c r="AO20" s="159"/>
      <c r="AP20" s="159"/>
      <c r="AQ20" s="159"/>
      <c r="AR20" s="166"/>
      <c r="AS20" s="159"/>
      <c r="AT20" s="159"/>
      <c r="AU20" s="166"/>
      <c r="AV20" s="159"/>
      <c r="AW20" s="159"/>
      <c r="AX20" s="166"/>
      <c r="AY20" s="159"/>
      <c r="BA20" s="296"/>
    </row>
    <row r="21" spans="1:153" s="197" customFormat="1" ht="25.5" hidden="1" customHeight="1" x14ac:dyDescent="0.25">
      <c r="A21" s="153" t="s">
        <v>514</v>
      </c>
      <c r="B21" s="138" t="s">
        <v>93</v>
      </c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9"/>
      <c r="P21" s="190"/>
      <c r="Q21" s="191"/>
      <c r="R21" s="372"/>
      <c r="S21" s="373"/>
      <c r="T21" s="200"/>
      <c r="U21" s="192"/>
      <c r="V21" s="192"/>
      <c r="W21" s="192"/>
      <c r="X21" s="192"/>
      <c r="Y21" s="192"/>
      <c r="Z21" s="192"/>
      <c r="AA21" s="192"/>
      <c r="AB21" s="192"/>
      <c r="AC21" s="192"/>
      <c r="AD21" s="193"/>
      <c r="AE21" s="193"/>
      <c r="AF21" s="193"/>
      <c r="AG21" s="194"/>
      <c r="AH21" s="195"/>
      <c r="AI21" s="196"/>
      <c r="AJ21" s="193"/>
      <c r="AK21" s="193"/>
      <c r="AL21" s="193"/>
      <c r="AM21" s="193"/>
      <c r="AN21" s="193"/>
      <c r="AO21" s="193"/>
      <c r="AP21" s="193"/>
      <c r="AQ21" s="193"/>
      <c r="AR21" s="193"/>
      <c r="AS21" s="193"/>
      <c r="AT21" s="193"/>
      <c r="AU21" s="193"/>
      <c r="AV21" s="193"/>
      <c r="AW21" s="193"/>
      <c r="AX21" s="193"/>
      <c r="AY21" s="193"/>
      <c r="AZ21" s="180"/>
      <c r="BA21" s="296"/>
      <c r="BB21" s="180"/>
      <c r="BC21" s="180"/>
      <c r="BD21" s="180"/>
      <c r="BE21" s="180"/>
      <c r="BF21" s="180"/>
      <c r="BG21" s="180"/>
      <c r="BH21" s="180"/>
      <c r="BI21" s="180"/>
      <c r="BJ21" s="180"/>
      <c r="BK21" s="180"/>
      <c r="BL21" s="180"/>
      <c r="BM21" s="180"/>
      <c r="BN21" s="180"/>
      <c r="BO21" s="180"/>
      <c r="BP21" s="180"/>
      <c r="BQ21" s="180"/>
      <c r="BR21" s="180"/>
      <c r="BS21" s="180"/>
      <c r="BT21" s="180"/>
      <c r="BU21" s="180"/>
      <c r="BV21" s="180"/>
      <c r="BW21" s="180"/>
      <c r="BX21" s="180"/>
      <c r="BY21" s="180"/>
      <c r="BZ21" s="180"/>
      <c r="CA21" s="180"/>
      <c r="CB21" s="180"/>
      <c r="CC21" s="180"/>
      <c r="CD21" s="180"/>
      <c r="CE21" s="180"/>
      <c r="CF21" s="180"/>
      <c r="CG21" s="180"/>
      <c r="CH21" s="180"/>
      <c r="CI21" s="180"/>
      <c r="CJ21" s="180"/>
      <c r="CK21" s="180"/>
      <c r="CL21" s="180"/>
      <c r="CM21" s="180"/>
      <c r="CN21" s="180"/>
      <c r="CO21" s="180"/>
      <c r="CP21" s="180"/>
      <c r="CQ21" s="180"/>
      <c r="CR21" s="180"/>
      <c r="CS21" s="180"/>
      <c r="CT21" s="180"/>
      <c r="CU21" s="180"/>
      <c r="CV21" s="180"/>
      <c r="CW21" s="180"/>
      <c r="CX21" s="180"/>
      <c r="CY21" s="180"/>
      <c r="CZ21" s="180"/>
      <c r="DA21" s="180"/>
      <c r="DB21" s="180"/>
      <c r="DC21" s="180"/>
      <c r="DD21" s="180"/>
      <c r="DE21" s="180"/>
      <c r="DF21" s="180"/>
      <c r="DG21" s="180"/>
      <c r="DH21" s="180"/>
      <c r="DI21" s="180"/>
      <c r="DJ21" s="180"/>
      <c r="DK21" s="180"/>
      <c r="DL21" s="180"/>
      <c r="DM21" s="180"/>
      <c r="DN21" s="180"/>
      <c r="DO21" s="180"/>
      <c r="DP21" s="180"/>
      <c r="DQ21" s="180"/>
      <c r="DR21" s="180"/>
      <c r="DS21" s="180"/>
      <c r="DT21" s="180"/>
      <c r="DU21" s="180"/>
      <c r="DV21" s="180"/>
      <c r="DW21" s="180"/>
      <c r="DX21" s="180"/>
      <c r="DY21" s="180"/>
      <c r="DZ21" s="180"/>
      <c r="EA21" s="180"/>
      <c r="EB21" s="180"/>
      <c r="EC21" s="180"/>
      <c r="ED21" s="180"/>
      <c r="EE21" s="180"/>
      <c r="EF21" s="180"/>
      <c r="EG21" s="180"/>
      <c r="EH21" s="180"/>
      <c r="EI21" s="180"/>
      <c r="EJ21" s="180"/>
      <c r="EK21" s="180"/>
      <c r="EL21" s="180"/>
      <c r="EM21" s="180"/>
      <c r="EN21" s="180"/>
      <c r="EO21" s="180"/>
      <c r="EP21" s="180"/>
      <c r="EQ21" s="180"/>
      <c r="ER21" s="180"/>
      <c r="ES21" s="180"/>
      <c r="ET21" s="180"/>
      <c r="EU21" s="180"/>
      <c r="EV21" s="180"/>
      <c r="EW21" s="180"/>
    </row>
    <row r="22" spans="1:153" ht="25.5" hidden="1" customHeight="1" x14ac:dyDescent="0.25">
      <c r="A22" s="139" t="s">
        <v>347</v>
      </c>
      <c r="B22" s="157" t="s">
        <v>214</v>
      </c>
      <c r="C22" s="11" t="s">
        <v>221</v>
      </c>
      <c r="D22" s="19" t="s">
        <v>22</v>
      </c>
      <c r="E22" s="19" t="s">
        <v>215</v>
      </c>
      <c r="F22" s="19" t="s">
        <v>60</v>
      </c>
      <c r="G22" s="19" t="s">
        <v>68</v>
      </c>
      <c r="H22" s="19"/>
      <c r="I22" s="19"/>
      <c r="J22" s="21">
        <v>822057.65</v>
      </c>
      <c r="K22" s="21">
        <v>123308.65</v>
      </c>
      <c r="L22" s="21"/>
      <c r="M22" s="21"/>
      <c r="N22" s="21"/>
      <c r="O22" s="21">
        <v>698749</v>
      </c>
      <c r="P22" s="22">
        <v>42675</v>
      </c>
      <c r="Q22" s="357">
        <v>42826</v>
      </c>
      <c r="R22" s="374" t="s">
        <v>275</v>
      </c>
      <c r="S22" s="375">
        <v>42917</v>
      </c>
      <c r="T22" s="363">
        <v>2019</v>
      </c>
      <c r="U22" s="23"/>
      <c r="V22" s="23"/>
      <c r="W22" s="23"/>
      <c r="X22" s="23">
        <v>150000</v>
      </c>
      <c r="Y22" s="23">
        <v>300000</v>
      </c>
      <c r="Z22" s="23">
        <v>248749</v>
      </c>
      <c r="AA22" s="23"/>
      <c r="AB22" s="23"/>
      <c r="AC22" s="23"/>
      <c r="AD22" s="17">
        <v>19</v>
      </c>
      <c r="AE22" s="20" t="s">
        <v>966</v>
      </c>
      <c r="AF22" s="17"/>
      <c r="AG22" s="178"/>
      <c r="AH22" s="198"/>
      <c r="AI22" s="175"/>
      <c r="AJ22" s="17"/>
      <c r="AK22" s="17"/>
      <c r="AL22" s="17"/>
      <c r="AM22" s="17"/>
      <c r="AN22" s="172" t="s">
        <v>152</v>
      </c>
      <c r="AO22" s="172" t="s">
        <v>153</v>
      </c>
      <c r="AP22" s="17">
        <v>5</v>
      </c>
      <c r="AQ22" s="17"/>
      <c r="AR22" s="17"/>
      <c r="AS22" s="17"/>
      <c r="AT22" s="17"/>
      <c r="AU22" s="17"/>
      <c r="AV22" s="17"/>
      <c r="AW22" s="17"/>
      <c r="AX22" s="17"/>
      <c r="AY22" s="17"/>
      <c r="AZ22" s="229"/>
      <c r="BA22" s="296"/>
      <c r="BB22" s="229"/>
      <c r="BC22" s="229"/>
      <c r="BD22" s="229"/>
      <c r="BE22" s="229"/>
      <c r="BF22" s="229"/>
      <c r="BG22" s="229"/>
      <c r="BH22" s="229"/>
      <c r="BI22" s="229"/>
      <c r="BJ22" s="229"/>
      <c r="BK22" s="229"/>
      <c r="BL22" s="229"/>
      <c r="BM22" s="229"/>
      <c r="BN22" s="229"/>
      <c r="BO22" s="229"/>
      <c r="BP22" s="229"/>
      <c r="BQ22" s="229"/>
    </row>
    <row r="23" spans="1:153" ht="25.5" hidden="1" customHeight="1" x14ac:dyDescent="0.25">
      <c r="A23" s="139" t="s">
        <v>348</v>
      </c>
      <c r="B23" s="157" t="s">
        <v>596</v>
      </c>
      <c r="C23" s="11" t="s">
        <v>218</v>
      </c>
      <c r="D23" s="19" t="s">
        <v>22</v>
      </c>
      <c r="E23" s="19" t="s">
        <v>278</v>
      </c>
      <c r="F23" s="19" t="s">
        <v>60</v>
      </c>
      <c r="G23" s="19" t="s">
        <v>68</v>
      </c>
      <c r="H23" s="19" t="s">
        <v>192</v>
      </c>
      <c r="I23" s="19"/>
      <c r="J23" s="21">
        <f>K23+N23+O23</f>
        <v>336192.2</v>
      </c>
      <c r="K23" s="21">
        <v>43873.7</v>
      </c>
      <c r="L23" s="21"/>
      <c r="M23" s="21"/>
      <c r="N23" s="21">
        <v>23701.5</v>
      </c>
      <c r="O23" s="21">
        <v>268617</v>
      </c>
      <c r="P23" s="22">
        <v>42675</v>
      </c>
      <c r="Q23" s="357">
        <v>42736</v>
      </c>
      <c r="R23" s="374" t="s">
        <v>275</v>
      </c>
      <c r="S23" s="375">
        <v>42826</v>
      </c>
      <c r="T23" s="363">
        <v>2018</v>
      </c>
      <c r="U23" s="23"/>
      <c r="V23" s="23"/>
      <c r="W23" s="23"/>
      <c r="X23" s="23">
        <v>200000</v>
      </c>
      <c r="Y23" s="23">
        <v>68617</v>
      </c>
      <c r="Z23" s="23"/>
      <c r="AA23" s="23"/>
      <c r="AB23" s="23"/>
      <c r="AC23" s="23"/>
      <c r="AD23" s="17">
        <v>12</v>
      </c>
      <c r="AE23" s="20" t="s">
        <v>235</v>
      </c>
      <c r="AF23" s="17"/>
      <c r="AG23" s="178"/>
      <c r="AH23" s="198"/>
      <c r="AI23" s="175"/>
      <c r="AJ23" s="17"/>
      <c r="AK23" s="17"/>
      <c r="AL23" s="17"/>
      <c r="AM23" s="17"/>
      <c r="AN23" s="17" t="s">
        <v>149</v>
      </c>
      <c r="AO23" s="20" t="s">
        <v>118</v>
      </c>
      <c r="AP23" s="17">
        <v>0.21</v>
      </c>
      <c r="AQ23" s="17" t="s">
        <v>150</v>
      </c>
      <c r="AR23" s="20" t="s">
        <v>595</v>
      </c>
      <c r="AS23" s="17">
        <v>0.51</v>
      </c>
      <c r="AT23" s="17"/>
      <c r="AU23" s="17"/>
      <c r="AV23" s="17"/>
      <c r="AW23" s="17"/>
      <c r="AX23" s="17"/>
      <c r="AY23" s="17"/>
      <c r="BA23" s="296"/>
    </row>
    <row r="24" spans="1:153" ht="25.5" hidden="1" customHeight="1" x14ac:dyDescent="0.25">
      <c r="A24" s="139" t="s">
        <v>349</v>
      </c>
      <c r="B24" s="157" t="s">
        <v>573</v>
      </c>
      <c r="C24" s="11" t="s">
        <v>201</v>
      </c>
      <c r="D24" s="19" t="s">
        <v>22</v>
      </c>
      <c r="E24" s="19" t="s">
        <v>288</v>
      </c>
      <c r="F24" s="19" t="s">
        <v>60</v>
      </c>
      <c r="G24" s="19" t="s">
        <v>68</v>
      </c>
      <c r="H24" s="19" t="s">
        <v>192</v>
      </c>
      <c r="I24" s="19"/>
      <c r="J24" s="21">
        <v>794019</v>
      </c>
      <c r="K24" s="21">
        <v>59552</v>
      </c>
      <c r="L24" s="21"/>
      <c r="M24" s="21"/>
      <c r="N24" s="21">
        <v>59551</v>
      </c>
      <c r="O24" s="21">
        <v>674916</v>
      </c>
      <c r="P24" s="22">
        <v>42675</v>
      </c>
      <c r="Q24" s="357">
        <v>42917</v>
      </c>
      <c r="R24" s="374" t="s">
        <v>275</v>
      </c>
      <c r="S24" s="375">
        <v>42979</v>
      </c>
      <c r="T24" s="363">
        <v>2019</v>
      </c>
      <c r="U24" s="23"/>
      <c r="V24" s="23"/>
      <c r="W24" s="23"/>
      <c r="X24" s="23">
        <v>134983</v>
      </c>
      <c r="Y24" s="23">
        <v>404950</v>
      </c>
      <c r="Z24" s="23">
        <v>134983</v>
      </c>
      <c r="AA24" s="23"/>
      <c r="AB24" s="23"/>
      <c r="AC24" s="23"/>
      <c r="AD24" s="17">
        <v>12</v>
      </c>
      <c r="AE24" s="20" t="s">
        <v>235</v>
      </c>
      <c r="AF24" s="17"/>
      <c r="AG24" s="178"/>
      <c r="AH24" s="198"/>
      <c r="AI24" s="175"/>
      <c r="AJ24" s="17"/>
      <c r="AK24" s="17"/>
      <c r="AL24" s="17"/>
      <c r="AM24" s="17"/>
      <c r="AN24" s="17" t="s">
        <v>149</v>
      </c>
      <c r="AO24" s="20" t="s">
        <v>118</v>
      </c>
      <c r="AP24" s="17">
        <v>2.0910000000000002</v>
      </c>
      <c r="AQ24" s="17"/>
      <c r="AR24" s="17"/>
      <c r="AS24" s="17"/>
      <c r="AT24" s="17"/>
      <c r="AU24" s="17"/>
      <c r="AV24" s="17"/>
      <c r="AW24" s="17"/>
      <c r="AX24" s="17"/>
      <c r="AY24" s="17"/>
      <c r="BA24" s="296"/>
    </row>
    <row r="25" spans="1:153" ht="40.5" hidden="1" customHeight="1" x14ac:dyDescent="0.25">
      <c r="A25" s="139" t="s">
        <v>350</v>
      </c>
      <c r="B25" s="157" t="s">
        <v>586</v>
      </c>
      <c r="C25" s="11" t="s">
        <v>201</v>
      </c>
      <c r="D25" s="19" t="s">
        <v>22</v>
      </c>
      <c r="E25" s="19" t="s">
        <v>288</v>
      </c>
      <c r="F25" s="19" t="s">
        <v>60</v>
      </c>
      <c r="G25" s="19" t="s">
        <v>68</v>
      </c>
      <c r="H25" s="19" t="s">
        <v>192</v>
      </c>
      <c r="I25" s="19"/>
      <c r="J25" s="21">
        <v>194118</v>
      </c>
      <c r="K25" s="21">
        <f>J25-N25-O25</f>
        <v>64860</v>
      </c>
      <c r="L25" s="21"/>
      <c r="M25" s="21"/>
      <c r="N25" s="21">
        <v>14558</v>
      </c>
      <c r="O25" s="21">
        <v>114700</v>
      </c>
      <c r="P25" s="22">
        <v>42675</v>
      </c>
      <c r="Q25" s="357">
        <v>43374</v>
      </c>
      <c r="R25" s="374" t="s">
        <v>280</v>
      </c>
      <c r="S25" s="375">
        <v>43435</v>
      </c>
      <c r="T25" s="363">
        <v>2020</v>
      </c>
      <c r="U25" s="23"/>
      <c r="V25" s="23"/>
      <c r="W25" s="23"/>
      <c r="X25" s="23"/>
      <c r="Z25" s="23">
        <v>54410</v>
      </c>
      <c r="AA25" s="23">
        <v>60290</v>
      </c>
      <c r="AB25" s="23"/>
      <c r="AC25" s="23"/>
      <c r="AD25" s="17">
        <v>19</v>
      </c>
      <c r="AE25" s="20" t="s">
        <v>966</v>
      </c>
      <c r="AF25" s="17"/>
      <c r="AG25" s="178"/>
      <c r="AH25" s="198"/>
      <c r="AI25" s="175"/>
      <c r="AJ25" s="17"/>
      <c r="AK25" s="17"/>
      <c r="AL25" s="17"/>
      <c r="AM25" s="17"/>
      <c r="AN25" s="172" t="s">
        <v>152</v>
      </c>
      <c r="AO25" s="172" t="s">
        <v>153</v>
      </c>
      <c r="AP25" s="17">
        <v>1</v>
      </c>
      <c r="AQ25" s="17"/>
      <c r="AR25" s="17"/>
      <c r="AS25" s="17"/>
      <c r="AT25" s="17"/>
      <c r="AU25" s="17"/>
      <c r="AV25" s="17"/>
      <c r="AW25" s="17"/>
      <c r="AX25" s="17"/>
      <c r="AY25" s="17"/>
      <c r="BA25" s="296"/>
    </row>
    <row r="26" spans="1:153" ht="25.5" hidden="1" customHeight="1" x14ac:dyDescent="0.25">
      <c r="A26" s="139" t="s">
        <v>351</v>
      </c>
      <c r="B26" s="157" t="s">
        <v>576</v>
      </c>
      <c r="C26" s="11" t="s">
        <v>220</v>
      </c>
      <c r="D26" s="19" t="s">
        <v>22</v>
      </c>
      <c r="E26" s="19" t="s">
        <v>191</v>
      </c>
      <c r="F26" s="19" t="s">
        <v>60</v>
      </c>
      <c r="G26" s="19" t="s">
        <v>68</v>
      </c>
      <c r="H26" s="19" t="s">
        <v>192</v>
      </c>
      <c r="I26" s="19"/>
      <c r="J26" s="21">
        <v>1866751.15</v>
      </c>
      <c r="K26" s="21">
        <v>678877.04</v>
      </c>
      <c r="L26" s="21"/>
      <c r="M26" s="21"/>
      <c r="N26" s="21">
        <v>96314.11</v>
      </c>
      <c r="O26" s="21">
        <v>1091560</v>
      </c>
      <c r="P26" s="22">
        <v>42675</v>
      </c>
      <c r="Q26" s="357">
        <v>42795</v>
      </c>
      <c r="R26" s="374" t="s">
        <v>275</v>
      </c>
      <c r="S26" s="375">
        <v>42887</v>
      </c>
      <c r="T26" s="363">
        <v>2020</v>
      </c>
      <c r="U26" s="23"/>
      <c r="V26" s="23"/>
      <c r="W26" s="23"/>
      <c r="X26" s="23">
        <v>127500</v>
      </c>
      <c r="Y26" s="23">
        <v>545780</v>
      </c>
      <c r="Z26" s="23">
        <v>218280</v>
      </c>
      <c r="AA26" s="23">
        <v>200000</v>
      </c>
      <c r="AB26" s="23"/>
      <c r="AC26" s="23"/>
      <c r="AD26" s="17">
        <v>12</v>
      </c>
      <c r="AE26" s="20" t="s">
        <v>235</v>
      </c>
      <c r="AF26" s="17"/>
      <c r="AG26" s="178"/>
      <c r="AH26" s="198"/>
      <c r="AI26" s="175"/>
      <c r="AJ26" s="17"/>
      <c r="AK26" s="17"/>
      <c r="AL26" s="17"/>
      <c r="AM26" s="17"/>
      <c r="AN26" s="17" t="s">
        <v>149</v>
      </c>
      <c r="AO26" s="20" t="s">
        <v>118</v>
      </c>
      <c r="AP26" s="17">
        <v>1.651</v>
      </c>
      <c r="AQ26" s="172" t="s">
        <v>152</v>
      </c>
      <c r="AR26" s="172" t="s">
        <v>153</v>
      </c>
      <c r="AS26" s="17">
        <v>2</v>
      </c>
      <c r="AT26" s="17"/>
      <c r="AU26" s="17"/>
      <c r="AV26" s="17"/>
      <c r="AW26" s="17"/>
      <c r="AX26" s="17"/>
      <c r="AY26" s="17"/>
      <c r="BA26" s="296"/>
    </row>
    <row r="27" spans="1:153" s="197" customFormat="1" ht="25.5" hidden="1" customHeight="1" x14ac:dyDescent="0.25">
      <c r="A27" s="153" t="s">
        <v>515</v>
      </c>
      <c r="B27" s="380" t="s">
        <v>94</v>
      </c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9"/>
      <c r="P27" s="190"/>
      <c r="Q27" s="191"/>
      <c r="R27" s="372"/>
      <c r="S27" s="373"/>
      <c r="T27" s="200"/>
      <c r="U27" s="192"/>
      <c r="V27" s="192"/>
      <c r="W27" s="192"/>
      <c r="X27" s="192"/>
      <c r="Y27" s="192"/>
      <c r="Z27" s="192"/>
      <c r="AA27" s="192"/>
      <c r="AB27" s="192"/>
      <c r="AC27" s="192"/>
      <c r="AD27" s="193"/>
      <c r="AE27" s="193"/>
      <c r="AF27" s="193"/>
      <c r="AG27" s="194"/>
      <c r="AH27" s="195"/>
      <c r="AI27" s="196"/>
      <c r="AJ27" s="193"/>
      <c r="AK27" s="193"/>
      <c r="AL27" s="193"/>
      <c r="AM27" s="193"/>
      <c r="AN27" s="193"/>
      <c r="AO27" s="193"/>
      <c r="AP27" s="193"/>
      <c r="AQ27" s="193"/>
      <c r="AR27" s="193"/>
      <c r="AS27" s="193"/>
      <c r="AT27" s="193"/>
      <c r="AU27" s="193"/>
      <c r="AV27" s="193"/>
      <c r="AW27" s="193"/>
      <c r="AX27" s="193"/>
      <c r="AY27" s="193"/>
      <c r="AZ27" s="180"/>
      <c r="BA27" s="296"/>
      <c r="BB27" s="180"/>
      <c r="BC27" s="180"/>
      <c r="BD27" s="180"/>
      <c r="BE27" s="180"/>
      <c r="BF27" s="180"/>
      <c r="BG27" s="180"/>
      <c r="BH27" s="180"/>
      <c r="BI27" s="180"/>
      <c r="BJ27" s="180"/>
      <c r="BK27" s="180"/>
      <c r="BL27" s="180"/>
      <c r="BM27" s="180"/>
      <c r="BN27" s="180"/>
      <c r="BO27" s="180"/>
      <c r="BP27" s="180"/>
      <c r="BQ27" s="180"/>
      <c r="BR27" s="180"/>
      <c r="BS27" s="180"/>
      <c r="BT27" s="180"/>
      <c r="BU27" s="180"/>
      <c r="BV27" s="180"/>
      <c r="BW27" s="180"/>
      <c r="BX27" s="180"/>
      <c r="BY27" s="180"/>
      <c r="BZ27" s="180"/>
      <c r="CA27" s="180"/>
      <c r="CB27" s="180"/>
      <c r="CC27" s="180"/>
      <c r="CD27" s="180"/>
      <c r="CE27" s="180"/>
      <c r="CF27" s="180"/>
      <c r="CG27" s="180"/>
      <c r="CH27" s="180"/>
      <c r="CI27" s="180"/>
      <c r="CJ27" s="180"/>
      <c r="CK27" s="180"/>
      <c r="CL27" s="180"/>
      <c r="CM27" s="180"/>
      <c r="CN27" s="180"/>
      <c r="CO27" s="180"/>
      <c r="CP27" s="180"/>
      <c r="CQ27" s="180"/>
      <c r="CR27" s="180"/>
      <c r="CS27" s="180"/>
      <c r="CT27" s="180"/>
      <c r="CU27" s="180"/>
      <c r="CV27" s="180"/>
      <c r="CW27" s="180"/>
      <c r="CX27" s="180"/>
      <c r="CY27" s="180"/>
      <c r="CZ27" s="180"/>
      <c r="DA27" s="180"/>
      <c r="DB27" s="180"/>
      <c r="DC27" s="180"/>
      <c r="DD27" s="180"/>
      <c r="DE27" s="180"/>
      <c r="DF27" s="180"/>
      <c r="DG27" s="180"/>
      <c r="DH27" s="180"/>
      <c r="DI27" s="180"/>
      <c r="DJ27" s="180"/>
      <c r="DK27" s="180"/>
      <c r="DL27" s="180"/>
      <c r="DM27" s="180"/>
      <c r="DN27" s="180"/>
      <c r="DO27" s="180"/>
      <c r="DP27" s="180"/>
      <c r="DQ27" s="180"/>
      <c r="DR27" s="180"/>
      <c r="DS27" s="180"/>
      <c r="DT27" s="180"/>
      <c r="DU27" s="180"/>
      <c r="DV27" s="180"/>
      <c r="DW27" s="180"/>
      <c r="DX27" s="180"/>
      <c r="DY27" s="180"/>
      <c r="DZ27" s="180"/>
      <c r="EA27" s="180"/>
      <c r="EB27" s="180"/>
      <c r="EC27" s="180"/>
      <c r="ED27" s="180"/>
      <c r="EE27" s="180"/>
      <c r="EF27" s="180"/>
      <c r="EG27" s="180"/>
      <c r="EH27" s="180"/>
      <c r="EI27" s="180"/>
      <c r="EJ27" s="180"/>
      <c r="EK27" s="180"/>
      <c r="EL27" s="180"/>
      <c r="EM27" s="180"/>
      <c r="EN27" s="180"/>
      <c r="EO27" s="180"/>
      <c r="EP27" s="180"/>
      <c r="EQ27" s="180"/>
      <c r="ER27" s="180"/>
      <c r="ES27" s="180"/>
      <c r="ET27" s="180"/>
      <c r="EU27" s="180"/>
      <c r="EV27" s="180"/>
      <c r="EW27" s="180"/>
    </row>
    <row r="28" spans="1:153" ht="25.5" hidden="1" customHeight="1" x14ac:dyDescent="0.25">
      <c r="A28" s="139" t="s">
        <v>352</v>
      </c>
      <c r="B28" s="157" t="s">
        <v>598</v>
      </c>
      <c r="C28" s="11" t="s">
        <v>220</v>
      </c>
      <c r="D28" s="19" t="s">
        <v>22</v>
      </c>
      <c r="E28" s="19" t="s">
        <v>191</v>
      </c>
      <c r="F28" s="19" t="s">
        <v>61</v>
      </c>
      <c r="G28" s="19" t="s">
        <v>68</v>
      </c>
      <c r="H28" s="19" t="s">
        <v>192</v>
      </c>
      <c r="I28" s="19"/>
      <c r="J28" s="21">
        <f>K28+O28</f>
        <v>1277647</v>
      </c>
      <c r="K28" s="21">
        <v>191647</v>
      </c>
      <c r="L28" s="21"/>
      <c r="M28" s="21">
        <v>0</v>
      </c>
      <c r="N28" s="21">
        <v>0</v>
      </c>
      <c r="O28" s="21">
        <v>1086000</v>
      </c>
      <c r="P28" s="22">
        <v>42795</v>
      </c>
      <c r="Q28" s="357">
        <v>42887</v>
      </c>
      <c r="R28" s="374" t="s">
        <v>275</v>
      </c>
      <c r="S28" s="375">
        <v>42979</v>
      </c>
      <c r="T28" s="363">
        <v>2020</v>
      </c>
      <c r="U28" s="23">
        <v>0</v>
      </c>
      <c r="V28" s="23">
        <v>0</v>
      </c>
      <c r="W28" s="23">
        <v>0</v>
      </c>
      <c r="X28" s="23">
        <v>200000</v>
      </c>
      <c r="Y28" s="23">
        <v>400000</v>
      </c>
      <c r="Z28" s="23">
        <v>400000</v>
      </c>
      <c r="AA28" s="23">
        <v>86000</v>
      </c>
      <c r="AB28" s="23"/>
      <c r="AC28" s="23"/>
      <c r="AD28" s="17">
        <v>19</v>
      </c>
      <c r="AE28" s="20" t="s">
        <v>300</v>
      </c>
      <c r="AF28" s="17"/>
      <c r="AG28" s="178"/>
      <c r="AH28" s="198"/>
      <c r="AI28" s="175"/>
      <c r="AJ28" s="17"/>
      <c r="AK28" s="17"/>
      <c r="AL28" s="17"/>
      <c r="AM28" s="17"/>
      <c r="AN28" s="17" t="s">
        <v>128</v>
      </c>
      <c r="AO28" s="20" t="s">
        <v>117</v>
      </c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BA28" s="296"/>
    </row>
    <row r="29" spans="1:153" ht="25.5" hidden="1" customHeight="1" x14ac:dyDescent="0.25">
      <c r="A29" s="139" t="s">
        <v>516</v>
      </c>
      <c r="B29" s="157" t="s">
        <v>517</v>
      </c>
      <c r="C29" s="11" t="s">
        <v>220</v>
      </c>
      <c r="D29" s="19" t="s">
        <v>22</v>
      </c>
      <c r="E29" s="19" t="s">
        <v>191</v>
      </c>
      <c r="F29" s="19" t="s">
        <v>518</v>
      </c>
      <c r="G29" s="19" t="s">
        <v>109</v>
      </c>
      <c r="H29" s="19" t="s">
        <v>192</v>
      </c>
      <c r="I29" s="19"/>
      <c r="J29" s="21">
        <v>11900</v>
      </c>
      <c r="K29" s="21">
        <v>1785</v>
      </c>
      <c r="L29" s="21"/>
      <c r="M29" s="21"/>
      <c r="N29" s="21"/>
      <c r="O29" s="21">
        <v>10115</v>
      </c>
      <c r="P29" s="22">
        <v>42644</v>
      </c>
      <c r="Q29" s="357">
        <v>42705</v>
      </c>
      <c r="R29" s="374" t="s">
        <v>274</v>
      </c>
      <c r="S29" s="375">
        <v>42705</v>
      </c>
      <c r="T29" s="363">
        <v>2017</v>
      </c>
      <c r="U29" s="23"/>
      <c r="V29" s="23"/>
      <c r="W29" s="23"/>
      <c r="X29" s="23">
        <v>10115</v>
      </c>
      <c r="Y29" s="23"/>
      <c r="Z29" s="23"/>
      <c r="AA29" s="23"/>
      <c r="AB29" s="23"/>
      <c r="AC29" s="23"/>
      <c r="AD29" s="17">
        <v>50</v>
      </c>
      <c r="AE29" s="20" t="s">
        <v>271</v>
      </c>
      <c r="AF29" s="17"/>
      <c r="AG29" s="178"/>
      <c r="AH29" s="198"/>
      <c r="AI29" s="175"/>
      <c r="AJ29" s="17"/>
      <c r="AK29" s="17"/>
      <c r="AL29" s="17"/>
      <c r="AM29" s="17"/>
      <c r="AN29" s="17" t="s">
        <v>519</v>
      </c>
      <c r="AO29" s="20" t="s">
        <v>520</v>
      </c>
      <c r="AP29" s="17">
        <v>1</v>
      </c>
      <c r="AQ29" s="17"/>
      <c r="AR29" s="17"/>
      <c r="AS29" s="17"/>
      <c r="AT29" s="17"/>
      <c r="AU29" s="17"/>
      <c r="AV29" s="17"/>
      <c r="AW29" s="17"/>
      <c r="AX29" s="17"/>
      <c r="AY29" s="17"/>
      <c r="BA29" s="296"/>
    </row>
    <row r="30" spans="1:153" s="197" customFormat="1" ht="25.5" hidden="1" customHeight="1" x14ac:dyDescent="0.25">
      <c r="A30" s="153" t="s">
        <v>521</v>
      </c>
      <c r="B30" s="138" t="s">
        <v>95</v>
      </c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285"/>
      <c r="P30" s="190"/>
      <c r="Q30" s="191"/>
      <c r="R30" s="372"/>
      <c r="S30" s="373"/>
      <c r="T30" s="200"/>
      <c r="U30" s="192"/>
      <c r="V30" s="192"/>
      <c r="W30" s="192"/>
      <c r="X30" s="192"/>
      <c r="Y30" s="192"/>
      <c r="Z30" s="192"/>
      <c r="AA30" s="192"/>
      <c r="AB30" s="192"/>
      <c r="AC30" s="192"/>
      <c r="AD30" s="193"/>
      <c r="AE30" s="193"/>
      <c r="AF30" s="193"/>
      <c r="AG30" s="194"/>
      <c r="AH30" s="195"/>
      <c r="AI30" s="196"/>
      <c r="AJ30" s="193"/>
      <c r="AK30" s="193"/>
      <c r="AL30" s="193"/>
      <c r="AM30" s="193"/>
      <c r="AN30" s="193"/>
      <c r="AO30" s="193"/>
      <c r="AP30" s="193"/>
      <c r="AQ30" s="193"/>
      <c r="AR30" s="193"/>
      <c r="AS30" s="193"/>
      <c r="AT30" s="193"/>
      <c r="AU30" s="193"/>
      <c r="AV30" s="193"/>
      <c r="AW30" s="193"/>
      <c r="AX30" s="193"/>
      <c r="AY30" s="193"/>
      <c r="AZ30" s="180"/>
      <c r="BA30" s="296"/>
      <c r="BB30" s="180"/>
      <c r="BC30" s="180"/>
      <c r="BD30" s="180"/>
      <c r="BE30" s="180"/>
      <c r="BF30" s="180"/>
      <c r="BG30" s="180"/>
      <c r="BH30" s="180"/>
      <c r="BI30" s="180"/>
      <c r="BJ30" s="180"/>
      <c r="BK30" s="180"/>
      <c r="BL30" s="180"/>
      <c r="BM30" s="180"/>
      <c r="BN30" s="180"/>
      <c r="BO30" s="180"/>
      <c r="BP30" s="180"/>
      <c r="BQ30" s="180"/>
      <c r="BR30" s="180"/>
      <c r="BS30" s="180"/>
      <c r="BT30" s="180"/>
      <c r="BU30" s="180"/>
      <c r="BV30" s="180"/>
      <c r="BW30" s="180"/>
      <c r="BX30" s="180"/>
      <c r="BY30" s="180"/>
      <c r="BZ30" s="180"/>
      <c r="CA30" s="180"/>
      <c r="CB30" s="180"/>
      <c r="CC30" s="180"/>
      <c r="CD30" s="180"/>
      <c r="CE30" s="180"/>
      <c r="CF30" s="180"/>
      <c r="CG30" s="180"/>
      <c r="CH30" s="180"/>
      <c r="CI30" s="180"/>
      <c r="CJ30" s="180"/>
      <c r="CK30" s="180"/>
      <c r="CL30" s="180"/>
      <c r="CM30" s="180"/>
      <c r="CN30" s="180"/>
      <c r="CO30" s="180"/>
      <c r="CP30" s="180"/>
      <c r="CQ30" s="180"/>
      <c r="CR30" s="180"/>
      <c r="CS30" s="180"/>
      <c r="CT30" s="180"/>
      <c r="CU30" s="180"/>
      <c r="CV30" s="180"/>
      <c r="CW30" s="180"/>
      <c r="CX30" s="180"/>
      <c r="CY30" s="180"/>
      <c r="CZ30" s="180"/>
      <c r="DA30" s="180"/>
      <c r="DB30" s="180"/>
      <c r="DC30" s="180"/>
      <c r="DD30" s="180"/>
      <c r="DE30" s="180"/>
      <c r="DF30" s="180"/>
      <c r="DG30" s="180"/>
      <c r="DH30" s="180"/>
      <c r="DI30" s="180"/>
      <c r="DJ30" s="180"/>
      <c r="DK30" s="180"/>
      <c r="DL30" s="180"/>
      <c r="DM30" s="180"/>
      <c r="DN30" s="180"/>
      <c r="DO30" s="180"/>
      <c r="DP30" s="180"/>
      <c r="DQ30" s="180"/>
      <c r="DR30" s="180"/>
      <c r="DS30" s="180"/>
      <c r="DT30" s="180"/>
      <c r="DU30" s="180"/>
      <c r="DV30" s="180"/>
      <c r="DW30" s="180"/>
      <c r="DX30" s="180"/>
      <c r="DY30" s="180"/>
      <c r="DZ30" s="180"/>
      <c r="EA30" s="180"/>
      <c r="EB30" s="180"/>
      <c r="EC30" s="180"/>
      <c r="ED30" s="180"/>
      <c r="EE30" s="180"/>
      <c r="EF30" s="180"/>
      <c r="EG30" s="180"/>
      <c r="EH30" s="180"/>
      <c r="EI30" s="180"/>
      <c r="EJ30" s="180"/>
      <c r="EK30" s="180"/>
      <c r="EL30" s="180"/>
      <c r="EM30" s="180"/>
      <c r="EN30" s="180"/>
      <c r="EO30" s="180"/>
      <c r="EP30" s="180"/>
      <c r="EQ30" s="180"/>
      <c r="ER30" s="180"/>
      <c r="ES30" s="180"/>
      <c r="ET30" s="180"/>
      <c r="EU30" s="180"/>
      <c r="EV30" s="180"/>
      <c r="EW30" s="180"/>
    </row>
    <row r="31" spans="1:153" ht="25.5" hidden="1" customHeight="1" x14ac:dyDescent="0.25">
      <c r="A31" s="139" t="s">
        <v>353</v>
      </c>
      <c r="B31" s="157" t="s">
        <v>587</v>
      </c>
      <c r="C31" s="11" t="s">
        <v>221</v>
      </c>
      <c r="D31" s="19" t="s">
        <v>22</v>
      </c>
      <c r="E31" s="19" t="s">
        <v>216</v>
      </c>
      <c r="F31" s="19" t="s">
        <v>96</v>
      </c>
      <c r="G31" s="19" t="s">
        <v>68</v>
      </c>
      <c r="H31" s="19"/>
      <c r="I31" s="19"/>
      <c r="J31" s="21">
        <v>83796.47</v>
      </c>
      <c r="K31" s="21">
        <v>12569.47</v>
      </c>
      <c r="L31" s="21"/>
      <c r="M31" s="21"/>
      <c r="N31" s="21"/>
      <c r="O31" s="21">
        <v>71227</v>
      </c>
      <c r="P31" s="22">
        <v>42795</v>
      </c>
      <c r="Q31" s="357">
        <v>42948</v>
      </c>
      <c r="R31" s="374" t="s">
        <v>275</v>
      </c>
      <c r="S31" s="375">
        <v>43040</v>
      </c>
      <c r="T31" s="363">
        <v>2018</v>
      </c>
      <c r="U31" s="23"/>
      <c r="V31" s="23"/>
      <c r="W31" s="23"/>
      <c r="X31" s="23">
        <v>10000</v>
      </c>
      <c r="Y31" s="23">
        <v>61227</v>
      </c>
      <c r="Z31" s="23"/>
      <c r="AA31" s="23"/>
      <c r="AB31" s="23"/>
      <c r="AC31" s="23"/>
      <c r="AD31" s="17">
        <v>19</v>
      </c>
      <c r="AE31" s="20" t="s">
        <v>966</v>
      </c>
      <c r="AF31" s="17"/>
      <c r="AG31" s="293"/>
      <c r="AH31" s="198"/>
      <c r="AI31" s="175"/>
      <c r="AJ31" s="17"/>
      <c r="AK31" s="17"/>
      <c r="AL31" s="17"/>
      <c r="AM31" s="17"/>
      <c r="AN31" s="479" t="s">
        <v>155</v>
      </c>
      <c r="AO31" s="479" t="s">
        <v>540</v>
      </c>
      <c r="AP31" s="304">
        <v>1</v>
      </c>
      <c r="AQ31" s="17"/>
      <c r="AR31" s="17"/>
      <c r="AS31" s="17"/>
      <c r="AT31" s="17"/>
      <c r="AU31" s="17"/>
      <c r="AV31" s="17"/>
      <c r="AW31" s="17"/>
      <c r="AX31" s="17"/>
      <c r="AY31" s="17"/>
      <c r="AZ31" s="229"/>
      <c r="BA31" s="296"/>
      <c r="BB31" s="229"/>
      <c r="BC31" s="229"/>
      <c r="BD31" s="229"/>
      <c r="BE31" s="229"/>
      <c r="BF31" s="229"/>
      <c r="BG31" s="229"/>
      <c r="BH31" s="229"/>
      <c r="BI31" s="229"/>
      <c r="BJ31" s="229"/>
      <c r="BK31" s="229"/>
      <c r="BL31" s="229"/>
      <c r="BM31" s="229"/>
      <c r="BN31" s="229"/>
      <c r="BO31" s="229"/>
      <c r="BP31" s="229"/>
      <c r="BQ31" s="229"/>
    </row>
    <row r="32" spans="1:153" ht="25.5" hidden="1" customHeight="1" x14ac:dyDescent="0.25">
      <c r="A32" s="139" t="s">
        <v>354</v>
      </c>
      <c r="B32" s="157" t="s">
        <v>588</v>
      </c>
      <c r="C32" s="11" t="s">
        <v>218</v>
      </c>
      <c r="D32" s="19" t="s">
        <v>22</v>
      </c>
      <c r="E32" s="19" t="s">
        <v>278</v>
      </c>
      <c r="F32" s="19" t="s">
        <v>96</v>
      </c>
      <c r="G32" s="19" t="s">
        <v>68</v>
      </c>
      <c r="H32" s="19" t="s">
        <v>192</v>
      </c>
      <c r="I32" s="19"/>
      <c r="J32" s="21">
        <v>34280.82</v>
      </c>
      <c r="K32" s="21">
        <v>6898.82</v>
      </c>
      <c r="L32" s="21"/>
      <c r="M32" s="21"/>
      <c r="N32" s="21"/>
      <c r="O32" s="21">
        <v>27382</v>
      </c>
      <c r="P32" s="22">
        <v>42675</v>
      </c>
      <c r="Q32" s="357">
        <v>42886</v>
      </c>
      <c r="R32" s="374" t="s">
        <v>275</v>
      </c>
      <c r="S32" s="375">
        <v>42947</v>
      </c>
      <c r="T32" s="363">
        <v>2019</v>
      </c>
      <c r="U32" s="23"/>
      <c r="V32" s="23"/>
      <c r="W32" s="23"/>
      <c r="X32" s="23">
        <v>27382</v>
      </c>
      <c r="Y32" s="23">
        <v>0</v>
      </c>
      <c r="Z32" s="23"/>
      <c r="AA32" s="23"/>
      <c r="AB32" s="23"/>
      <c r="AC32" s="23"/>
      <c r="AD32" s="17">
        <v>19</v>
      </c>
      <c r="AE32" s="20" t="s">
        <v>966</v>
      </c>
      <c r="AF32" s="17"/>
      <c r="AG32" s="293"/>
      <c r="AH32" s="198"/>
      <c r="AI32" s="175"/>
      <c r="AJ32" s="17"/>
      <c r="AK32" s="17"/>
      <c r="AL32" s="17"/>
      <c r="AM32" s="17"/>
      <c r="AN32" s="201" t="s">
        <v>154</v>
      </c>
      <c r="AO32" s="479" t="s">
        <v>539</v>
      </c>
      <c r="AP32" s="201">
        <v>0.51</v>
      </c>
      <c r="AQ32" s="17"/>
      <c r="AR32" s="17"/>
      <c r="AS32" s="17"/>
      <c r="AT32" s="17"/>
      <c r="AU32" s="17"/>
      <c r="AV32" s="17"/>
      <c r="AW32" s="17"/>
      <c r="AX32" s="17"/>
      <c r="AY32" s="17"/>
      <c r="BA32" s="296"/>
    </row>
    <row r="33" spans="1:153" ht="25.5" hidden="1" customHeight="1" x14ac:dyDescent="0.25">
      <c r="A33" s="139" t="s">
        <v>355</v>
      </c>
      <c r="B33" s="157" t="s">
        <v>572</v>
      </c>
      <c r="C33" s="11" t="s">
        <v>201</v>
      </c>
      <c r="D33" s="19" t="s">
        <v>22</v>
      </c>
      <c r="E33" s="19" t="s">
        <v>288</v>
      </c>
      <c r="F33" s="19" t="s">
        <v>96</v>
      </c>
      <c r="G33" s="19" t="s">
        <v>68</v>
      </c>
      <c r="H33" s="19" t="s">
        <v>192</v>
      </c>
      <c r="I33" s="19"/>
      <c r="J33" s="21">
        <f>K33+O33</f>
        <v>100770</v>
      </c>
      <c r="K33" s="21">
        <v>20280</v>
      </c>
      <c r="L33" s="21"/>
      <c r="M33" s="21"/>
      <c r="N33" s="21"/>
      <c r="O33" s="21">
        <v>80490</v>
      </c>
      <c r="P33" s="22">
        <v>42979</v>
      </c>
      <c r="Q33" s="357">
        <v>43554</v>
      </c>
      <c r="R33" s="374" t="s">
        <v>460</v>
      </c>
      <c r="S33" s="375">
        <v>43221</v>
      </c>
      <c r="T33" s="363">
        <v>2020</v>
      </c>
      <c r="U33" s="23"/>
      <c r="V33" s="23"/>
      <c r="W33" s="23"/>
      <c r="X33" s="23"/>
      <c r="Y33" s="23">
        <v>0</v>
      </c>
      <c r="Z33" s="23">
        <v>40245</v>
      </c>
      <c r="AA33" s="23">
        <v>40245</v>
      </c>
      <c r="AB33" s="23"/>
      <c r="AC33" s="23"/>
      <c r="AD33" s="17">
        <v>19</v>
      </c>
      <c r="AE33" s="20" t="s">
        <v>966</v>
      </c>
      <c r="AF33" s="17"/>
      <c r="AG33" s="293"/>
      <c r="AH33" s="198"/>
      <c r="AI33" s="175"/>
      <c r="AJ33" s="17"/>
      <c r="AK33" s="17"/>
      <c r="AL33" s="17"/>
      <c r="AM33" s="17"/>
      <c r="AN33" s="201" t="s">
        <v>154</v>
      </c>
      <c r="AO33" s="479" t="s">
        <v>539</v>
      </c>
      <c r="AP33" s="201">
        <v>0.55000000000000004</v>
      </c>
      <c r="AQ33" s="17"/>
      <c r="AR33" s="17"/>
      <c r="AS33" s="17"/>
      <c r="AT33" s="17"/>
      <c r="AU33" s="17"/>
      <c r="AV33" s="17"/>
      <c r="AW33" s="17"/>
      <c r="AX33" s="17"/>
      <c r="AY33" s="17"/>
      <c r="BA33" s="296"/>
    </row>
    <row r="34" spans="1:153" ht="25.5" hidden="1" customHeight="1" x14ac:dyDescent="0.25">
      <c r="A34" s="139" t="s">
        <v>356</v>
      </c>
      <c r="B34" s="157" t="s">
        <v>301</v>
      </c>
      <c r="C34" s="11" t="s">
        <v>220</v>
      </c>
      <c r="D34" s="19" t="s">
        <v>22</v>
      </c>
      <c r="E34" s="19" t="s">
        <v>295</v>
      </c>
      <c r="F34" s="19" t="s">
        <v>96</v>
      </c>
      <c r="G34" s="19" t="s">
        <v>68</v>
      </c>
      <c r="H34" s="19"/>
      <c r="I34" s="19"/>
      <c r="J34" s="21">
        <v>139304.47</v>
      </c>
      <c r="K34" s="21">
        <v>28035.47</v>
      </c>
      <c r="L34" s="21" t="s">
        <v>193</v>
      </c>
      <c r="M34" s="21"/>
      <c r="N34" s="21"/>
      <c r="O34" s="21">
        <v>111269</v>
      </c>
      <c r="P34" s="22">
        <v>42705</v>
      </c>
      <c r="Q34" s="357">
        <v>42886</v>
      </c>
      <c r="R34" s="374" t="s">
        <v>275</v>
      </c>
      <c r="S34" s="375">
        <v>42978</v>
      </c>
      <c r="T34" s="363">
        <v>2019</v>
      </c>
      <c r="U34" s="23"/>
      <c r="V34" s="23"/>
      <c r="W34" s="23"/>
      <c r="X34" s="23">
        <v>40223.72</v>
      </c>
      <c r="Y34" s="23">
        <v>51045.279999999999</v>
      </c>
      <c r="Z34" s="23">
        <v>20000</v>
      </c>
      <c r="AA34" s="23"/>
      <c r="AB34" s="23"/>
      <c r="AC34" s="23"/>
      <c r="AD34" s="17">
        <v>19</v>
      </c>
      <c r="AE34" s="20" t="s">
        <v>966</v>
      </c>
      <c r="AF34" s="17"/>
      <c r="AG34" s="293"/>
      <c r="AH34" s="198"/>
      <c r="AI34" s="175"/>
      <c r="AJ34" s="17"/>
      <c r="AK34" s="17"/>
      <c r="AL34" s="17"/>
      <c r="AM34" s="17"/>
      <c r="AN34" s="201" t="s">
        <v>154</v>
      </c>
      <c r="AO34" s="479" t="s">
        <v>539</v>
      </c>
      <c r="AP34" s="201">
        <v>1</v>
      </c>
      <c r="AQ34" s="17"/>
      <c r="AR34" s="17"/>
      <c r="AS34" s="17"/>
      <c r="AT34" s="17"/>
      <c r="AU34" s="17"/>
      <c r="AV34" s="17"/>
      <c r="AW34" s="17"/>
      <c r="AX34" s="17"/>
      <c r="AY34" s="17"/>
      <c r="BA34" s="296"/>
    </row>
    <row r="35" spans="1:153" s="197" customFormat="1" ht="25.5" hidden="1" customHeight="1" x14ac:dyDescent="0.25">
      <c r="A35" s="153" t="s">
        <v>522</v>
      </c>
      <c r="B35" s="138" t="s">
        <v>97</v>
      </c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9"/>
      <c r="P35" s="190"/>
      <c r="Q35" s="191"/>
      <c r="R35" s="372"/>
      <c r="S35" s="373"/>
      <c r="T35" s="200"/>
      <c r="U35" s="192"/>
      <c r="V35" s="192"/>
      <c r="W35" s="192"/>
      <c r="X35" s="192"/>
      <c r="Y35" s="192"/>
      <c r="Z35" s="192"/>
      <c r="AA35" s="192"/>
      <c r="AB35" s="192"/>
      <c r="AC35" s="192"/>
      <c r="AD35" s="193"/>
      <c r="AE35" s="193"/>
      <c r="AF35" s="193"/>
      <c r="AG35" s="194"/>
      <c r="AH35" s="195"/>
      <c r="AI35" s="196"/>
      <c r="AJ35" s="193"/>
      <c r="AK35" s="193"/>
      <c r="AL35" s="193"/>
      <c r="AM35" s="193"/>
      <c r="AN35" s="193"/>
      <c r="AO35" s="193"/>
      <c r="AP35" s="193"/>
      <c r="AQ35" s="193"/>
      <c r="AR35" s="193"/>
      <c r="AS35" s="193"/>
      <c r="AT35" s="193"/>
      <c r="AU35" s="193"/>
      <c r="AV35" s="193"/>
      <c r="AW35" s="193"/>
      <c r="AX35" s="193"/>
      <c r="AY35" s="193"/>
      <c r="AZ35" s="180"/>
      <c r="BA35" s="296"/>
      <c r="BB35" s="180"/>
      <c r="BC35" s="180"/>
      <c r="BD35" s="180"/>
      <c r="BE35" s="180"/>
      <c r="BF35" s="180"/>
      <c r="BG35" s="180"/>
      <c r="BH35" s="180"/>
      <c r="BI35" s="180"/>
      <c r="BJ35" s="180"/>
      <c r="BK35" s="180"/>
      <c r="BL35" s="180"/>
      <c r="BM35" s="180"/>
      <c r="BN35" s="180"/>
      <c r="BO35" s="180"/>
      <c r="BP35" s="180"/>
      <c r="BQ35" s="180"/>
      <c r="BR35" s="180"/>
      <c r="BS35" s="180"/>
      <c r="BT35" s="180"/>
      <c r="BU35" s="180"/>
      <c r="BV35" s="180"/>
      <c r="BW35" s="180"/>
      <c r="BX35" s="180"/>
      <c r="BY35" s="180"/>
      <c r="BZ35" s="180"/>
      <c r="CA35" s="180"/>
      <c r="CB35" s="180"/>
      <c r="CC35" s="180"/>
      <c r="CD35" s="180"/>
      <c r="CE35" s="180"/>
      <c r="CF35" s="180"/>
      <c r="CG35" s="180"/>
      <c r="CH35" s="180"/>
      <c r="CI35" s="180"/>
      <c r="CJ35" s="180"/>
      <c r="CK35" s="180"/>
      <c r="CL35" s="180"/>
      <c r="CM35" s="180"/>
      <c r="CN35" s="180"/>
      <c r="CO35" s="180"/>
      <c r="CP35" s="180"/>
      <c r="CQ35" s="180"/>
      <c r="CR35" s="180"/>
      <c r="CS35" s="180"/>
      <c r="CT35" s="180"/>
      <c r="CU35" s="180"/>
      <c r="CV35" s="180"/>
      <c r="CW35" s="180"/>
      <c r="CX35" s="180"/>
      <c r="CY35" s="180"/>
      <c r="CZ35" s="180"/>
      <c r="DA35" s="180"/>
      <c r="DB35" s="180"/>
      <c r="DC35" s="180"/>
      <c r="DD35" s="180"/>
      <c r="DE35" s="180"/>
      <c r="DF35" s="180"/>
      <c r="DG35" s="180"/>
      <c r="DH35" s="180"/>
      <c r="DI35" s="180"/>
      <c r="DJ35" s="180"/>
      <c r="DK35" s="180"/>
      <c r="DL35" s="180"/>
      <c r="DM35" s="180"/>
      <c r="DN35" s="180"/>
      <c r="DO35" s="180"/>
      <c r="DP35" s="180"/>
      <c r="DQ35" s="180"/>
      <c r="DR35" s="180"/>
      <c r="DS35" s="180"/>
      <c r="DT35" s="180"/>
      <c r="DU35" s="180"/>
      <c r="DV35" s="180"/>
      <c r="DW35" s="180"/>
      <c r="DX35" s="180"/>
      <c r="DY35" s="180"/>
      <c r="DZ35" s="180"/>
      <c r="EA35" s="180"/>
      <c r="EB35" s="180"/>
      <c r="EC35" s="180"/>
      <c r="ED35" s="180"/>
      <c r="EE35" s="180"/>
      <c r="EF35" s="180"/>
      <c r="EG35" s="180"/>
      <c r="EH35" s="180"/>
      <c r="EI35" s="180"/>
      <c r="EJ35" s="180"/>
      <c r="EK35" s="180"/>
      <c r="EL35" s="180"/>
      <c r="EM35" s="180"/>
      <c r="EN35" s="180"/>
      <c r="EO35" s="180"/>
      <c r="EP35" s="180"/>
      <c r="EQ35" s="180"/>
      <c r="ER35" s="180"/>
      <c r="ES35" s="180"/>
      <c r="ET35" s="180"/>
      <c r="EU35" s="180"/>
      <c r="EV35" s="180"/>
      <c r="EW35" s="180"/>
    </row>
    <row r="36" spans="1:153" ht="25.5" hidden="1" customHeight="1" x14ac:dyDescent="0.25">
      <c r="A36" s="139" t="s">
        <v>357</v>
      </c>
      <c r="B36" s="157" t="s">
        <v>597</v>
      </c>
      <c r="C36" s="11" t="s">
        <v>220</v>
      </c>
      <c r="D36" s="19" t="s">
        <v>22</v>
      </c>
      <c r="E36" s="19" t="s">
        <v>191</v>
      </c>
      <c r="F36" s="19" t="s">
        <v>98</v>
      </c>
      <c r="G36" s="19" t="s">
        <v>68</v>
      </c>
      <c r="H36" s="19" t="s">
        <v>192</v>
      </c>
      <c r="I36" s="19"/>
      <c r="J36" s="21">
        <f>K36+O36</f>
        <v>798964</v>
      </c>
      <c r="K36" s="21">
        <v>119845</v>
      </c>
      <c r="L36" s="21"/>
      <c r="M36" s="21">
        <v>0</v>
      </c>
      <c r="N36" s="21">
        <v>0</v>
      </c>
      <c r="O36" s="21">
        <v>679119</v>
      </c>
      <c r="P36" s="22">
        <v>42887</v>
      </c>
      <c r="Q36" s="357">
        <v>42979</v>
      </c>
      <c r="R36" s="374" t="s">
        <v>275</v>
      </c>
      <c r="S36" s="375">
        <v>43070</v>
      </c>
      <c r="T36" s="363">
        <v>2018</v>
      </c>
      <c r="U36" s="23">
        <v>0</v>
      </c>
      <c r="V36" s="23">
        <v>0</v>
      </c>
      <c r="W36" s="23">
        <v>0</v>
      </c>
      <c r="X36" s="23">
        <v>0</v>
      </c>
      <c r="Y36" s="23">
        <f>O36</f>
        <v>679119</v>
      </c>
      <c r="Z36" s="23">
        <v>0</v>
      </c>
      <c r="AA36" s="23">
        <v>0</v>
      </c>
      <c r="AB36" s="23"/>
      <c r="AC36" s="23"/>
      <c r="AD36" s="17">
        <v>10</v>
      </c>
      <c r="AE36" s="20" t="s">
        <v>233</v>
      </c>
      <c r="AF36" s="17"/>
      <c r="AG36" s="178"/>
      <c r="AH36" s="198"/>
      <c r="AI36" s="175"/>
      <c r="AJ36" s="17"/>
      <c r="AK36" s="17"/>
      <c r="AL36" s="17"/>
      <c r="AM36" s="17"/>
      <c r="AN36" s="17" t="s">
        <v>157</v>
      </c>
      <c r="AO36" s="20" t="s">
        <v>156</v>
      </c>
      <c r="AP36" s="17">
        <v>2</v>
      </c>
      <c r="AQ36" s="17"/>
      <c r="AR36" s="17"/>
      <c r="AS36" s="17"/>
      <c r="AT36" s="17"/>
      <c r="AU36" s="17"/>
      <c r="AV36" s="17"/>
      <c r="AW36" s="17"/>
      <c r="AX36" s="17"/>
      <c r="AY36" s="17"/>
      <c r="BA36" s="296"/>
    </row>
    <row r="37" spans="1:153" ht="24.75" hidden="1" customHeight="1" thickBot="1" x14ac:dyDescent="0.3">
      <c r="A37" s="152" t="s">
        <v>314</v>
      </c>
      <c r="B37" s="137" t="s">
        <v>335</v>
      </c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9"/>
      <c r="Q37" s="169"/>
      <c r="R37" s="370"/>
      <c r="S37" s="371"/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6"/>
      <c r="AE37" s="166"/>
      <c r="AF37" s="166"/>
      <c r="AG37" s="166"/>
      <c r="AH37" s="198"/>
      <c r="AI37" s="166"/>
      <c r="AJ37" s="166"/>
      <c r="AK37" s="166"/>
      <c r="AL37" s="166"/>
      <c r="AM37" s="166"/>
      <c r="AN37" s="159"/>
      <c r="AO37" s="159"/>
      <c r="AP37" s="159"/>
      <c r="AQ37" s="159"/>
      <c r="AR37" s="166"/>
      <c r="AS37" s="159"/>
      <c r="AT37" s="159"/>
      <c r="AU37" s="166"/>
      <c r="AV37" s="159"/>
      <c r="AW37" s="159"/>
      <c r="AX37" s="166"/>
      <c r="AY37" s="159"/>
      <c r="BA37" s="296"/>
    </row>
    <row r="38" spans="1:153" s="197" customFormat="1" ht="25.5" hidden="1" customHeight="1" x14ac:dyDescent="0.25">
      <c r="A38" s="153" t="s">
        <v>523</v>
      </c>
      <c r="B38" s="138" t="s">
        <v>71</v>
      </c>
      <c r="C38" s="188"/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9"/>
      <c r="P38" s="203"/>
      <c r="Q38" s="190"/>
      <c r="R38" s="372"/>
      <c r="S38" s="373"/>
      <c r="T38" s="365"/>
      <c r="U38" s="192"/>
      <c r="V38" s="192"/>
      <c r="W38" s="192"/>
      <c r="X38" s="192"/>
      <c r="Y38" s="192"/>
      <c r="Z38" s="192"/>
      <c r="AA38" s="192"/>
      <c r="AB38" s="192"/>
      <c r="AC38" s="192"/>
      <c r="AD38" s="193"/>
      <c r="AE38" s="193"/>
      <c r="AF38" s="193"/>
      <c r="AG38" s="194"/>
      <c r="AH38" s="195"/>
      <c r="AI38" s="196"/>
      <c r="AJ38" s="193"/>
      <c r="AK38" s="193"/>
      <c r="AL38" s="193"/>
      <c r="AM38" s="193"/>
      <c r="AN38" s="193"/>
      <c r="AO38" s="193"/>
      <c r="AP38" s="193"/>
      <c r="AQ38" s="193"/>
      <c r="AR38" s="193"/>
      <c r="AS38" s="193"/>
      <c r="AT38" s="193"/>
      <c r="AU38" s="193"/>
      <c r="AV38" s="193"/>
      <c r="AW38" s="193"/>
      <c r="AX38" s="193"/>
      <c r="AY38" s="193"/>
      <c r="AZ38" s="180"/>
      <c r="BA38" s="296"/>
      <c r="BB38" s="180"/>
      <c r="BC38" s="180"/>
      <c r="BD38" s="390"/>
      <c r="BE38" s="180"/>
      <c r="BF38" s="180"/>
      <c r="BG38" s="180"/>
      <c r="BH38" s="180"/>
      <c r="BI38" s="180"/>
      <c r="BJ38" s="180"/>
      <c r="BK38" s="180"/>
      <c r="BL38" s="180"/>
      <c r="BM38" s="180"/>
      <c r="BN38" s="180"/>
      <c r="BO38" s="180"/>
      <c r="BP38" s="180"/>
      <c r="BQ38" s="180"/>
      <c r="BR38" s="180"/>
      <c r="BS38" s="180"/>
      <c r="BT38" s="180"/>
      <c r="BU38" s="180"/>
      <c r="BV38" s="180"/>
      <c r="BW38" s="180"/>
      <c r="BX38" s="180"/>
      <c r="BY38" s="180"/>
      <c r="BZ38" s="180"/>
      <c r="CA38" s="180"/>
      <c r="CB38" s="180"/>
      <c r="CC38" s="180"/>
      <c r="CD38" s="180"/>
      <c r="CE38" s="180"/>
      <c r="CF38" s="180"/>
      <c r="CG38" s="180"/>
      <c r="CH38" s="180"/>
      <c r="CI38" s="180"/>
      <c r="CJ38" s="180"/>
      <c r="CK38" s="180"/>
      <c r="CL38" s="180"/>
      <c r="CM38" s="180"/>
      <c r="CN38" s="180"/>
      <c r="CO38" s="180"/>
      <c r="CP38" s="180"/>
      <c r="CQ38" s="180"/>
      <c r="CR38" s="180"/>
      <c r="CS38" s="180"/>
      <c r="CT38" s="180"/>
      <c r="CU38" s="180"/>
      <c r="CV38" s="180"/>
      <c r="CW38" s="180"/>
      <c r="CX38" s="180"/>
      <c r="CY38" s="180"/>
      <c r="CZ38" s="180"/>
      <c r="DA38" s="180"/>
      <c r="DB38" s="180"/>
      <c r="DC38" s="180"/>
      <c r="DD38" s="180"/>
      <c r="DE38" s="180"/>
      <c r="DF38" s="180"/>
      <c r="DG38" s="180"/>
      <c r="DH38" s="180"/>
      <c r="DI38" s="180"/>
      <c r="DJ38" s="180"/>
      <c r="DK38" s="180"/>
      <c r="DL38" s="180"/>
      <c r="DM38" s="180"/>
      <c r="DN38" s="180"/>
      <c r="DO38" s="180"/>
      <c r="DP38" s="180"/>
      <c r="DQ38" s="180"/>
      <c r="DR38" s="180"/>
      <c r="DS38" s="180"/>
      <c r="DT38" s="180"/>
      <c r="DU38" s="180"/>
      <c r="DV38" s="180"/>
      <c r="DW38" s="180"/>
      <c r="DX38" s="180"/>
      <c r="DY38" s="180"/>
      <c r="DZ38" s="180"/>
      <c r="EA38" s="180"/>
      <c r="EB38" s="180"/>
      <c r="EC38" s="180"/>
      <c r="ED38" s="180"/>
      <c r="EE38" s="180"/>
      <c r="EF38" s="180"/>
      <c r="EG38" s="180"/>
      <c r="EH38" s="180"/>
      <c r="EI38" s="180"/>
      <c r="EJ38" s="180"/>
      <c r="EK38" s="180"/>
      <c r="EL38" s="180"/>
      <c r="EM38" s="180"/>
      <c r="EN38" s="180"/>
      <c r="EO38" s="180"/>
      <c r="EP38" s="180"/>
      <c r="EQ38" s="180"/>
      <c r="ER38" s="180"/>
      <c r="ES38" s="180"/>
      <c r="ET38" s="180"/>
      <c r="EU38" s="180"/>
      <c r="EV38" s="180"/>
      <c r="EW38" s="180"/>
    </row>
    <row r="39" spans="1:153" s="10" customFormat="1" ht="25.5" hidden="1" customHeight="1" x14ac:dyDescent="0.25">
      <c r="A39" s="13" t="s">
        <v>358</v>
      </c>
      <c r="B39" s="13" t="s">
        <v>292</v>
      </c>
      <c r="C39" s="19" t="s">
        <v>220</v>
      </c>
      <c r="D39" s="19" t="s">
        <v>73</v>
      </c>
      <c r="E39" s="19" t="s">
        <v>191</v>
      </c>
      <c r="F39" s="12" t="s">
        <v>425</v>
      </c>
      <c r="G39" s="19" t="s">
        <v>68</v>
      </c>
      <c r="H39" s="19" t="s">
        <v>192</v>
      </c>
      <c r="I39" s="19"/>
      <c r="J39" s="21">
        <v>588358</v>
      </c>
      <c r="K39" s="21">
        <v>88253.84</v>
      </c>
      <c r="L39" s="21">
        <v>0</v>
      </c>
      <c r="M39" s="21">
        <v>0</v>
      </c>
      <c r="N39" s="21">
        <v>0</v>
      </c>
      <c r="O39" s="21">
        <v>500104.16</v>
      </c>
      <c r="P39" s="22">
        <v>42644</v>
      </c>
      <c r="Q39" s="359">
        <v>42705</v>
      </c>
      <c r="R39" s="374" t="s">
        <v>275</v>
      </c>
      <c r="S39" s="375">
        <v>42795</v>
      </c>
      <c r="T39" s="363">
        <v>2019</v>
      </c>
      <c r="U39" s="23">
        <v>0</v>
      </c>
      <c r="V39" s="23">
        <v>0</v>
      </c>
      <c r="W39" s="23">
        <v>0</v>
      </c>
      <c r="X39" s="23">
        <v>200000</v>
      </c>
      <c r="Y39" s="23">
        <v>200104.15999999997</v>
      </c>
      <c r="Z39" s="23">
        <v>100000</v>
      </c>
      <c r="AA39" s="23">
        <v>0</v>
      </c>
      <c r="AB39" s="23"/>
      <c r="AC39" s="23"/>
      <c r="AD39" s="20">
        <v>33</v>
      </c>
      <c r="AE39" s="20" t="s">
        <v>255</v>
      </c>
      <c r="AF39" s="20"/>
      <c r="AG39" s="378"/>
      <c r="AH39" s="18"/>
      <c r="AI39" s="366"/>
      <c r="AJ39" s="20"/>
      <c r="AK39" s="20"/>
      <c r="AL39" s="20"/>
      <c r="AM39" s="20"/>
      <c r="AN39" s="20" t="s">
        <v>166</v>
      </c>
      <c r="AO39" s="20" t="s">
        <v>115</v>
      </c>
      <c r="AP39" s="20">
        <v>1</v>
      </c>
      <c r="AQ39" s="20"/>
      <c r="AR39" s="20"/>
      <c r="AS39" s="20"/>
      <c r="AT39" s="20"/>
      <c r="AU39" s="20"/>
      <c r="AV39" s="20"/>
      <c r="AW39" s="20"/>
      <c r="AX39" s="20"/>
      <c r="AY39" s="20"/>
      <c r="AZ39" s="205"/>
      <c r="BA39" s="296"/>
      <c r="BB39" s="205"/>
      <c r="BC39" s="205"/>
      <c r="BD39" s="205"/>
      <c r="BE39" s="205"/>
      <c r="BF39" s="205"/>
      <c r="BG39" s="205"/>
      <c r="BH39" s="205"/>
      <c r="BI39" s="205"/>
      <c r="BJ39" s="205"/>
      <c r="BK39" s="205"/>
      <c r="BL39" s="205"/>
      <c r="BM39" s="205"/>
      <c r="BN39" s="205"/>
      <c r="BO39" s="205"/>
      <c r="BP39" s="205"/>
      <c r="BQ39" s="205"/>
      <c r="BR39" s="205"/>
      <c r="BS39" s="205"/>
      <c r="BT39" s="205"/>
      <c r="BU39" s="205"/>
      <c r="BV39" s="205"/>
      <c r="BW39" s="205"/>
      <c r="BX39" s="205"/>
      <c r="BY39" s="205"/>
      <c r="BZ39" s="205"/>
      <c r="CA39" s="205"/>
      <c r="CB39" s="205"/>
      <c r="CC39" s="205"/>
      <c r="CD39" s="205"/>
      <c r="CE39" s="205"/>
      <c r="CF39" s="205"/>
      <c r="CG39" s="205"/>
      <c r="CH39" s="205"/>
      <c r="CI39" s="205"/>
      <c r="CJ39" s="205"/>
      <c r="CK39" s="205"/>
      <c r="CL39" s="205"/>
      <c r="CM39" s="205"/>
      <c r="CN39" s="205"/>
      <c r="CO39" s="205"/>
      <c r="CP39" s="205"/>
      <c r="CQ39" s="205"/>
      <c r="CR39" s="205"/>
      <c r="CS39" s="205"/>
      <c r="CT39" s="205"/>
      <c r="CU39" s="205"/>
      <c r="CV39" s="205"/>
      <c r="CW39" s="205"/>
      <c r="CX39" s="205"/>
      <c r="CY39" s="205"/>
      <c r="CZ39" s="205"/>
      <c r="DA39" s="205"/>
      <c r="DB39" s="205"/>
      <c r="DC39" s="205"/>
      <c r="DD39" s="205"/>
      <c r="DE39" s="205"/>
      <c r="DF39" s="205"/>
      <c r="DG39" s="205"/>
      <c r="DH39" s="205"/>
      <c r="DI39" s="205"/>
      <c r="DJ39" s="205"/>
      <c r="DK39" s="205"/>
      <c r="DL39" s="205"/>
      <c r="DM39" s="205"/>
      <c r="DN39" s="205"/>
      <c r="DO39" s="205"/>
      <c r="DP39" s="205"/>
      <c r="DQ39" s="205"/>
      <c r="DR39" s="205"/>
      <c r="DS39" s="205"/>
      <c r="DT39" s="205"/>
      <c r="DU39" s="205"/>
      <c r="DV39" s="205"/>
      <c r="DW39" s="205"/>
      <c r="DX39" s="205"/>
      <c r="DY39" s="205"/>
      <c r="DZ39" s="205"/>
      <c r="EA39" s="205"/>
      <c r="EB39" s="205"/>
      <c r="EC39" s="205"/>
      <c r="ED39" s="205"/>
      <c r="EE39" s="205"/>
      <c r="EF39" s="205"/>
      <c r="EG39" s="205"/>
      <c r="EH39" s="205"/>
      <c r="EI39" s="205"/>
      <c r="EJ39" s="205"/>
      <c r="EK39" s="205"/>
      <c r="EL39" s="205"/>
      <c r="EM39" s="205"/>
      <c r="EN39" s="205"/>
      <c r="EO39" s="205"/>
      <c r="EP39" s="205"/>
      <c r="EQ39" s="205"/>
      <c r="ER39" s="205"/>
      <c r="ES39" s="205"/>
      <c r="ET39" s="205"/>
      <c r="EU39" s="205"/>
      <c r="EV39" s="205"/>
      <c r="EW39" s="205"/>
    </row>
    <row r="40" spans="1:153" s="205" customFormat="1" ht="25.5" hidden="1" customHeight="1" x14ac:dyDescent="0.25">
      <c r="A40" s="302" t="s">
        <v>359</v>
      </c>
      <c r="B40" s="2" t="s">
        <v>287</v>
      </c>
      <c r="C40" s="2" t="s">
        <v>201</v>
      </c>
      <c r="D40" s="2" t="s">
        <v>73</v>
      </c>
      <c r="E40" s="2" t="s">
        <v>288</v>
      </c>
      <c r="F40" s="204" t="s">
        <v>425</v>
      </c>
      <c r="G40" s="2" t="s">
        <v>68</v>
      </c>
      <c r="H40" s="2" t="s">
        <v>192</v>
      </c>
      <c r="I40" s="2"/>
      <c r="J40" s="15">
        <f>SUM(K40:O40)</f>
        <v>515526.52</v>
      </c>
      <c r="K40" s="15">
        <v>97732.29</v>
      </c>
      <c r="L40" s="15">
        <v>0</v>
      </c>
      <c r="M40" s="15">
        <v>0</v>
      </c>
      <c r="N40" s="15">
        <v>226000</v>
      </c>
      <c r="O40" s="15">
        <v>191794.23</v>
      </c>
      <c r="P40" s="7">
        <v>42675</v>
      </c>
      <c r="Q40" s="360">
        <v>42705</v>
      </c>
      <c r="R40" s="376" t="s">
        <v>275</v>
      </c>
      <c r="S40" s="377">
        <v>42795</v>
      </c>
      <c r="T40" s="364">
        <v>2018</v>
      </c>
      <c r="U40" s="214"/>
      <c r="V40" s="214"/>
      <c r="W40" s="303"/>
      <c r="X40" s="214">
        <v>150094.23000000001</v>
      </c>
      <c r="Y40" s="214">
        <f>O40-X40</f>
        <v>41700</v>
      </c>
      <c r="Z40" s="214"/>
      <c r="AA40" s="214"/>
      <c r="AB40" s="214"/>
      <c r="AC40" s="214"/>
      <c r="AD40" s="479">
        <v>33</v>
      </c>
      <c r="AE40" s="479" t="s">
        <v>255</v>
      </c>
      <c r="AF40" s="479"/>
      <c r="AG40" s="376"/>
      <c r="AH40" s="204"/>
      <c r="AI40" s="364"/>
      <c r="AJ40" s="479"/>
      <c r="AK40" s="479"/>
      <c r="AL40" s="479"/>
      <c r="AM40" s="479"/>
      <c r="AN40" s="479" t="s">
        <v>166</v>
      </c>
      <c r="AO40" s="479" t="s">
        <v>115</v>
      </c>
      <c r="AP40" s="479">
        <v>1</v>
      </c>
      <c r="AQ40" s="479"/>
      <c r="AR40" s="479"/>
      <c r="AS40" s="479"/>
      <c r="AT40" s="479"/>
      <c r="AU40" s="479"/>
      <c r="AV40" s="479"/>
      <c r="AW40" s="479"/>
      <c r="AX40" s="479"/>
      <c r="AY40" s="479"/>
      <c r="BA40" s="296"/>
    </row>
    <row r="41" spans="1:153" s="197" customFormat="1" ht="25.5" hidden="1" customHeight="1" x14ac:dyDescent="0.25">
      <c r="A41" s="153" t="s">
        <v>524</v>
      </c>
      <c r="B41" s="138" t="s">
        <v>74</v>
      </c>
      <c r="C41" s="188"/>
      <c r="D41" s="188"/>
      <c r="E41" s="188"/>
      <c r="F41" s="188"/>
      <c r="G41" s="188"/>
      <c r="H41" s="188"/>
      <c r="I41" s="188"/>
      <c r="J41" s="292"/>
      <c r="K41" s="188"/>
      <c r="L41" s="292"/>
      <c r="M41" s="188"/>
      <c r="N41" s="188"/>
      <c r="O41" s="189"/>
      <c r="P41" s="203"/>
      <c r="Q41" s="190"/>
      <c r="R41" s="372"/>
      <c r="S41" s="373"/>
      <c r="T41" s="365"/>
      <c r="U41" s="192"/>
      <c r="V41" s="192"/>
      <c r="W41" s="192"/>
      <c r="X41" s="192"/>
      <c r="Y41" s="192"/>
      <c r="Z41" s="192"/>
      <c r="AA41" s="192"/>
      <c r="AB41" s="192"/>
      <c r="AC41" s="192"/>
      <c r="AD41" s="193"/>
      <c r="AE41" s="193"/>
      <c r="AF41" s="193"/>
      <c r="AG41" s="194"/>
      <c r="AH41" s="195"/>
      <c r="AI41" s="196"/>
      <c r="AJ41" s="193"/>
      <c r="AK41" s="193"/>
      <c r="AL41" s="193"/>
      <c r="AM41" s="193"/>
      <c r="AN41" s="193"/>
      <c r="AO41" s="193"/>
      <c r="AP41" s="193"/>
      <c r="AQ41" s="193"/>
      <c r="AR41" s="193"/>
      <c r="AS41" s="193"/>
      <c r="AT41" s="193"/>
      <c r="AU41" s="193"/>
      <c r="AV41" s="193"/>
      <c r="AW41" s="193"/>
      <c r="AX41" s="193"/>
      <c r="AY41" s="193"/>
      <c r="AZ41" s="180"/>
      <c r="BA41" s="296"/>
      <c r="BB41" s="180"/>
      <c r="BC41" s="180"/>
      <c r="BD41" s="180"/>
      <c r="BE41" s="180"/>
      <c r="BF41" s="180"/>
      <c r="BG41" s="180"/>
      <c r="BH41" s="180"/>
      <c r="BI41" s="180"/>
      <c r="BJ41" s="180"/>
      <c r="BK41" s="180"/>
      <c r="BL41" s="180"/>
      <c r="BM41" s="180"/>
      <c r="BN41" s="180"/>
      <c r="BO41" s="180"/>
      <c r="BP41" s="180"/>
      <c r="BQ41" s="180"/>
      <c r="BR41" s="180"/>
      <c r="BS41" s="180"/>
      <c r="BT41" s="180"/>
      <c r="BU41" s="180"/>
      <c r="BV41" s="180"/>
      <c r="BW41" s="180"/>
      <c r="BX41" s="180"/>
      <c r="BY41" s="180"/>
      <c r="BZ41" s="180"/>
      <c r="CA41" s="180"/>
      <c r="CB41" s="180"/>
      <c r="CC41" s="180"/>
      <c r="CD41" s="180"/>
      <c r="CE41" s="180"/>
      <c r="CF41" s="180"/>
      <c r="CG41" s="180"/>
      <c r="CH41" s="180"/>
      <c r="CI41" s="180"/>
      <c r="CJ41" s="180"/>
      <c r="CK41" s="180"/>
      <c r="CL41" s="180"/>
      <c r="CM41" s="180"/>
      <c r="CN41" s="180"/>
      <c r="CO41" s="180"/>
      <c r="CP41" s="180"/>
      <c r="CQ41" s="180"/>
      <c r="CR41" s="180"/>
      <c r="CS41" s="180"/>
      <c r="CT41" s="180"/>
      <c r="CU41" s="180"/>
      <c r="CV41" s="180"/>
      <c r="CW41" s="180"/>
      <c r="CX41" s="180"/>
      <c r="CY41" s="180"/>
      <c r="CZ41" s="180"/>
      <c r="DA41" s="180"/>
      <c r="DB41" s="180"/>
      <c r="DC41" s="180"/>
      <c r="DD41" s="180"/>
      <c r="DE41" s="180"/>
      <c r="DF41" s="180"/>
      <c r="DG41" s="180"/>
      <c r="DH41" s="180"/>
      <c r="DI41" s="180"/>
      <c r="DJ41" s="180"/>
      <c r="DK41" s="180"/>
      <c r="DL41" s="180"/>
      <c r="DM41" s="180"/>
      <c r="DN41" s="180"/>
      <c r="DO41" s="180"/>
      <c r="DP41" s="180"/>
      <c r="DQ41" s="180"/>
      <c r="DR41" s="180"/>
      <c r="DS41" s="180"/>
      <c r="DT41" s="180"/>
      <c r="DU41" s="180"/>
      <c r="DV41" s="180"/>
      <c r="DW41" s="180"/>
      <c r="DX41" s="180"/>
      <c r="DY41" s="180"/>
      <c r="DZ41" s="180"/>
      <c r="EA41" s="180"/>
      <c r="EB41" s="180"/>
      <c r="EC41" s="180"/>
      <c r="ED41" s="180"/>
      <c r="EE41" s="180"/>
      <c r="EF41" s="180"/>
      <c r="EG41" s="180"/>
      <c r="EH41" s="180"/>
      <c r="EI41" s="180"/>
      <c r="EJ41" s="180"/>
      <c r="EK41" s="180"/>
      <c r="EL41" s="180"/>
      <c r="EM41" s="180"/>
      <c r="EN41" s="180"/>
      <c r="EO41" s="180"/>
      <c r="EP41" s="180"/>
      <c r="EQ41" s="180"/>
      <c r="ER41" s="180"/>
      <c r="ES41" s="180"/>
      <c r="ET41" s="180"/>
      <c r="EU41" s="180"/>
      <c r="EV41" s="180"/>
      <c r="EW41" s="180"/>
    </row>
    <row r="42" spans="1:153" s="9" customFormat="1" ht="25.5" hidden="1" customHeight="1" x14ac:dyDescent="0.25">
      <c r="A42" s="1" t="s">
        <v>360</v>
      </c>
      <c r="B42" s="11" t="s">
        <v>190</v>
      </c>
      <c r="C42" s="11" t="s">
        <v>220</v>
      </c>
      <c r="D42" s="11" t="s">
        <v>73</v>
      </c>
      <c r="E42" s="11" t="s">
        <v>191</v>
      </c>
      <c r="F42" s="19" t="s">
        <v>427</v>
      </c>
      <c r="G42" s="11" t="s">
        <v>68</v>
      </c>
      <c r="H42" s="11" t="s">
        <v>192</v>
      </c>
      <c r="I42" s="11"/>
      <c r="J42" s="6">
        <v>464475</v>
      </c>
      <c r="K42" s="6">
        <v>69671</v>
      </c>
      <c r="L42" s="6">
        <v>0</v>
      </c>
      <c r="M42" s="6">
        <v>0</v>
      </c>
      <c r="N42" s="6">
        <v>0</v>
      </c>
      <c r="O42" s="6">
        <v>394804</v>
      </c>
      <c r="P42" s="294">
        <v>42644</v>
      </c>
      <c r="Q42" s="361">
        <v>42767</v>
      </c>
      <c r="R42" s="378" t="s">
        <v>275</v>
      </c>
      <c r="S42" s="379">
        <v>42856</v>
      </c>
      <c r="T42" s="366">
        <v>2019</v>
      </c>
      <c r="U42" s="14"/>
      <c r="V42" s="14"/>
      <c r="W42" s="14"/>
      <c r="X42" s="14">
        <v>100000</v>
      </c>
      <c r="Y42" s="14">
        <v>194804</v>
      </c>
      <c r="Z42" s="14">
        <v>100000</v>
      </c>
      <c r="AA42" s="14"/>
      <c r="AB42" s="14"/>
      <c r="AC42" s="14"/>
      <c r="AD42" s="20">
        <v>44</v>
      </c>
      <c r="AE42" s="20" t="s">
        <v>195</v>
      </c>
      <c r="AF42" s="20"/>
      <c r="AG42" s="378"/>
      <c r="AH42" s="12"/>
      <c r="AI42" s="366"/>
      <c r="AJ42" s="20"/>
      <c r="AK42" s="20"/>
      <c r="AL42" s="20"/>
      <c r="AM42" s="20"/>
      <c r="AN42" s="20" t="s">
        <v>167</v>
      </c>
      <c r="AO42" s="20" t="s">
        <v>116</v>
      </c>
      <c r="AP42" s="20">
        <v>1</v>
      </c>
      <c r="AQ42" s="20" t="s">
        <v>168</v>
      </c>
      <c r="AR42" s="20" t="s">
        <v>114</v>
      </c>
      <c r="AS42" s="295">
        <v>7600</v>
      </c>
      <c r="AT42" s="20"/>
      <c r="AU42" s="20"/>
      <c r="AV42" s="20"/>
      <c r="AW42" s="20"/>
      <c r="AX42" s="20"/>
      <c r="AY42" s="20"/>
      <c r="AZ42" s="205"/>
      <c r="BA42" s="296"/>
      <c r="BB42" s="205"/>
      <c r="BC42" s="205"/>
      <c r="BD42" s="205"/>
      <c r="BE42" s="205"/>
      <c r="BF42" s="205"/>
      <c r="BG42" s="205"/>
      <c r="BH42" s="205"/>
      <c r="BI42" s="205"/>
      <c r="BJ42" s="205"/>
      <c r="BK42" s="205"/>
      <c r="BL42" s="205"/>
      <c r="BM42" s="205"/>
      <c r="BN42" s="205"/>
      <c r="BO42" s="205"/>
      <c r="BP42" s="205"/>
      <c r="BQ42" s="205"/>
      <c r="BR42" s="205"/>
      <c r="BS42" s="205"/>
      <c r="BT42" s="205"/>
      <c r="BU42" s="205"/>
      <c r="BV42" s="205"/>
      <c r="BW42" s="205"/>
      <c r="BX42" s="205"/>
      <c r="BY42" s="205"/>
      <c r="BZ42" s="205"/>
      <c r="CA42" s="205"/>
      <c r="CB42" s="205"/>
      <c r="CC42" s="205"/>
      <c r="CD42" s="205"/>
      <c r="CE42" s="205"/>
      <c r="CF42" s="205"/>
      <c r="CG42" s="205"/>
      <c r="CH42" s="205"/>
      <c r="CI42" s="205"/>
      <c r="CJ42" s="205"/>
      <c r="CK42" s="205"/>
      <c r="CL42" s="205"/>
      <c r="CM42" s="205"/>
      <c r="CN42" s="205"/>
      <c r="CO42" s="205"/>
      <c r="CP42" s="205"/>
      <c r="CQ42" s="205"/>
      <c r="CR42" s="205"/>
      <c r="CS42" s="205"/>
      <c r="CT42" s="205"/>
      <c r="CU42" s="205"/>
      <c r="CV42" s="205"/>
      <c r="CW42" s="205"/>
      <c r="CX42" s="205"/>
      <c r="CY42" s="205"/>
      <c r="CZ42" s="205"/>
      <c r="DA42" s="205"/>
      <c r="DB42" s="205"/>
      <c r="DC42" s="205"/>
      <c r="DD42" s="205"/>
      <c r="DE42" s="205"/>
      <c r="DF42" s="205"/>
      <c r="DG42" s="205"/>
      <c r="DH42" s="205"/>
      <c r="DI42" s="205"/>
      <c r="DJ42" s="205"/>
      <c r="DK42" s="205"/>
      <c r="DL42" s="205"/>
      <c r="DM42" s="205"/>
      <c r="DN42" s="205"/>
      <c r="DO42" s="205"/>
      <c r="DP42" s="205"/>
      <c r="DQ42" s="205"/>
      <c r="DR42" s="205"/>
      <c r="DS42" s="205"/>
      <c r="DT42" s="205"/>
      <c r="DU42" s="205"/>
      <c r="DV42" s="205"/>
      <c r="DW42" s="205"/>
      <c r="DX42" s="205"/>
      <c r="DY42" s="205"/>
      <c r="DZ42" s="205"/>
      <c r="EA42" s="205"/>
      <c r="EB42" s="205"/>
      <c r="EC42" s="205"/>
      <c r="ED42" s="205"/>
      <c r="EE42" s="205"/>
      <c r="EF42" s="205"/>
      <c r="EG42" s="205"/>
      <c r="EH42" s="205"/>
      <c r="EI42" s="205"/>
      <c r="EJ42" s="205"/>
      <c r="EK42" s="205"/>
      <c r="EL42" s="205"/>
      <c r="EM42" s="205"/>
      <c r="EN42" s="205"/>
      <c r="EO42" s="205"/>
      <c r="EP42" s="205"/>
      <c r="EQ42" s="205"/>
      <c r="ER42" s="205"/>
      <c r="ES42" s="205"/>
      <c r="ET42" s="205"/>
      <c r="EU42" s="205"/>
      <c r="EV42" s="205"/>
      <c r="EW42" s="205"/>
    </row>
    <row r="43" spans="1:153" s="10" customFormat="1" ht="25.5" hidden="1" customHeight="1" x14ac:dyDescent="0.25">
      <c r="A43" s="1" t="s">
        <v>361</v>
      </c>
      <c r="B43" s="19" t="s">
        <v>205</v>
      </c>
      <c r="C43" s="19" t="s">
        <v>221</v>
      </c>
      <c r="D43" s="19" t="s">
        <v>73</v>
      </c>
      <c r="E43" s="19" t="s">
        <v>206</v>
      </c>
      <c r="F43" s="19" t="s">
        <v>427</v>
      </c>
      <c r="G43" s="19" t="s">
        <v>68</v>
      </c>
      <c r="H43" s="19"/>
      <c r="I43" s="19"/>
      <c r="J43" s="21">
        <f>O43+K43</f>
        <v>297327.13</v>
      </c>
      <c r="K43" s="21">
        <v>44599.07</v>
      </c>
      <c r="L43" s="21">
        <v>0</v>
      </c>
      <c r="M43" s="21">
        <v>0</v>
      </c>
      <c r="N43" s="21">
        <v>0</v>
      </c>
      <c r="O43" s="21">
        <v>252728.06</v>
      </c>
      <c r="P43" s="22">
        <v>42705</v>
      </c>
      <c r="Q43" s="357">
        <v>42795</v>
      </c>
      <c r="R43" s="374" t="s">
        <v>275</v>
      </c>
      <c r="S43" s="375">
        <v>42887</v>
      </c>
      <c r="T43" s="363">
        <v>2019</v>
      </c>
      <c r="U43" s="23"/>
      <c r="V43" s="23"/>
      <c r="W43" s="23"/>
      <c r="X43" s="23">
        <v>30000</v>
      </c>
      <c r="Y43" s="23">
        <v>180000</v>
      </c>
      <c r="Z43" s="23">
        <v>42728.06</v>
      </c>
      <c r="AA43" s="23"/>
      <c r="AB43" s="23"/>
      <c r="AC43" s="23"/>
      <c r="AD43" s="20">
        <v>44</v>
      </c>
      <c r="AE43" s="20" t="s">
        <v>195</v>
      </c>
      <c r="AF43" s="20"/>
      <c r="AG43" s="378"/>
      <c r="AH43" s="18"/>
      <c r="AI43" s="366"/>
      <c r="AJ43" s="20"/>
      <c r="AK43" s="20"/>
      <c r="AL43" s="20"/>
      <c r="AM43" s="20"/>
      <c r="AN43" s="20" t="s">
        <v>167</v>
      </c>
      <c r="AO43" s="20" t="s">
        <v>116</v>
      </c>
      <c r="AP43" s="20">
        <v>1</v>
      </c>
      <c r="AQ43" s="20" t="s">
        <v>168</v>
      </c>
      <c r="AR43" s="20" t="s">
        <v>114</v>
      </c>
      <c r="AS43" s="20">
        <v>150</v>
      </c>
      <c r="AT43" s="20"/>
      <c r="AU43" s="20"/>
      <c r="AV43" s="20"/>
      <c r="AW43" s="20"/>
      <c r="AX43" s="20"/>
      <c r="AY43" s="20"/>
      <c r="AZ43" s="205"/>
      <c r="BA43" s="296"/>
      <c r="BB43" s="205"/>
      <c r="BC43" s="205"/>
      <c r="BD43" s="205"/>
      <c r="BE43" s="205"/>
      <c r="BF43" s="205"/>
      <c r="BG43" s="205"/>
      <c r="BH43" s="205"/>
      <c r="BI43" s="205"/>
      <c r="BJ43" s="205"/>
      <c r="BK43" s="205"/>
      <c r="BL43" s="205"/>
      <c r="BM43" s="205"/>
      <c r="BN43" s="205"/>
      <c r="BO43" s="205"/>
      <c r="BP43" s="205"/>
      <c r="BQ43" s="205"/>
      <c r="BR43" s="205"/>
      <c r="BS43" s="205"/>
      <c r="BT43" s="205"/>
      <c r="BU43" s="205"/>
      <c r="BV43" s="205"/>
      <c r="BW43" s="205"/>
      <c r="BX43" s="205"/>
      <c r="BY43" s="205"/>
      <c r="BZ43" s="205"/>
      <c r="CA43" s="205"/>
      <c r="CB43" s="205"/>
      <c r="CC43" s="205"/>
      <c r="CD43" s="205"/>
      <c r="CE43" s="205"/>
      <c r="CF43" s="205"/>
      <c r="CG43" s="205"/>
      <c r="CH43" s="205"/>
      <c r="CI43" s="205"/>
      <c r="CJ43" s="205"/>
      <c r="CK43" s="205"/>
      <c r="CL43" s="205"/>
      <c r="CM43" s="205"/>
      <c r="CN43" s="205"/>
      <c r="CO43" s="205"/>
      <c r="CP43" s="205"/>
      <c r="CQ43" s="205"/>
      <c r="CR43" s="205"/>
      <c r="CS43" s="205"/>
      <c r="CT43" s="205"/>
      <c r="CU43" s="205"/>
      <c r="CV43" s="205"/>
      <c r="CW43" s="205"/>
      <c r="CX43" s="205"/>
      <c r="CY43" s="205"/>
      <c r="CZ43" s="205"/>
      <c r="DA43" s="205"/>
      <c r="DB43" s="205"/>
      <c r="DC43" s="205"/>
      <c r="DD43" s="205"/>
      <c r="DE43" s="205"/>
      <c r="DF43" s="205"/>
      <c r="DG43" s="205"/>
      <c r="DH43" s="205"/>
      <c r="DI43" s="205"/>
      <c r="DJ43" s="205"/>
      <c r="DK43" s="205"/>
      <c r="DL43" s="205"/>
      <c r="DM43" s="205"/>
      <c r="DN43" s="205"/>
      <c r="DO43" s="205"/>
      <c r="DP43" s="205"/>
      <c r="DQ43" s="205"/>
      <c r="DR43" s="205"/>
      <c r="DS43" s="205"/>
      <c r="DT43" s="205"/>
      <c r="DU43" s="205"/>
      <c r="DV43" s="205"/>
      <c r="DW43" s="205"/>
      <c r="DX43" s="205"/>
      <c r="DY43" s="205"/>
      <c r="DZ43" s="205"/>
      <c r="EA43" s="205"/>
      <c r="EB43" s="205"/>
      <c r="EC43" s="205"/>
      <c r="ED43" s="205"/>
      <c r="EE43" s="205"/>
      <c r="EF43" s="205"/>
      <c r="EG43" s="205"/>
      <c r="EH43" s="205"/>
      <c r="EI43" s="205"/>
      <c r="EJ43" s="205"/>
      <c r="EK43" s="205"/>
      <c r="EL43" s="205"/>
      <c r="EM43" s="205"/>
      <c r="EN43" s="205"/>
      <c r="EO43" s="205"/>
      <c r="EP43" s="205"/>
      <c r="EQ43" s="205"/>
      <c r="ER43" s="205"/>
      <c r="ES43" s="205"/>
      <c r="ET43" s="205"/>
      <c r="EU43" s="205"/>
      <c r="EV43" s="205"/>
      <c r="EW43" s="205"/>
    </row>
    <row r="44" spans="1:153" s="10" customFormat="1" ht="25.5" hidden="1" customHeight="1" x14ac:dyDescent="0.25">
      <c r="A44" s="1" t="s">
        <v>362</v>
      </c>
      <c r="B44" s="19" t="s">
        <v>272</v>
      </c>
      <c r="C44" s="19" t="s">
        <v>218</v>
      </c>
      <c r="D44" s="19" t="s">
        <v>73</v>
      </c>
      <c r="E44" s="19" t="s">
        <v>107</v>
      </c>
      <c r="F44" s="19" t="s">
        <v>427</v>
      </c>
      <c r="G44" s="19" t="s">
        <v>68</v>
      </c>
      <c r="H44" s="19" t="s">
        <v>192</v>
      </c>
      <c r="I44" s="19"/>
      <c r="J44" s="21">
        <v>114301</v>
      </c>
      <c r="K44" s="21">
        <v>17146</v>
      </c>
      <c r="L44" s="21">
        <v>0</v>
      </c>
      <c r="M44" s="21">
        <v>0</v>
      </c>
      <c r="N44" s="21">
        <v>0</v>
      </c>
      <c r="O44" s="21">
        <v>97155</v>
      </c>
      <c r="P44" s="22">
        <v>42644</v>
      </c>
      <c r="Q44" s="359">
        <v>42767</v>
      </c>
      <c r="R44" s="374" t="s">
        <v>275</v>
      </c>
      <c r="S44" s="375">
        <v>42826</v>
      </c>
      <c r="T44" s="363">
        <v>2018</v>
      </c>
      <c r="U44" s="23"/>
      <c r="V44" s="23"/>
      <c r="X44" s="3">
        <v>54435.8</v>
      </c>
      <c r="Y44" s="23">
        <v>42719.199999999997</v>
      </c>
      <c r="Z44" s="23"/>
      <c r="AA44" s="23"/>
      <c r="AB44" s="23"/>
      <c r="AC44" s="23"/>
      <c r="AD44" s="20">
        <v>44</v>
      </c>
      <c r="AE44" s="20" t="s">
        <v>276</v>
      </c>
      <c r="AF44" s="20"/>
      <c r="AG44" s="378"/>
      <c r="AH44" s="18"/>
      <c r="AI44" s="366"/>
      <c r="AJ44" s="20"/>
      <c r="AK44" s="20"/>
      <c r="AL44" s="20"/>
      <c r="AM44" s="20"/>
      <c r="AN44" s="20" t="s">
        <v>167</v>
      </c>
      <c r="AO44" s="20" t="s">
        <v>116</v>
      </c>
      <c r="AP44" s="20">
        <v>1</v>
      </c>
      <c r="AQ44" s="20" t="s">
        <v>168</v>
      </c>
      <c r="AR44" s="20" t="s">
        <v>114</v>
      </c>
      <c r="AS44" s="479">
        <v>100</v>
      </c>
      <c r="AT44" s="20"/>
      <c r="AU44" s="20"/>
      <c r="AV44" s="20"/>
      <c r="AW44" s="20"/>
      <c r="AX44" s="20"/>
      <c r="AY44" s="20"/>
      <c r="AZ44" s="205"/>
      <c r="BA44" s="296"/>
      <c r="BB44" s="205"/>
      <c r="BC44" s="205"/>
      <c r="BD44" s="205"/>
      <c r="BE44" s="205"/>
      <c r="BF44" s="205"/>
      <c r="BG44" s="205"/>
      <c r="BH44" s="205"/>
      <c r="BI44" s="205"/>
      <c r="BJ44" s="205"/>
      <c r="BK44" s="205"/>
      <c r="BL44" s="205"/>
      <c r="BM44" s="205"/>
      <c r="BN44" s="205"/>
      <c r="BO44" s="205"/>
      <c r="BP44" s="205"/>
      <c r="BQ44" s="205"/>
      <c r="BR44" s="205"/>
      <c r="BS44" s="205"/>
      <c r="BT44" s="205"/>
      <c r="BU44" s="205"/>
      <c r="BV44" s="205"/>
      <c r="BW44" s="205"/>
      <c r="BX44" s="205"/>
      <c r="BY44" s="205"/>
      <c r="BZ44" s="205"/>
      <c r="CA44" s="205"/>
      <c r="CB44" s="205"/>
      <c r="CC44" s="205"/>
      <c r="CD44" s="205"/>
      <c r="CE44" s="205"/>
      <c r="CF44" s="205"/>
      <c r="CG44" s="205"/>
      <c r="CH44" s="205"/>
      <c r="CI44" s="205"/>
      <c r="CJ44" s="205"/>
      <c r="CK44" s="205"/>
      <c r="CL44" s="205"/>
      <c r="CM44" s="205"/>
      <c r="CN44" s="205"/>
      <c r="CO44" s="205"/>
      <c r="CP44" s="205"/>
      <c r="CQ44" s="205"/>
      <c r="CR44" s="205"/>
      <c r="CS44" s="205"/>
      <c r="CT44" s="205"/>
      <c r="CU44" s="205"/>
      <c r="CV44" s="205"/>
      <c r="CW44" s="205"/>
      <c r="CX44" s="205"/>
      <c r="CY44" s="205"/>
      <c r="CZ44" s="205"/>
      <c r="DA44" s="205"/>
      <c r="DB44" s="205"/>
      <c r="DC44" s="205"/>
      <c r="DD44" s="205"/>
      <c r="DE44" s="205"/>
      <c r="DF44" s="205"/>
      <c r="DG44" s="205"/>
      <c r="DH44" s="205"/>
      <c r="DI44" s="205"/>
      <c r="DJ44" s="205"/>
      <c r="DK44" s="205"/>
      <c r="DL44" s="205"/>
      <c r="DM44" s="205"/>
      <c r="DN44" s="205"/>
      <c r="DO44" s="205"/>
      <c r="DP44" s="205"/>
      <c r="DQ44" s="205"/>
      <c r="DR44" s="205"/>
      <c r="DS44" s="205"/>
      <c r="DT44" s="205"/>
      <c r="DU44" s="205"/>
      <c r="DV44" s="205"/>
      <c r="DW44" s="205"/>
      <c r="DX44" s="205"/>
      <c r="DY44" s="205"/>
      <c r="DZ44" s="205"/>
      <c r="EA44" s="205"/>
      <c r="EB44" s="205"/>
      <c r="EC44" s="205"/>
      <c r="ED44" s="205"/>
      <c r="EE44" s="205"/>
      <c r="EF44" s="205"/>
      <c r="EG44" s="205"/>
      <c r="EH44" s="205"/>
      <c r="EI44" s="205"/>
      <c r="EJ44" s="205"/>
      <c r="EK44" s="205"/>
      <c r="EL44" s="205"/>
      <c r="EM44" s="205"/>
      <c r="EN44" s="205"/>
      <c r="EO44" s="205"/>
      <c r="EP44" s="205"/>
      <c r="EQ44" s="205"/>
      <c r="ER44" s="205"/>
      <c r="ES44" s="205"/>
      <c r="ET44" s="205"/>
      <c r="EU44" s="205"/>
      <c r="EV44" s="205"/>
      <c r="EW44" s="205"/>
    </row>
    <row r="45" spans="1:153" s="10" customFormat="1" ht="25.5" hidden="1" customHeight="1" x14ac:dyDescent="0.25">
      <c r="A45" s="1" t="s">
        <v>363</v>
      </c>
      <c r="B45" s="13" t="s">
        <v>574</v>
      </c>
      <c r="C45" s="19" t="s">
        <v>201</v>
      </c>
      <c r="D45" s="19" t="s">
        <v>73</v>
      </c>
      <c r="E45" s="19" t="s">
        <v>286</v>
      </c>
      <c r="F45" s="19" t="s">
        <v>427</v>
      </c>
      <c r="G45" s="19" t="s">
        <v>68</v>
      </c>
      <c r="H45" s="19"/>
      <c r="I45" s="19"/>
      <c r="J45" s="21">
        <v>335993</v>
      </c>
      <c r="K45" s="21">
        <v>50398.95</v>
      </c>
      <c r="L45" s="21">
        <v>0</v>
      </c>
      <c r="M45" s="21">
        <v>0</v>
      </c>
      <c r="N45" s="21">
        <v>0</v>
      </c>
      <c r="O45" s="15">
        <v>285594.05</v>
      </c>
      <c r="P45" s="22">
        <v>42675</v>
      </c>
      <c r="Q45" s="359">
        <v>42826</v>
      </c>
      <c r="R45" s="374" t="s">
        <v>275</v>
      </c>
      <c r="S45" s="375">
        <v>42917</v>
      </c>
      <c r="T45" s="367">
        <v>2019</v>
      </c>
      <c r="U45" s="23"/>
      <c r="V45" s="23"/>
      <c r="W45" s="23"/>
      <c r="X45" s="23">
        <v>57118.81</v>
      </c>
      <c r="Y45" s="23">
        <v>114237.62</v>
      </c>
      <c r="Z45" s="23">
        <v>114237.62</v>
      </c>
      <c r="AA45" s="23"/>
      <c r="AB45" s="23"/>
      <c r="AC45" s="23"/>
      <c r="AD45" s="20">
        <v>44</v>
      </c>
      <c r="AE45" s="20" t="s">
        <v>195</v>
      </c>
      <c r="AF45" s="20"/>
      <c r="AG45" s="378"/>
      <c r="AH45" s="18"/>
      <c r="AI45" s="366"/>
      <c r="AJ45" s="20"/>
      <c r="AK45" s="20"/>
      <c r="AL45" s="20"/>
      <c r="AM45" s="20"/>
      <c r="AN45" s="20" t="s">
        <v>167</v>
      </c>
      <c r="AO45" s="20" t="s">
        <v>116</v>
      </c>
      <c r="AP45" s="20">
        <v>1</v>
      </c>
      <c r="AQ45" s="20" t="s">
        <v>168</v>
      </c>
      <c r="AR45" s="20" t="s">
        <v>114</v>
      </c>
      <c r="AS45" s="479">
        <v>1000</v>
      </c>
      <c r="AT45" s="20"/>
      <c r="AU45" s="20"/>
      <c r="AV45" s="20"/>
      <c r="AW45" s="20"/>
      <c r="AX45" s="20"/>
      <c r="AY45" s="20"/>
      <c r="AZ45" s="205"/>
      <c r="BA45" s="296"/>
      <c r="BB45" s="205"/>
      <c r="BC45" s="205"/>
      <c r="BD45" s="205"/>
      <c r="BE45" s="205"/>
      <c r="BF45" s="205"/>
      <c r="BG45" s="205"/>
      <c r="BH45" s="205"/>
      <c r="BI45" s="205"/>
      <c r="BJ45" s="205"/>
      <c r="BK45" s="205"/>
      <c r="BL45" s="205"/>
      <c r="BM45" s="205"/>
      <c r="BN45" s="205"/>
      <c r="BO45" s="205"/>
      <c r="BP45" s="205"/>
      <c r="BQ45" s="205"/>
      <c r="BR45" s="205"/>
      <c r="BS45" s="205"/>
      <c r="BT45" s="205"/>
      <c r="BU45" s="205"/>
      <c r="BV45" s="205"/>
      <c r="BW45" s="205"/>
      <c r="BX45" s="205"/>
      <c r="BY45" s="205"/>
      <c r="BZ45" s="205"/>
      <c r="CA45" s="205"/>
      <c r="CB45" s="205"/>
      <c r="CC45" s="205"/>
      <c r="CD45" s="205"/>
      <c r="CE45" s="205"/>
      <c r="CF45" s="205"/>
      <c r="CG45" s="205"/>
      <c r="CH45" s="205"/>
      <c r="CI45" s="205"/>
      <c r="CJ45" s="205"/>
      <c r="CK45" s="205"/>
      <c r="CL45" s="205"/>
      <c r="CM45" s="205"/>
      <c r="CN45" s="205"/>
      <c r="CO45" s="205"/>
      <c r="CP45" s="205"/>
      <c r="CQ45" s="205"/>
      <c r="CR45" s="205"/>
      <c r="CS45" s="205"/>
      <c r="CT45" s="205"/>
      <c r="CU45" s="205"/>
      <c r="CV45" s="205"/>
      <c r="CW45" s="205"/>
      <c r="CX45" s="205"/>
      <c r="CY45" s="205"/>
      <c r="CZ45" s="205"/>
      <c r="DA45" s="205"/>
      <c r="DB45" s="205"/>
      <c r="DC45" s="205"/>
      <c r="DD45" s="205"/>
      <c r="DE45" s="205"/>
      <c r="DF45" s="205"/>
      <c r="DG45" s="205"/>
      <c r="DH45" s="205"/>
      <c r="DI45" s="205"/>
      <c r="DJ45" s="205"/>
      <c r="DK45" s="205"/>
      <c r="DL45" s="205"/>
      <c r="DM45" s="205"/>
      <c r="DN45" s="205"/>
      <c r="DO45" s="205"/>
      <c r="DP45" s="205"/>
      <c r="DQ45" s="205"/>
      <c r="DR45" s="205"/>
      <c r="DS45" s="205"/>
      <c r="DT45" s="205"/>
      <c r="DU45" s="205"/>
      <c r="DV45" s="205"/>
      <c r="DW45" s="205"/>
      <c r="DX45" s="205"/>
      <c r="DY45" s="205"/>
      <c r="DZ45" s="205"/>
      <c r="EA45" s="205"/>
      <c r="EB45" s="205"/>
      <c r="EC45" s="205"/>
      <c r="ED45" s="205"/>
      <c r="EE45" s="205"/>
      <c r="EF45" s="205"/>
      <c r="EG45" s="205"/>
      <c r="EH45" s="205"/>
      <c r="EI45" s="205"/>
      <c r="EJ45" s="205"/>
      <c r="EK45" s="205"/>
      <c r="EL45" s="205"/>
      <c r="EM45" s="205"/>
      <c r="EN45" s="205"/>
      <c r="EO45" s="205"/>
      <c r="EP45" s="205"/>
      <c r="EQ45" s="205"/>
      <c r="ER45" s="205"/>
      <c r="ES45" s="205"/>
      <c r="ET45" s="205"/>
      <c r="EU45" s="205"/>
      <c r="EV45" s="205"/>
      <c r="EW45" s="205"/>
    </row>
    <row r="46" spans="1:153" ht="24.75" hidden="1" customHeight="1" thickBot="1" x14ac:dyDescent="0.3">
      <c r="A46" s="152" t="s">
        <v>315</v>
      </c>
      <c r="B46" s="137" t="s">
        <v>334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9"/>
      <c r="Q46" s="169"/>
      <c r="R46" s="370"/>
      <c r="S46" s="371"/>
      <c r="T46" s="166"/>
      <c r="U46" s="166"/>
      <c r="V46" s="166"/>
      <c r="W46" s="166"/>
      <c r="X46" s="166"/>
      <c r="Y46" s="166"/>
      <c r="Z46" s="166"/>
      <c r="AA46" s="166"/>
      <c r="AB46" s="166"/>
      <c r="AC46" s="166"/>
      <c r="AD46" s="166"/>
      <c r="AE46" s="166"/>
      <c r="AF46" s="166"/>
      <c r="AG46" s="166"/>
      <c r="AH46" s="176"/>
      <c r="AI46" s="166"/>
      <c r="AJ46" s="166"/>
      <c r="AK46" s="166"/>
      <c r="AL46" s="166"/>
      <c r="AM46" s="166"/>
      <c r="AN46" s="159"/>
      <c r="AO46" s="159"/>
      <c r="AP46" s="159"/>
      <c r="AQ46" s="159"/>
      <c r="AR46" s="166"/>
      <c r="AS46" s="159"/>
      <c r="AT46" s="159"/>
      <c r="AU46" s="166"/>
      <c r="AV46" s="159"/>
      <c r="AW46" s="159"/>
      <c r="AX46" s="166"/>
      <c r="AY46" s="159"/>
      <c r="BA46" s="296"/>
    </row>
    <row r="47" spans="1:153" s="197" customFormat="1" ht="25.5" hidden="1" customHeight="1" x14ac:dyDescent="0.25">
      <c r="A47" s="154" t="s">
        <v>364</v>
      </c>
      <c r="B47" s="141" t="s">
        <v>70</v>
      </c>
      <c r="C47" s="206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7"/>
      <c r="Q47" s="362"/>
      <c r="R47" s="380"/>
      <c r="S47" s="381"/>
      <c r="T47" s="368"/>
      <c r="U47" s="208"/>
      <c r="V47" s="208"/>
      <c r="W47" s="208"/>
      <c r="X47" s="208"/>
      <c r="Y47" s="208"/>
      <c r="Z47" s="208"/>
      <c r="AA47" s="208"/>
      <c r="AB47" s="208"/>
      <c r="AC47" s="208"/>
      <c r="AD47" s="209"/>
      <c r="AE47" s="209"/>
      <c r="AF47" s="209"/>
      <c r="AG47" s="210"/>
      <c r="AH47" s="195"/>
      <c r="AI47" s="211"/>
      <c r="AJ47" s="209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180"/>
      <c r="BA47" s="296"/>
      <c r="BB47" s="180"/>
      <c r="BC47" s="180"/>
      <c r="BD47" s="180"/>
      <c r="BE47" s="180"/>
      <c r="BF47" s="180"/>
      <c r="BG47" s="180"/>
      <c r="BH47" s="180"/>
      <c r="BI47" s="180"/>
      <c r="BJ47" s="180"/>
      <c r="BK47" s="180"/>
      <c r="BL47" s="180"/>
      <c r="BM47" s="180"/>
      <c r="BN47" s="180"/>
      <c r="BO47" s="180"/>
      <c r="BP47" s="180"/>
      <c r="BQ47" s="180"/>
      <c r="BR47" s="180"/>
      <c r="BS47" s="180"/>
      <c r="BT47" s="180"/>
      <c r="BU47" s="180"/>
      <c r="BV47" s="180"/>
      <c r="BW47" s="180"/>
      <c r="BX47" s="180"/>
      <c r="BY47" s="180"/>
      <c r="BZ47" s="180"/>
      <c r="CA47" s="180"/>
      <c r="CB47" s="180"/>
      <c r="CC47" s="180"/>
      <c r="CD47" s="180"/>
      <c r="CE47" s="180"/>
      <c r="CF47" s="180"/>
      <c r="CG47" s="180"/>
      <c r="CH47" s="180"/>
      <c r="CI47" s="180"/>
      <c r="CJ47" s="180"/>
      <c r="CK47" s="180"/>
      <c r="CL47" s="180"/>
      <c r="CM47" s="180"/>
      <c r="CN47" s="180"/>
      <c r="CO47" s="180"/>
      <c r="CP47" s="180"/>
      <c r="CQ47" s="180"/>
      <c r="CR47" s="180"/>
      <c r="CS47" s="180"/>
      <c r="CT47" s="180"/>
      <c r="CU47" s="180"/>
      <c r="CV47" s="180"/>
      <c r="CW47" s="180"/>
      <c r="CX47" s="180"/>
      <c r="CY47" s="180"/>
      <c r="CZ47" s="180"/>
      <c r="DA47" s="180"/>
      <c r="DB47" s="180"/>
      <c r="DC47" s="180"/>
      <c r="DD47" s="180"/>
      <c r="DE47" s="180"/>
      <c r="DF47" s="180"/>
      <c r="DG47" s="180"/>
      <c r="DH47" s="180"/>
      <c r="DI47" s="180"/>
      <c r="DJ47" s="180"/>
      <c r="DK47" s="180"/>
      <c r="DL47" s="180"/>
      <c r="DM47" s="180"/>
      <c r="DN47" s="180"/>
      <c r="DO47" s="180"/>
      <c r="DP47" s="180"/>
      <c r="DQ47" s="180"/>
      <c r="DR47" s="180"/>
      <c r="DS47" s="180"/>
      <c r="DT47" s="180"/>
      <c r="DU47" s="180"/>
      <c r="DV47" s="180"/>
      <c r="DW47" s="180"/>
      <c r="DX47" s="180"/>
      <c r="DY47" s="180"/>
      <c r="DZ47" s="180"/>
      <c r="EA47" s="180"/>
      <c r="EB47" s="180"/>
      <c r="EC47" s="180"/>
      <c r="ED47" s="180"/>
      <c r="EE47" s="180"/>
      <c r="EF47" s="180"/>
      <c r="EG47" s="180"/>
      <c r="EH47" s="180"/>
      <c r="EI47" s="180"/>
      <c r="EJ47" s="180"/>
      <c r="EK47" s="180"/>
      <c r="EL47" s="180"/>
      <c r="EM47" s="180"/>
      <c r="EN47" s="180"/>
      <c r="EO47" s="180"/>
      <c r="EP47" s="180"/>
      <c r="EQ47" s="180"/>
      <c r="ER47" s="180"/>
      <c r="ES47" s="180"/>
      <c r="ET47" s="180"/>
      <c r="EU47" s="180"/>
      <c r="EV47" s="180"/>
      <c r="EW47" s="180"/>
    </row>
    <row r="48" spans="1:153" ht="25.5" hidden="1" customHeight="1" x14ac:dyDescent="0.25">
      <c r="A48" s="1" t="s">
        <v>365</v>
      </c>
      <c r="B48" s="5" t="s">
        <v>285</v>
      </c>
      <c r="C48" s="11" t="s">
        <v>201</v>
      </c>
      <c r="D48" s="11" t="s">
        <v>66</v>
      </c>
      <c r="E48" s="11" t="s">
        <v>67</v>
      </c>
      <c r="F48" s="11" t="s">
        <v>456</v>
      </c>
      <c r="G48" s="11" t="s">
        <v>68</v>
      </c>
      <c r="H48" s="11"/>
      <c r="I48" s="11"/>
      <c r="J48" s="6">
        <v>466925.52</v>
      </c>
      <c r="K48" s="6">
        <v>70038.83</v>
      </c>
      <c r="L48" s="21">
        <v>0</v>
      </c>
      <c r="M48" s="21">
        <v>0</v>
      </c>
      <c r="N48" s="21">
        <v>0</v>
      </c>
      <c r="O48" s="6">
        <v>396886.69</v>
      </c>
      <c r="P48" s="7">
        <v>42675</v>
      </c>
      <c r="Q48" s="358">
        <v>42826</v>
      </c>
      <c r="R48" s="376" t="s">
        <v>275</v>
      </c>
      <c r="S48" s="377">
        <v>42917</v>
      </c>
      <c r="T48" s="369">
        <v>2018</v>
      </c>
      <c r="U48" s="14"/>
      <c r="V48" s="14"/>
      <c r="W48" s="14"/>
      <c r="X48" s="14">
        <v>79766</v>
      </c>
      <c r="Y48" s="14">
        <v>159531</v>
      </c>
      <c r="Z48" s="14">
        <v>157589.69</v>
      </c>
      <c r="AA48" s="14"/>
      <c r="AB48" s="14"/>
      <c r="AC48" s="14"/>
      <c r="AD48" s="17">
        <v>42</v>
      </c>
      <c r="AE48" s="20" t="s">
        <v>264</v>
      </c>
      <c r="AF48" s="17"/>
      <c r="AG48" s="178"/>
      <c r="AH48" s="198"/>
      <c r="AI48" s="175"/>
      <c r="AJ48" s="17"/>
      <c r="AK48" s="17"/>
      <c r="AL48" s="17"/>
      <c r="AM48" s="17"/>
      <c r="AN48" s="17" t="s">
        <v>457</v>
      </c>
      <c r="AO48" s="20" t="s">
        <v>458</v>
      </c>
      <c r="AP48" s="17">
        <v>80</v>
      </c>
      <c r="AQ48" s="17"/>
      <c r="AR48" s="17"/>
      <c r="AS48" s="17"/>
      <c r="AT48" s="17"/>
      <c r="AU48" s="17"/>
      <c r="AV48" s="17"/>
      <c r="AW48" s="17"/>
      <c r="AX48" s="17"/>
      <c r="AY48" s="17"/>
      <c r="BA48" s="296"/>
    </row>
    <row r="49" spans="1:153" ht="24.75" hidden="1" customHeight="1" thickBot="1" x14ac:dyDescent="0.3">
      <c r="A49" s="152" t="s">
        <v>69</v>
      </c>
      <c r="B49" s="137" t="s">
        <v>332</v>
      </c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9"/>
      <c r="Q49" s="169"/>
      <c r="R49" s="370"/>
      <c r="S49" s="371"/>
      <c r="T49" s="166"/>
      <c r="U49" s="166"/>
      <c r="V49" s="166"/>
      <c r="W49" s="166"/>
      <c r="X49" s="166"/>
      <c r="Y49" s="166"/>
      <c r="Z49" s="166"/>
      <c r="AA49" s="166"/>
      <c r="AB49" s="166"/>
      <c r="AC49" s="166"/>
      <c r="AD49" s="166"/>
      <c r="AE49" s="166"/>
      <c r="AF49" s="166"/>
      <c r="AG49" s="166"/>
      <c r="AH49" s="176"/>
      <c r="AI49" s="166"/>
      <c r="AJ49" s="166"/>
      <c r="AK49" s="166"/>
      <c r="AL49" s="166"/>
      <c r="AM49" s="166"/>
      <c r="AN49" s="159"/>
      <c r="AO49" s="159"/>
      <c r="AP49" s="159"/>
      <c r="AQ49" s="159"/>
      <c r="AR49" s="166"/>
      <c r="AS49" s="159"/>
      <c r="AT49" s="159"/>
      <c r="AU49" s="166"/>
      <c r="AV49" s="159"/>
      <c r="AW49" s="159"/>
      <c r="AX49" s="166"/>
      <c r="AY49" s="159"/>
      <c r="BA49" s="296"/>
    </row>
    <row r="50" spans="1:153" ht="24.75" hidden="1" customHeight="1" thickBot="1" x14ac:dyDescent="0.3">
      <c r="A50" s="152" t="s">
        <v>316</v>
      </c>
      <c r="B50" s="137" t="s">
        <v>333</v>
      </c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9"/>
      <c r="Q50" s="169"/>
      <c r="R50" s="370"/>
      <c r="S50" s="371"/>
      <c r="T50" s="166"/>
      <c r="U50" s="166"/>
      <c r="V50" s="166"/>
      <c r="W50" s="166"/>
      <c r="X50" s="166"/>
      <c r="Y50" s="166"/>
      <c r="Z50" s="166"/>
      <c r="AA50" s="166"/>
      <c r="AB50" s="166"/>
      <c r="AC50" s="166"/>
      <c r="AD50" s="166"/>
      <c r="AE50" s="166"/>
      <c r="AF50" s="166"/>
      <c r="AG50" s="166"/>
      <c r="AH50" s="176"/>
      <c r="AI50" s="166"/>
      <c r="AJ50" s="166"/>
      <c r="AK50" s="166"/>
      <c r="AL50" s="166"/>
      <c r="AM50" s="166"/>
      <c r="AN50" s="159"/>
      <c r="AO50" s="159"/>
      <c r="AP50" s="159"/>
      <c r="AQ50" s="159"/>
      <c r="AR50" s="166"/>
      <c r="AS50" s="159"/>
      <c r="AT50" s="159"/>
      <c r="AU50" s="166"/>
      <c r="AV50" s="159"/>
      <c r="AW50" s="159"/>
      <c r="AX50" s="166"/>
      <c r="AY50" s="159"/>
      <c r="BA50" s="296"/>
    </row>
    <row r="51" spans="1:153" s="197" customFormat="1" ht="25.5" hidden="1" customHeight="1" x14ac:dyDescent="0.25">
      <c r="A51" s="155" t="s">
        <v>525</v>
      </c>
      <c r="B51" s="138" t="s">
        <v>77</v>
      </c>
      <c r="C51" s="188"/>
      <c r="D51" s="188"/>
      <c r="E51" s="188"/>
      <c r="F51" s="188"/>
      <c r="G51" s="188"/>
      <c r="H51" s="188"/>
      <c r="I51" s="188"/>
      <c r="J51" s="188"/>
      <c r="K51" s="188"/>
      <c r="L51" s="188"/>
      <c r="M51" s="188"/>
      <c r="N51" s="188"/>
      <c r="O51" s="189"/>
      <c r="P51" s="203"/>
      <c r="Q51" s="190"/>
      <c r="R51" s="372"/>
      <c r="S51" s="373"/>
      <c r="T51" s="365"/>
      <c r="U51" s="192"/>
      <c r="V51" s="192"/>
      <c r="W51" s="192"/>
      <c r="X51" s="192"/>
      <c r="Y51" s="192"/>
      <c r="Z51" s="192"/>
      <c r="AA51" s="192"/>
      <c r="AB51" s="192"/>
      <c r="AC51" s="192"/>
      <c r="AD51" s="193"/>
      <c r="AE51" s="193"/>
      <c r="AF51" s="193"/>
      <c r="AG51" s="194"/>
      <c r="AH51" s="195"/>
      <c r="AI51" s="196"/>
      <c r="AJ51" s="193"/>
      <c r="AK51" s="193"/>
      <c r="AL51" s="193"/>
      <c r="AM51" s="193"/>
      <c r="AN51" s="193"/>
      <c r="AO51" s="193"/>
      <c r="AP51" s="193"/>
      <c r="AQ51" s="193"/>
      <c r="AR51" s="193"/>
      <c r="AS51" s="193"/>
      <c r="AT51" s="193"/>
      <c r="AU51" s="193"/>
      <c r="AV51" s="193"/>
      <c r="AW51" s="193"/>
      <c r="AX51" s="193"/>
      <c r="AY51" s="193"/>
      <c r="AZ51" s="180"/>
      <c r="BA51" s="296"/>
      <c r="BB51" s="180"/>
      <c r="BC51" s="180"/>
      <c r="BD51" s="180"/>
      <c r="BE51" s="180"/>
      <c r="BF51" s="180"/>
      <c r="BG51" s="180"/>
      <c r="BH51" s="180"/>
      <c r="BI51" s="180"/>
      <c r="BJ51" s="180"/>
      <c r="BK51" s="180"/>
      <c r="BL51" s="180"/>
      <c r="BM51" s="180"/>
      <c r="BN51" s="180"/>
      <c r="BO51" s="180"/>
      <c r="BP51" s="180"/>
      <c r="BQ51" s="180"/>
      <c r="BR51" s="180"/>
      <c r="BS51" s="180"/>
      <c r="BT51" s="180"/>
      <c r="BU51" s="180"/>
      <c r="BV51" s="180"/>
      <c r="BW51" s="180"/>
      <c r="BX51" s="180"/>
      <c r="BY51" s="180"/>
      <c r="BZ51" s="180"/>
      <c r="CA51" s="180"/>
      <c r="CB51" s="180"/>
      <c r="CC51" s="180"/>
      <c r="CD51" s="180"/>
      <c r="CE51" s="180"/>
      <c r="CF51" s="180"/>
      <c r="CG51" s="180"/>
      <c r="CH51" s="180"/>
      <c r="CI51" s="180"/>
      <c r="CJ51" s="180"/>
      <c r="CK51" s="180"/>
      <c r="CL51" s="180"/>
      <c r="CM51" s="180"/>
      <c r="CN51" s="180"/>
      <c r="CO51" s="180"/>
      <c r="CP51" s="180"/>
      <c r="CQ51" s="180"/>
      <c r="CR51" s="180"/>
      <c r="CS51" s="180"/>
      <c r="CT51" s="180"/>
      <c r="CU51" s="180"/>
      <c r="CV51" s="180"/>
      <c r="CW51" s="180"/>
      <c r="CX51" s="180"/>
      <c r="CY51" s="180"/>
      <c r="CZ51" s="180"/>
      <c r="DA51" s="180"/>
      <c r="DB51" s="180"/>
      <c r="DC51" s="180"/>
      <c r="DD51" s="180"/>
      <c r="DE51" s="180"/>
      <c r="DF51" s="180"/>
      <c r="DG51" s="180"/>
      <c r="DH51" s="180"/>
      <c r="DI51" s="180"/>
      <c r="DJ51" s="180"/>
      <c r="DK51" s="180"/>
      <c r="DL51" s="180"/>
      <c r="DM51" s="180"/>
      <c r="DN51" s="180"/>
      <c r="DO51" s="180"/>
      <c r="DP51" s="180"/>
      <c r="DQ51" s="180"/>
      <c r="DR51" s="180"/>
      <c r="DS51" s="180"/>
      <c r="DT51" s="180"/>
      <c r="DU51" s="180"/>
      <c r="DV51" s="180"/>
      <c r="DW51" s="180"/>
      <c r="DX51" s="180"/>
      <c r="DY51" s="180"/>
      <c r="DZ51" s="180"/>
      <c r="EA51" s="180"/>
      <c r="EB51" s="180"/>
      <c r="EC51" s="180"/>
      <c r="ED51" s="180"/>
      <c r="EE51" s="180"/>
      <c r="EF51" s="180"/>
      <c r="EG51" s="180"/>
      <c r="EH51" s="180"/>
      <c r="EI51" s="180"/>
      <c r="EJ51" s="180"/>
      <c r="EK51" s="180"/>
      <c r="EL51" s="180"/>
      <c r="EM51" s="180"/>
      <c r="EN51" s="180"/>
      <c r="EO51" s="180"/>
      <c r="EP51" s="180"/>
      <c r="EQ51" s="180"/>
      <c r="ER51" s="180"/>
      <c r="ES51" s="180"/>
      <c r="ET51" s="180"/>
      <c r="EU51" s="180"/>
      <c r="EV51" s="180"/>
      <c r="EW51" s="180"/>
    </row>
    <row r="52" spans="1:153" s="10" customFormat="1" ht="25.5" hidden="1" customHeight="1" x14ac:dyDescent="0.25">
      <c r="A52" s="13" t="s">
        <v>366</v>
      </c>
      <c r="B52" s="2" t="s">
        <v>207</v>
      </c>
      <c r="C52" s="19" t="s">
        <v>221</v>
      </c>
      <c r="D52" s="19" t="s">
        <v>79</v>
      </c>
      <c r="E52" s="19" t="s">
        <v>208</v>
      </c>
      <c r="F52" s="11" t="s">
        <v>78</v>
      </c>
      <c r="G52" s="19" t="s">
        <v>68</v>
      </c>
      <c r="H52" s="19"/>
      <c r="I52" s="19"/>
      <c r="J52" s="15">
        <f>K52+L52+O52</f>
        <v>348722.37</v>
      </c>
      <c r="K52" s="15">
        <v>26154.19</v>
      </c>
      <c r="L52" s="15">
        <v>26154.18</v>
      </c>
      <c r="M52" s="335">
        <v>0</v>
      </c>
      <c r="N52" s="21">
        <v>0</v>
      </c>
      <c r="O52" s="21">
        <v>296414</v>
      </c>
      <c r="P52" s="22">
        <v>42916</v>
      </c>
      <c r="Q52" s="357">
        <v>43008</v>
      </c>
      <c r="R52" s="374" t="s">
        <v>275</v>
      </c>
      <c r="S52" s="375">
        <v>43100</v>
      </c>
      <c r="T52" s="363">
        <v>2019</v>
      </c>
      <c r="U52" s="23">
        <v>0</v>
      </c>
      <c r="V52" s="23">
        <v>0</v>
      </c>
      <c r="W52" s="23">
        <v>0</v>
      </c>
      <c r="X52" s="23">
        <v>0</v>
      </c>
      <c r="Y52" s="23">
        <v>150000</v>
      </c>
      <c r="Z52" s="23">
        <f>O52-Y52</f>
        <v>146414</v>
      </c>
      <c r="AA52" s="23">
        <v>0</v>
      </c>
      <c r="AB52" s="23"/>
      <c r="AC52" s="23"/>
      <c r="AD52" s="20">
        <v>22</v>
      </c>
      <c r="AE52" s="20" t="s">
        <v>244</v>
      </c>
      <c r="AF52" s="20"/>
      <c r="AG52" s="378"/>
      <c r="AH52" s="18"/>
      <c r="AI52" s="366"/>
      <c r="AJ52" s="20"/>
      <c r="AK52" s="20"/>
      <c r="AL52" s="20"/>
      <c r="AM52" s="20"/>
      <c r="AN52" s="20" t="s">
        <v>158</v>
      </c>
      <c r="AO52" s="20" t="s">
        <v>159</v>
      </c>
      <c r="AP52" s="20">
        <v>480</v>
      </c>
      <c r="AQ52" s="20" t="s">
        <v>161</v>
      </c>
      <c r="AR52" s="20" t="s">
        <v>162</v>
      </c>
      <c r="AS52" s="20">
        <v>1</v>
      </c>
      <c r="AT52" s="18"/>
      <c r="AU52" s="18"/>
      <c r="AV52" s="18"/>
      <c r="AW52" s="20"/>
      <c r="AX52" s="20"/>
      <c r="AY52" s="20"/>
      <c r="AZ52" s="205"/>
      <c r="BA52" s="296"/>
      <c r="BB52" s="205"/>
      <c r="BC52" s="205"/>
      <c r="BD52" s="205"/>
      <c r="BE52" s="205"/>
      <c r="BF52" s="205"/>
      <c r="BG52" s="205"/>
      <c r="BH52" s="205"/>
      <c r="BI52" s="205"/>
      <c r="BJ52" s="205"/>
      <c r="BK52" s="205"/>
      <c r="BL52" s="205"/>
      <c r="BM52" s="205"/>
      <c r="BN52" s="205"/>
      <c r="BO52" s="205"/>
      <c r="BP52" s="205"/>
      <c r="BQ52" s="205"/>
      <c r="BR52" s="205"/>
      <c r="BS52" s="205"/>
      <c r="BT52" s="205"/>
      <c r="BU52" s="205"/>
      <c r="BV52" s="205"/>
      <c r="BW52" s="205"/>
      <c r="BX52" s="205"/>
      <c r="BY52" s="205"/>
      <c r="BZ52" s="205"/>
      <c r="CA52" s="205"/>
      <c r="CB52" s="205"/>
      <c r="CC52" s="205"/>
      <c r="CD52" s="205"/>
      <c r="CE52" s="205"/>
      <c r="CF52" s="205"/>
      <c r="CG52" s="205"/>
      <c r="CH52" s="205"/>
      <c r="CI52" s="205"/>
      <c r="CJ52" s="205"/>
      <c r="CK52" s="205"/>
      <c r="CL52" s="205"/>
      <c r="CM52" s="205"/>
      <c r="CN52" s="205"/>
      <c r="CO52" s="205"/>
      <c r="CP52" s="205"/>
      <c r="CQ52" s="205"/>
      <c r="CR52" s="205"/>
      <c r="CS52" s="205"/>
      <c r="CT52" s="205"/>
      <c r="CU52" s="205"/>
      <c r="CV52" s="205"/>
      <c r="CW52" s="205"/>
      <c r="CX52" s="205"/>
      <c r="CY52" s="205"/>
      <c r="CZ52" s="205"/>
      <c r="DA52" s="205"/>
      <c r="DB52" s="205"/>
      <c r="DC52" s="205"/>
      <c r="DD52" s="205"/>
      <c r="DE52" s="205"/>
      <c r="DF52" s="205"/>
      <c r="DG52" s="205"/>
      <c r="DH52" s="205"/>
      <c r="DI52" s="205"/>
      <c r="DJ52" s="205"/>
      <c r="DK52" s="205"/>
      <c r="DL52" s="205"/>
      <c r="DM52" s="205"/>
      <c r="DN52" s="205"/>
      <c r="DO52" s="205"/>
      <c r="DP52" s="205"/>
      <c r="DQ52" s="205"/>
      <c r="DR52" s="205"/>
      <c r="DS52" s="205"/>
      <c r="DT52" s="205"/>
      <c r="DU52" s="205"/>
      <c r="DV52" s="205"/>
      <c r="DW52" s="205"/>
      <c r="DX52" s="205"/>
      <c r="DY52" s="205"/>
      <c r="DZ52" s="205"/>
      <c r="EA52" s="205"/>
      <c r="EB52" s="205"/>
      <c r="EC52" s="205"/>
      <c r="ED52" s="205"/>
      <c r="EE52" s="205"/>
      <c r="EF52" s="205"/>
      <c r="EG52" s="205"/>
      <c r="EH52" s="205"/>
      <c r="EI52" s="205"/>
      <c r="EJ52" s="205"/>
      <c r="EK52" s="205"/>
      <c r="EL52" s="205"/>
      <c r="EM52" s="205"/>
      <c r="EN52" s="205"/>
      <c r="EO52" s="205"/>
      <c r="EP52" s="205"/>
      <c r="EQ52" s="205"/>
      <c r="ER52" s="205"/>
      <c r="ES52" s="205"/>
      <c r="ET52" s="205"/>
      <c r="EU52" s="205"/>
      <c r="EV52" s="205"/>
      <c r="EW52" s="205"/>
    </row>
    <row r="53" spans="1:153" s="10" customFormat="1" ht="24.75" hidden="1" customHeight="1" x14ac:dyDescent="0.25">
      <c r="A53" s="13" t="s">
        <v>367</v>
      </c>
      <c r="B53" s="2" t="s">
        <v>958</v>
      </c>
      <c r="C53" s="19" t="s">
        <v>218</v>
      </c>
      <c r="D53" s="19" t="s">
        <v>79</v>
      </c>
      <c r="E53" s="19" t="s">
        <v>278</v>
      </c>
      <c r="F53" s="11" t="s">
        <v>78</v>
      </c>
      <c r="G53" s="19" t="s">
        <v>68</v>
      </c>
      <c r="H53" s="19"/>
      <c r="I53" s="19"/>
      <c r="J53" s="15">
        <f t="shared" ref="J53:J55" si="0">K53+L53+O53</f>
        <v>134057.64705882352</v>
      </c>
      <c r="K53" s="15">
        <f>O53*15/85/2</f>
        <v>10054.323529411764</v>
      </c>
      <c r="L53" s="15">
        <f>K53</f>
        <v>10054.323529411764</v>
      </c>
      <c r="M53" s="335">
        <v>0</v>
      </c>
      <c r="N53" s="21">
        <v>0</v>
      </c>
      <c r="O53" s="21">
        <v>113949</v>
      </c>
      <c r="P53" s="22">
        <v>42887</v>
      </c>
      <c r="Q53" s="357">
        <v>42979</v>
      </c>
      <c r="R53" s="374" t="s">
        <v>275</v>
      </c>
      <c r="S53" s="375">
        <v>43070</v>
      </c>
      <c r="T53" s="363">
        <v>2019</v>
      </c>
      <c r="U53" s="23">
        <v>0</v>
      </c>
      <c r="V53" s="23">
        <v>0</v>
      </c>
      <c r="W53" s="23">
        <v>0</v>
      </c>
      <c r="X53" s="23">
        <v>0</v>
      </c>
      <c r="Y53" s="23">
        <v>100000</v>
      </c>
      <c r="Z53" s="23">
        <f>O53-Y53</f>
        <v>13949</v>
      </c>
      <c r="AA53" s="23">
        <v>0</v>
      </c>
      <c r="AB53" s="23"/>
      <c r="AC53" s="23"/>
      <c r="AD53" s="20">
        <v>22</v>
      </c>
      <c r="AE53" s="20" t="s">
        <v>244</v>
      </c>
      <c r="AF53" s="20"/>
      <c r="AG53" s="378"/>
      <c r="AH53" s="18"/>
      <c r="AI53" s="366"/>
      <c r="AJ53" s="20"/>
      <c r="AK53" s="20"/>
      <c r="AL53" s="20"/>
      <c r="AM53" s="20"/>
      <c r="AN53" s="20" t="s">
        <v>158</v>
      </c>
      <c r="AO53" s="20" t="s">
        <v>159</v>
      </c>
      <c r="AP53" s="20">
        <v>344</v>
      </c>
      <c r="AQ53" s="20" t="s">
        <v>161</v>
      </c>
      <c r="AR53" s="20" t="s">
        <v>162</v>
      </c>
      <c r="AS53" s="20">
        <v>1</v>
      </c>
      <c r="AT53" s="18"/>
      <c r="AU53" s="18"/>
      <c r="AV53" s="18"/>
      <c r="AW53" s="20"/>
      <c r="AX53" s="20"/>
      <c r="AY53" s="20"/>
      <c r="AZ53" s="205"/>
      <c r="BA53" s="296"/>
      <c r="BB53" s="205"/>
      <c r="BC53" s="205"/>
      <c r="BD53" s="205"/>
      <c r="BE53" s="205"/>
      <c r="BF53" s="205"/>
      <c r="BG53" s="205"/>
      <c r="BH53" s="205"/>
      <c r="BI53" s="205"/>
      <c r="BJ53" s="205"/>
      <c r="BK53" s="205"/>
      <c r="BL53" s="205"/>
      <c r="BM53" s="205"/>
      <c r="BN53" s="205"/>
      <c r="BO53" s="205"/>
      <c r="BP53" s="205"/>
      <c r="BQ53" s="205"/>
      <c r="BR53" s="205"/>
      <c r="BS53" s="205"/>
      <c r="BT53" s="205"/>
      <c r="BU53" s="205"/>
      <c r="BV53" s="205"/>
      <c r="BW53" s="205"/>
      <c r="BX53" s="205"/>
      <c r="BY53" s="205"/>
      <c r="BZ53" s="205"/>
      <c r="CA53" s="205"/>
      <c r="CB53" s="205"/>
      <c r="CC53" s="205"/>
      <c r="CD53" s="205"/>
      <c r="CE53" s="205"/>
      <c r="CF53" s="205"/>
      <c r="CG53" s="205"/>
      <c r="CH53" s="205"/>
      <c r="CI53" s="205"/>
      <c r="CJ53" s="205"/>
      <c r="CK53" s="205"/>
      <c r="CL53" s="205"/>
      <c r="CM53" s="205"/>
      <c r="CN53" s="205"/>
      <c r="CO53" s="205"/>
      <c r="CP53" s="205"/>
      <c r="CQ53" s="205"/>
      <c r="CR53" s="205"/>
      <c r="CS53" s="205"/>
      <c r="CT53" s="205"/>
      <c r="CU53" s="205"/>
      <c r="CV53" s="205"/>
      <c r="CW53" s="205"/>
      <c r="CX53" s="205"/>
      <c r="CY53" s="205"/>
      <c r="CZ53" s="205"/>
      <c r="DA53" s="205"/>
      <c r="DB53" s="205"/>
      <c r="DC53" s="205"/>
      <c r="DD53" s="205"/>
      <c r="DE53" s="205"/>
      <c r="DF53" s="205"/>
      <c r="DG53" s="205"/>
      <c r="DH53" s="205"/>
      <c r="DI53" s="205"/>
      <c r="DJ53" s="205"/>
      <c r="DK53" s="205"/>
      <c r="DL53" s="205"/>
      <c r="DM53" s="205"/>
      <c r="DN53" s="205"/>
      <c r="DO53" s="205"/>
      <c r="DP53" s="205"/>
      <c r="DQ53" s="205"/>
      <c r="DR53" s="205"/>
      <c r="DS53" s="205"/>
      <c r="DT53" s="205"/>
      <c r="DU53" s="205"/>
      <c r="DV53" s="205"/>
      <c r="DW53" s="205"/>
      <c r="DX53" s="205"/>
      <c r="DY53" s="205"/>
      <c r="DZ53" s="205"/>
      <c r="EA53" s="205"/>
      <c r="EB53" s="205"/>
      <c r="EC53" s="205"/>
      <c r="ED53" s="205"/>
      <c r="EE53" s="205"/>
      <c r="EF53" s="205"/>
      <c r="EG53" s="205"/>
      <c r="EH53" s="205"/>
      <c r="EI53" s="205"/>
      <c r="EJ53" s="205"/>
      <c r="EK53" s="205"/>
      <c r="EL53" s="205"/>
      <c r="EM53" s="205"/>
      <c r="EN53" s="205"/>
      <c r="EO53" s="205"/>
      <c r="EP53" s="205"/>
      <c r="EQ53" s="205"/>
      <c r="ER53" s="205"/>
      <c r="ES53" s="205"/>
      <c r="ET53" s="205"/>
      <c r="EU53" s="205"/>
      <c r="EV53" s="205"/>
      <c r="EW53" s="205"/>
    </row>
    <row r="54" spans="1:153" s="10" customFormat="1" ht="26.25" hidden="1" customHeight="1" x14ac:dyDescent="0.25">
      <c r="A54" s="13" t="s">
        <v>368</v>
      </c>
      <c r="B54" s="2" t="s">
        <v>621</v>
      </c>
      <c r="C54" s="19" t="s">
        <v>201</v>
      </c>
      <c r="D54" s="19" t="s">
        <v>79</v>
      </c>
      <c r="E54" s="19" t="s">
        <v>288</v>
      </c>
      <c r="F54" s="11" t="s">
        <v>78</v>
      </c>
      <c r="G54" s="19" t="s">
        <v>68</v>
      </c>
      <c r="H54" s="19"/>
      <c r="I54" s="19"/>
      <c r="J54" s="15">
        <f t="shared" si="0"/>
        <v>394072</v>
      </c>
      <c r="K54" s="15">
        <v>29556</v>
      </c>
      <c r="L54" s="15">
        <v>29555</v>
      </c>
      <c r="M54" s="21">
        <v>0</v>
      </c>
      <c r="N54" s="21">
        <v>0</v>
      </c>
      <c r="O54" s="21">
        <v>334961</v>
      </c>
      <c r="P54" s="22">
        <v>42917</v>
      </c>
      <c r="Q54" s="357">
        <v>42979</v>
      </c>
      <c r="R54" s="374" t="s">
        <v>275</v>
      </c>
      <c r="S54" s="375">
        <v>43070</v>
      </c>
      <c r="T54" s="363">
        <v>2019</v>
      </c>
      <c r="U54" s="23">
        <v>0</v>
      </c>
      <c r="V54" s="23">
        <v>0</v>
      </c>
      <c r="W54" s="23">
        <v>0</v>
      </c>
      <c r="X54" s="23">
        <v>0</v>
      </c>
      <c r="Y54" s="23">
        <v>100000</v>
      </c>
      <c r="Z54" s="23">
        <f>O54-Y54</f>
        <v>234961</v>
      </c>
      <c r="AA54" s="23">
        <v>0</v>
      </c>
      <c r="AB54" s="23"/>
      <c r="AC54" s="23"/>
      <c r="AD54" s="20">
        <v>22</v>
      </c>
      <c r="AE54" s="20" t="s">
        <v>244</v>
      </c>
      <c r="AF54" s="20"/>
      <c r="AG54" s="378"/>
      <c r="AH54" s="18"/>
      <c r="AI54" s="366"/>
      <c r="AJ54" s="20"/>
      <c r="AK54" s="20"/>
      <c r="AL54" s="20"/>
      <c r="AM54" s="20"/>
      <c r="AN54" s="20" t="s">
        <v>158</v>
      </c>
      <c r="AO54" s="388" t="s">
        <v>159</v>
      </c>
      <c r="AP54" s="271">
        <v>250</v>
      </c>
      <c r="AQ54" s="20" t="s">
        <v>161</v>
      </c>
      <c r="AR54" s="388" t="s">
        <v>162</v>
      </c>
      <c r="AS54" s="20">
        <v>1</v>
      </c>
      <c r="AT54" s="20" t="s">
        <v>169</v>
      </c>
      <c r="AU54" s="388" t="s">
        <v>209</v>
      </c>
      <c r="AV54" s="20">
        <v>20</v>
      </c>
      <c r="AW54" s="18"/>
      <c r="AX54" s="18"/>
      <c r="AY54" s="18"/>
      <c r="AZ54" s="205"/>
      <c r="BA54" s="296"/>
      <c r="BB54" s="205"/>
      <c r="BC54" s="205"/>
      <c r="BD54" s="205"/>
      <c r="BE54" s="205"/>
      <c r="BF54" s="205"/>
      <c r="BG54" s="205"/>
      <c r="BH54" s="205"/>
      <c r="BI54" s="205"/>
      <c r="BJ54" s="205"/>
      <c r="BK54" s="205"/>
      <c r="BL54" s="205"/>
      <c r="BM54" s="205"/>
      <c r="BN54" s="205"/>
      <c r="BO54" s="205"/>
      <c r="BP54" s="205"/>
      <c r="BQ54" s="205"/>
      <c r="BR54" s="205"/>
      <c r="BS54" s="205"/>
      <c r="BT54" s="205"/>
      <c r="BU54" s="205"/>
      <c r="BV54" s="205"/>
      <c r="BW54" s="205"/>
      <c r="BX54" s="205"/>
      <c r="BY54" s="205"/>
      <c r="BZ54" s="205"/>
      <c r="CA54" s="205"/>
      <c r="CB54" s="205"/>
      <c r="CC54" s="205"/>
      <c r="CD54" s="205"/>
      <c r="CE54" s="205"/>
      <c r="CF54" s="205"/>
      <c r="CG54" s="205"/>
      <c r="CH54" s="205"/>
      <c r="CI54" s="205"/>
      <c r="CJ54" s="205"/>
      <c r="CK54" s="205"/>
      <c r="CL54" s="205"/>
      <c r="CM54" s="205"/>
      <c r="CN54" s="205"/>
      <c r="CO54" s="205"/>
      <c r="CP54" s="205"/>
      <c r="CQ54" s="205"/>
      <c r="CR54" s="205"/>
      <c r="CS54" s="205"/>
      <c r="CT54" s="205"/>
      <c r="CU54" s="205"/>
      <c r="CV54" s="205"/>
      <c r="CW54" s="205"/>
      <c r="CX54" s="205"/>
      <c r="CY54" s="205"/>
      <c r="CZ54" s="205"/>
      <c r="DA54" s="205"/>
      <c r="DB54" s="205"/>
      <c r="DC54" s="205"/>
      <c r="DD54" s="205"/>
      <c r="DE54" s="205"/>
      <c r="DF54" s="205"/>
      <c r="DG54" s="205"/>
      <c r="DH54" s="205"/>
      <c r="DI54" s="205"/>
      <c r="DJ54" s="205"/>
      <c r="DK54" s="205"/>
      <c r="DL54" s="205"/>
      <c r="DM54" s="205"/>
      <c r="DN54" s="205"/>
      <c r="DO54" s="205"/>
      <c r="DP54" s="205"/>
      <c r="DQ54" s="205"/>
      <c r="DR54" s="205"/>
      <c r="DS54" s="205"/>
      <c r="DT54" s="205"/>
      <c r="DU54" s="205"/>
      <c r="DV54" s="205"/>
      <c r="DW54" s="205"/>
      <c r="DX54" s="205"/>
      <c r="DY54" s="205"/>
      <c r="DZ54" s="205"/>
      <c r="EA54" s="205"/>
      <c r="EB54" s="205"/>
      <c r="EC54" s="205"/>
      <c r="ED54" s="205"/>
      <c r="EE54" s="205"/>
      <c r="EF54" s="205"/>
      <c r="EG54" s="205"/>
      <c r="EH54" s="205"/>
      <c r="EI54" s="205"/>
      <c r="EJ54" s="205"/>
      <c r="EK54" s="205"/>
      <c r="EL54" s="205"/>
      <c r="EM54" s="205"/>
      <c r="EN54" s="205"/>
      <c r="EO54" s="205"/>
      <c r="EP54" s="205"/>
      <c r="EQ54" s="205"/>
      <c r="ER54" s="205"/>
      <c r="ES54" s="205"/>
      <c r="ET54" s="205"/>
      <c r="EU54" s="205"/>
      <c r="EV54" s="205"/>
      <c r="EW54" s="205"/>
    </row>
    <row r="55" spans="1:153" s="10" customFormat="1" ht="25.5" hidden="1" customHeight="1" x14ac:dyDescent="0.25">
      <c r="A55" s="13" t="s">
        <v>369</v>
      </c>
      <c r="B55" s="2" t="s">
        <v>622</v>
      </c>
      <c r="C55" s="19" t="s">
        <v>220</v>
      </c>
      <c r="D55" s="19" t="s">
        <v>79</v>
      </c>
      <c r="E55" s="19" t="s">
        <v>191</v>
      </c>
      <c r="F55" s="11" t="s">
        <v>78</v>
      </c>
      <c r="G55" s="19" t="s">
        <v>68</v>
      </c>
      <c r="H55" s="19"/>
      <c r="I55" s="19"/>
      <c r="J55" s="15">
        <f t="shared" si="0"/>
        <v>544762.36</v>
      </c>
      <c r="K55" s="15">
        <v>40857.18</v>
      </c>
      <c r="L55" s="15">
        <v>40857.18</v>
      </c>
      <c r="M55" s="338">
        <v>0</v>
      </c>
      <c r="N55" s="21">
        <v>0</v>
      </c>
      <c r="O55" s="21">
        <v>463048</v>
      </c>
      <c r="P55" s="22">
        <v>42947</v>
      </c>
      <c r="Q55" s="357">
        <v>43008</v>
      </c>
      <c r="R55" s="374" t="s">
        <v>275</v>
      </c>
      <c r="S55" s="375">
        <v>43100</v>
      </c>
      <c r="T55" s="363">
        <v>2020</v>
      </c>
      <c r="U55" s="23">
        <v>0</v>
      </c>
      <c r="V55" s="23">
        <v>0</v>
      </c>
      <c r="W55" s="23">
        <v>0</v>
      </c>
      <c r="X55" s="23">
        <v>0</v>
      </c>
      <c r="Y55" s="23">
        <v>150000</v>
      </c>
      <c r="Z55" s="23">
        <v>250000</v>
      </c>
      <c r="AA55" s="23">
        <f>O55-Y55-Z55</f>
        <v>63048</v>
      </c>
      <c r="AB55" s="23"/>
      <c r="AC55" s="23"/>
      <c r="AD55" s="20">
        <v>22</v>
      </c>
      <c r="AE55" s="20" t="s">
        <v>244</v>
      </c>
      <c r="AF55" s="20"/>
      <c r="AG55" s="378"/>
      <c r="AH55" s="18"/>
      <c r="AI55" s="366"/>
      <c r="AJ55" s="20"/>
      <c r="AK55" s="20"/>
      <c r="AL55" s="20"/>
      <c r="AM55" s="20"/>
      <c r="AN55" s="20" t="s">
        <v>158</v>
      </c>
      <c r="AO55" s="20" t="s">
        <v>159</v>
      </c>
      <c r="AP55" s="271">
        <v>550</v>
      </c>
      <c r="AQ55" s="20" t="s">
        <v>161</v>
      </c>
      <c r="AR55" s="20" t="s">
        <v>162</v>
      </c>
      <c r="AS55" s="20">
        <v>1</v>
      </c>
      <c r="AT55" s="18"/>
      <c r="AU55" s="18"/>
      <c r="AV55" s="18"/>
      <c r="AW55" s="20"/>
      <c r="AX55" s="20"/>
      <c r="AY55" s="20"/>
      <c r="AZ55" s="205"/>
      <c r="BA55" s="296"/>
      <c r="BB55" s="205"/>
      <c r="BC55" s="205"/>
      <c r="BD55" s="205"/>
      <c r="BE55" s="205"/>
      <c r="BF55" s="205"/>
      <c r="BG55" s="205"/>
      <c r="BH55" s="205"/>
      <c r="BI55" s="205"/>
      <c r="BJ55" s="205"/>
      <c r="BK55" s="205"/>
      <c r="BL55" s="205"/>
      <c r="BM55" s="205"/>
      <c r="BN55" s="205"/>
      <c r="BO55" s="205"/>
      <c r="BP55" s="205"/>
      <c r="BQ55" s="205"/>
      <c r="BR55" s="205"/>
      <c r="BS55" s="205"/>
      <c r="BT55" s="205"/>
      <c r="BU55" s="205"/>
      <c r="BV55" s="205"/>
      <c r="BW55" s="205"/>
      <c r="BX55" s="205"/>
      <c r="BY55" s="205"/>
      <c r="BZ55" s="205"/>
      <c r="CA55" s="205"/>
      <c r="CB55" s="205"/>
      <c r="CC55" s="205"/>
      <c r="CD55" s="205"/>
      <c r="CE55" s="205"/>
      <c r="CF55" s="205"/>
      <c r="CG55" s="205"/>
      <c r="CH55" s="205"/>
      <c r="CI55" s="205"/>
      <c r="CJ55" s="205"/>
      <c r="CK55" s="205"/>
      <c r="CL55" s="205"/>
      <c r="CM55" s="205"/>
      <c r="CN55" s="205"/>
      <c r="CO55" s="205"/>
      <c r="CP55" s="205"/>
      <c r="CQ55" s="205"/>
      <c r="CR55" s="205"/>
      <c r="CS55" s="205"/>
      <c r="CT55" s="205"/>
      <c r="CU55" s="205"/>
      <c r="CV55" s="205"/>
      <c r="CW55" s="205"/>
      <c r="CX55" s="205"/>
      <c r="CY55" s="205"/>
      <c r="CZ55" s="205"/>
      <c r="DA55" s="205"/>
      <c r="DB55" s="205"/>
      <c r="DC55" s="205"/>
      <c r="DD55" s="205"/>
      <c r="DE55" s="205"/>
      <c r="DF55" s="205"/>
      <c r="DG55" s="205"/>
      <c r="DH55" s="205"/>
      <c r="DI55" s="205"/>
      <c r="DJ55" s="205"/>
      <c r="DK55" s="205"/>
      <c r="DL55" s="205"/>
      <c r="DM55" s="205"/>
      <c r="DN55" s="205"/>
      <c r="DO55" s="205"/>
      <c r="DP55" s="205"/>
      <c r="DQ55" s="205"/>
      <c r="DR55" s="205"/>
      <c r="DS55" s="205"/>
      <c r="DT55" s="205"/>
      <c r="DU55" s="205"/>
      <c r="DV55" s="205"/>
      <c r="DW55" s="205"/>
      <c r="DX55" s="205"/>
      <c r="DY55" s="205"/>
      <c r="DZ55" s="205"/>
      <c r="EA55" s="205"/>
      <c r="EB55" s="205"/>
      <c r="EC55" s="205"/>
      <c r="ED55" s="205"/>
      <c r="EE55" s="205"/>
      <c r="EF55" s="205"/>
      <c r="EG55" s="205"/>
      <c r="EH55" s="205"/>
      <c r="EI55" s="205"/>
      <c r="EJ55" s="205"/>
      <c r="EK55" s="205"/>
      <c r="EL55" s="205"/>
      <c r="EM55" s="205"/>
      <c r="EN55" s="205"/>
      <c r="EO55" s="205"/>
      <c r="EP55" s="205"/>
      <c r="EQ55" s="205"/>
      <c r="ER55" s="205"/>
      <c r="ES55" s="205"/>
      <c r="ET55" s="205"/>
      <c r="EU55" s="205"/>
      <c r="EV55" s="205"/>
      <c r="EW55" s="205"/>
    </row>
    <row r="56" spans="1:153" s="197" customFormat="1" ht="25.5" customHeight="1" x14ac:dyDescent="0.25">
      <c r="A56" s="155" t="s">
        <v>526</v>
      </c>
      <c r="B56" s="138" t="s">
        <v>80</v>
      </c>
      <c r="C56" s="188"/>
      <c r="D56" s="188"/>
      <c r="E56" s="188"/>
      <c r="F56" s="188"/>
      <c r="G56" s="188"/>
      <c r="H56" s="188"/>
      <c r="I56" s="188"/>
      <c r="J56" s="188"/>
      <c r="K56" s="188"/>
      <c r="L56" s="188"/>
      <c r="M56" s="188"/>
      <c r="N56" s="188"/>
      <c r="O56" s="189"/>
      <c r="P56" s="203"/>
      <c r="Q56" s="190"/>
      <c r="R56" s="372"/>
      <c r="S56" s="373"/>
      <c r="T56" s="365"/>
      <c r="U56" s="192"/>
      <c r="V56" s="192"/>
      <c r="W56" s="192"/>
      <c r="X56" s="192"/>
      <c r="Y56" s="192"/>
      <c r="Z56" s="192"/>
      <c r="AA56" s="192"/>
      <c r="AB56" s="192"/>
      <c r="AC56" s="192"/>
      <c r="AD56" s="193"/>
      <c r="AE56" s="193"/>
      <c r="AF56" s="193"/>
      <c r="AG56" s="194"/>
      <c r="AH56" s="195"/>
      <c r="AI56" s="196"/>
      <c r="AJ56" s="193"/>
      <c r="AK56" s="193"/>
      <c r="AL56" s="193"/>
      <c r="AM56" s="193"/>
      <c r="AN56" s="193"/>
      <c r="AO56" s="193"/>
      <c r="AP56" s="193"/>
      <c r="AQ56" s="193"/>
      <c r="AR56" s="193"/>
      <c r="AS56" s="193"/>
      <c r="AT56" s="193"/>
      <c r="AU56" s="193"/>
      <c r="AV56" s="193"/>
      <c r="AW56" s="193"/>
      <c r="AX56" s="193"/>
      <c r="AY56" s="193"/>
      <c r="AZ56" s="180"/>
      <c r="BA56" s="296"/>
      <c r="BB56" s="180"/>
      <c r="BC56" s="180"/>
      <c r="BD56" s="180"/>
      <c r="BE56" s="180"/>
      <c r="BF56" s="180"/>
      <c r="BG56" s="180"/>
      <c r="BH56" s="180"/>
      <c r="BI56" s="180"/>
      <c r="BJ56" s="180"/>
      <c r="BK56" s="180"/>
      <c r="BL56" s="180"/>
      <c r="BM56" s="180"/>
      <c r="BN56" s="180"/>
      <c r="BO56" s="180"/>
      <c r="BP56" s="180"/>
      <c r="BQ56" s="180"/>
      <c r="BR56" s="180"/>
      <c r="BS56" s="180"/>
      <c r="BT56" s="180"/>
      <c r="BU56" s="180"/>
      <c r="BV56" s="180"/>
      <c r="BW56" s="180"/>
      <c r="BX56" s="180"/>
      <c r="BY56" s="180"/>
      <c r="BZ56" s="180"/>
      <c r="CA56" s="180"/>
      <c r="CB56" s="180"/>
      <c r="CC56" s="180"/>
      <c r="CD56" s="180"/>
      <c r="CE56" s="180"/>
      <c r="CF56" s="180"/>
      <c r="CG56" s="180"/>
      <c r="CH56" s="180"/>
      <c r="CI56" s="180"/>
      <c r="CJ56" s="180"/>
      <c r="CK56" s="180"/>
      <c r="CL56" s="180"/>
      <c r="CM56" s="180"/>
      <c r="CN56" s="180"/>
      <c r="CO56" s="180"/>
      <c r="CP56" s="180"/>
      <c r="CQ56" s="180"/>
      <c r="CR56" s="180"/>
      <c r="CS56" s="180"/>
      <c r="CT56" s="180"/>
      <c r="CU56" s="180"/>
      <c r="CV56" s="180"/>
      <c r="CW56" s="180"/>
      <c r="CX56" s="180"/>
      <c r="CY56" s="180"/>
      <c r="CZ56" s="180"/>
      <c r="DA56" s="180"/>
      <c r="DB56" s="180"/>
      <c r="DC56" s="180"/>
      <c r="DD56" s="180"/>
      <c r="DE56" s="180"/>
      <c r="DF56" s="180"/>
      <c r="DG56" s="180"/>
      <c r="DH56" s="180"/>
      <c r="DI56" s="180"/>
      <c r="DJ56" s="180"/>
      <c r="DK56" s="180"/>
      <c r="DL56" s="180"/>
      <c r="DM56" s="180"/>
      <c r="DN56" s="180"/>
      <c r="DO56" s="180"/>
      <c r="DP56" s="180"/>
      <c r="DQ56" s="180"/>
      <c r="DR56" s="180"/>
      <c r="DS56" s="180"/>
      <c r="DT56" s="180"/>
      <c r="DU56" s="180"/>
      <c r="DV56" s="180"/>
      <c r="DW56" s="180"/>
      <c r="DX56" s="180"/>
      <c r="DY56" s="180"/>
      <c r="DZ56" s="180"/>
      <c r="EA56" s="180"/>
      <c r="EB56" s="180"/>
      <c r="EC56" s="180"/>
      <c r="ED56" s="180"/>
      <c r="EE56" s="180"/>
      <c r="EF56" s="180"/>
      <c r="EG56" s="180"/>
      <c r="EH56" s="180"/>
      <c r="EI56" s="180"/>
      <c r="EJ56" s="180"/>
      <c r="EK56" s="180"/>
      <c r="EL56" s="180"/>
      <c r="EM56" s="180"/>
      <c r="EN56" s="180"/>
      <c r="EO56" s="180"/>
      <c r="EP56" s="180"/>
      <c r="EQ56" s="180"/>
      <c r="ER56" s="180"/>
      <c r="ES56" s="180"/>
      <c r="ET56" s="180"/>
      <c r="EU56" s="180"/>
      <c r="EV56" s="180"/>
      <c r="EW56" s="180"/>
    </row>
    <row r="57" spans="1:153" s="10" customFormat="1" ht="25.5" customHeight="1" x14ac:dyDescent="0.25">
      <c r="A57" s="13" t="s">
        <v>370</v>
      </c>
      <c r="B57" s="19" t="s">
        <v>279</v>
      </c>
      <c r="C57" s="19" t="s">
        <v>218</v>
      </c>
      <c r="D57" s="19" t="s">
        <v>79</v>
      </c>
      <c r="E57" s="4" t="s">
        <v>278</v>
      </c>
      <c r="F57" s="19" t="s">
        <v>81</v>
      </c>
      <c r="G57" s="19" t="s">
        <v>68</v>
      </c>
      <c r="H57" s="19"/>
      <c r="I57" s="19"/>
      <c r="J57" s="21">
        <f>K57+O57</f>
        <v>148515.76</v>
      </c>
      <c r="K57" s="21">
        <v>24397.759999999998</v>
      </c>
      <c r="L57" s="21">
        <v>0</v>
      </c>
      <c r="M57" s="21">
        <v>0</v>
      </c>
      <c r="N57" s="21">
        <v>0</v>
      </c>
      <c r="O57" s="21">
        <v>124118</v>
      </c>
      <c r="P57" s="22">
        <v>42887</v>
      </c>
      <c r="Q57" s="357">
        <v>42979</v>
      </c>
      <c r="R57" s="374" t="s">
        <v>275</v>
      </c>
      <c r="S57" s="375">
        <v>43070</v>
      </c>
      <c r="T57" s="363">
        <v>2019</v>
      </c>
      <c r="U57" s="23">
        <v>0</v>
      </c>
      <c r="V57" s="23">
        <v>0</v>
      </c>
      <c r="W57" s="23">
        <v>0</v>
      </c>
      <c r="X57" s="23">
        <v>0</v>
      </c>
      <c r="Y57" s="23">
        <v>100000</v>
      </c>
      <c r="Z57" s="23">
        <f>O57-Y57</f>
        <v>24118</v>
      </c>
      <c r="AA57" s="23">
        <v>0</v>
      </c>
      <c r="AB57" s="23"/>
      <c r="AC57" s="23"/>
      <c r="AD57" s="20">
        <v>24</v>
      </c>
      <c r="AE57" s="20" t="s">
        <v>246</v>
      </c>
      <c r="AF57" s="20"/>
      <c r="AG57" s="378"/>
      <c r="AH57" s="18"/>
      <c r="AI57" s="366"/>
      <c r="AJ57" s="20"/>
      <c r="AK57" s="20"/>
      <c r="AL57" s="20"/>
      <c r="AM57" s="20"/>
      <c r="AN57" s="20" t="s">
        <v>164</v>
      </c>
      <c r="AO57" s="20" t="s">
        <v>165</v>
      </c>
      <c r="AP57" s="479">
        <v>1</v>
      </c>
      <c r="AQ57" s="20" t="s">
        <v>158</v>
      </c>
      <c r="AR57" s="20" t="s">
        <v>159</v>
      </c>
      <c r="AS57" s="271">
        <v>342</v>
      </c>
      <c r="AT57" s="20"/>
      <c r="AU57" s="20"/>
      <c r="AV57" s="271"/>
      <c r="AW57" s="20"/>
      <c r="AX57" s="20"/>
      <c r="AY57" s="20"/>
      <c r="AZ57" s="205"/>
      <c r="BA57" s="296"/>
      <c r="BB57" s="205"/>
      <c r="BC57" s="205"/>
      <c r="BD57" s="205"/>
      <c r="BE57" s="205"/>
      <c r="BF57" s="205"/>
      <c r="BG57" s="205"/>
      <c r="BH57" s="205"/>
      <c r="BI57" s="205"/>
      <c r="BJ57" s="205"/>
      <c r="BK57" s="205"/>
      <c r="BL57" s="205"/>
      <c r="BM57" s="205"/>
      <c r="BN57" s="205"/>
      <c r="BO57" s="205"/>
      <c r="BP57" s="205"/>
      <c r="BQ57" s="205"/>
      <c r="BR57" s="205"/>
      <c r="BS57" s="205"/>
      <c r="BT57" s="205"/>
      <c r="BU57" s="205"/>
      <c r="BV57" s="205"/>
      <c r="BW57" s="205"/>
      <c r="BX57" s="205"/>
      <c r="BY57" s="205"/>
      <c r="BZ57" s="205"/>
      <c r="CA57" s="205"/>
      <c r="CB57" s="205"/>
      <c r="CC57" s="205"/>
      <c r="CD57" s="205"/>
      <c r="CE57" s="205"/>
      <c r="CF57" s="205"/>
      <c r="CG57" s="205"/>
      <c r="CH57" s="205"/>
      <c r="CI57" s="205"/>
      <c r="CJ57" s="205"/>
      <c r="CK57" s="205"/>
      <c r="CL57" s="205"/>
      <c r="CM57" s="205"/>
      <c r="CN57" s="205"/>
      <c r="CO57" s="205"/>
      <c r="CP57" s="205"/>
      <c r="CQ57" s="205"/>
      <c r="CR57" s="205"/>
      <c r="CS57" s="205"/>
      <c r="CT57" s="205"/>
      <c r="CU57" s="205"/>
      <c r="CV57" s="205"/>
      <c r="CW57" s="205"/>
      <c r="CX57" s="205"/>
      <c r="CY57" s="205"/>
      <c r="CZ57" s="205"/>
      <c r="DA57" s="205"/>
      <c r="DB57" s="205"/>
      <c r="DC57" s="205"/>
      <c r="DD57" s="205"/>
      <c r="DE57" s="205"/>
      <c r="DF57" s="205"/>
      <c r="DG57" s="205"/>
      <c r="DH57" s="205"/>
      <c r="DI57" s="205"/>
      <c r="DJ57" s="205"/>
      <c r="DK57" s="205"/>
      <c r="DL57" s="205"/>
      <c r="DM57" s="205"/>
      <c r="DN57" s="205"/>
      <c r="DO57" s="205"/>
      <c r="DP57" s="205"/>
      <c r="DQ57" s="205"/>
      <c r="DR57" s="205"/>
      <c r="DS57" s="205"/>
      <c r="DT57" s="205"/>
      <c r="DU57" s="205"/>
      <c r="DV57" s="205"/>
      <c r="DW57" s="205"/>
      <c r="DX57" s="205"/>
      <c r="DY57" s="205"/>
      <c r="DZ57" s="205"/>
      <c r="EA57" s="205"/>
      <c r="EB57" s="205"/>
      <c r="EC57" s="205"/>
      <c r="ED57" s="205"/>
      <c r="EE57" s="205"/>
      <c r="EF57" s="205"/>
      <c r="EG57" s="205"/>
      <c r="EH57" s="205"/>
      <c r="EI57" s="205"/>
      <c r="EJ57" s="205"/>
      <c r="EK57" s="205"/>
      <c r="EL57" s="205"/>
      <c r="EM57" s="205"/>
      <c r="EN57" s="205"/>
      <c r="EO57" s="205"/>
      <c r="EP57" s="205"/>
      <c r="EQ57" s="205"/>
      <c r="ER57" s="205"/>
      <c r="ES57" s="205"/>
      <c r="ET57" s="205"/>
      <c r="EU57" s="205"/>
      <c r="EV57" s="205"/>
      <c r="EW57" s="205"/>
    </row>
    <row r="58" spans="1:153" s="10" customFormat="1" ht="25.5" customHeight="1" x14ac:dyDescent="0.25">
      <c r="A58" s="13" t="s">
        <v>371</v>
      </c>
      <c r="B58" s="19" t="s">
        <v>289</v>
      </c>
      <c r="C58" s="19" t="s">
        <v>201</v>
      </c>
      <c r="D58" s="19" t="s">
        <v>79</v>
      </c>
      <c r="E58" s="19" t="s">
        <v>288</v>
      </c>
      <c r="F58" s="19" t="s">
        <v>81</v>
      </c>
      <c r="G58" s="19" t="s">
        <v>68</v>
      </c>
      <c r="H58" s="19"/>
      <c r="I58" s="19"/>
      <c r="J58" s="21">
        <f>K58+O58</f>
        <v>181044</v>
      </c>
      <c r="K58" s="21">
        <v>27157</v>
      </c>
      <c r="L58" s="21">
        <v>0</v>
      </c>
      <c r="M58" s="21">
        <v>0</v>
      </c>
      <c r="N58" s="21">
        <v>0</v>
      </c>
      <c r="O58" s="21">
        <v>153887</v>
      </c>
      <c r="P58" s="22">
        <v>42887</v>
      </c>
      <c r="Q58" s="357">
        <v>43009</v>
      </c>
      <c r="R58" s="374" t="s">
        <v>275</v>
      </c>
      <c r="S58" s="375">
        <v>43070</v>
      </c>
      <c r="T58" s="363">
        <v>2019</v>
      </c>
      <c r="U58" s="23">
        <v>0</v>
      </c>
      <c r="V58" s="23">
        <v>0</v>
      </c>
      <c r="W58" s="23">
        <v>0</v>
      </c>
      <c r="X58" s="23">
        <v>0</v>
      </c>
      <c r="Y58" s="23">
        <v>100000</v>
      </c>
      <c r="Z58" s="23">
        <v>53887</v>
      </c>
      <c r="AA58" s="23">
        <v>0</v>
      </c>
      <c r="AB58" s="23"/>
      <c r="AC58" s="23"/>
      <c r="AD58" s="20">
        <v>24</v>
      </c>
      <c r="AE58" s="20" t="s">
        <v>246</v>
      </c>
      <c r="AF58" s="20"/>
      <c r="AG58" s="378"/>
      <c r="AH58" s="18"/>
      <c r="AI58" s="366"/>
      <c r="AJ58" s="20"/>
      <c r="AK58" s="20"/>
      <c r="AL58" s="20"/>
      <c r="AM58" s="20"/>
      <c r="AN58" s="20" t="s">
        <v>164</v>
      </c>
      <c r="AO58" s="20" t="s">
        <v>165</v>
      </c>
      <c r="AP58" s="20">
        <v>1</v>
      </c>
      <c r="AQ58" s="20" t="s">
        <v>158</v>
      </c>
      <c r="AR58" s="20" t="s">
        <v>159</v>
      </c>
      <c r="AS58" s="271">
        <v>269</v>
      </c>
      <c r="AT58" s="20"/>
      <c r="AU58" s="20"/>
      <c r="AV58" s="271"/>
      <c r="AW58" s="20"/>
      <c r="AX58" s="20"/>
      <c r="AY58" s="20"/>
      <c r="AZ58" s="205"/>
      <c r="BA58" s="296"/>
      <c r="BB58" s="205"/>
      <c r="BC58" s="205"/>
      <c r="BD58" s="205"/>
      <c r="BE58" s="205"/>
      <c r="BF58" s="205"/>
      <c r="BG58" s="205"/>
      <c r="BH58" s="205"/>
      <c r="BI58" s="205"/>
      <c r="BJ58" s="205"/>
      <c r="BK58" s="205"/>
      <c r="BL58" s="205"/>
      <c r="BM58" s="205"/>
      <c r="BN58" s="205"/>
      <c r="BO58" s="205"/>
      <c r="BP58" s="205"/>
      <c r="BQ58" s="205"/>
      <c r="BR58" s="205"/>
      <c r="BS58" s="205"/>
      <c r="BT58" s="205"/>
      <c r="BU58" s="205"/>
      <c r="BV58" s="205"/>
      <c r="BW58" s="205"/>
      <c r="BX58" s="205"/>
      <c r="BY58" s="205"/>
      <c r="BZ58" s="205"/>
      <c r="CA58" s="205"/>
      <c r="CB58" s="205"/>
      <c r="CC58" s="205"/>
      <c r="CD58" s="205"/>
      <c r="CE58" s="205"/>
      <c r="CF58" s="205"/>
      <c r="CG58" s="205"/>
      <c r="CH58" s="205"/>
      <c r="CI58" s="205"/>
      <c r="CJ58" s="205"/>
      <c r="CK58" s="205"/>
      <c r="CL58" s="205"/>
      <c r="CM58" s="205"/>
      <c r="CN58" s="205"/>
      <c r="CO58" s="205"/>
      <c r="CP58" s="205"/>
      <c r="CQ58" s="205"/>
      <c r="CR58" s="205"/>
      <c r="CS58" s="205"/>
      <c r="CT58" s="205"/>
      <c r="CU58" s="205"/>
      <c r="CV58" s="205"/>
      <c r="CW58" s="205"/>
      <c r="CX58" s="205"/>
      <c r="CY58" s="205"/>
      <c r="CZ58" s="205"/>
      <c r="DA58" s="205"/>
      <c r="DB58" s="205"/>
      <c r="DC58" s="205"/>
      <c r="DD58" s="205"/>
      <c r="DE58" s="205"/>
      <c r="DF58" s="205"/>
      <c r="DG58" s="205"/>
      <c r="DH58" s="205"/>
      <c r="DI58" s="205"/>
      <c r="DJ58" s="205"/>
      <c r="DK58" s="205"/>
      <c r="DL58" s="205"/>
      <c r="DM58" s="205"/>
      <c r="DN58" s="205"/>
      <c r="DO58" s="205"/>
      <c r="DP58" s="205"/>
      <c r="DQ58" s="205"/>
      <c r="DR58" s="205"/>
      <c r="DS58" s="205"/>
      <c r="DT58" s="205"/>
      <c r="DU58" s="205"/>
      <c r="DV58" s="205"/>
      <c r="DW58" s="205"/>
      <c r="DX58" s="205"/>
      <c r="DY58" s="205"/>
      <c r="DZ58" s="205"/>
      <c r="EA58" s="205"/>
      <c r="EB58" s="205"/>
      <c r="EC58" s="205"/>
      <c r="ED58" s="205"/>
      <c r="EE58" s="205"/>
      <c r="EF58" s="205"/>
      <c r="EG58" s="205"/>
      <c r="EH58" s="205"/>
      <c r="EI58" s="205"/>
      <c r="EJ58" s="205"/>
      <c r="EK58" s="205"/>
      <c r="EL58" s="205"/>
      <c r="EM58" s="205"/>
      <c r="EN58" s="205"/>
      <c r="EO58" s="205"/>
      <c r="EP58" s="205"/>
      <c r="EQ58" s="205"/>
      <c r="ER58" s="205"/>
      <c r="ES58" s="205"/>
      <c r="ET58" s="205"/>
      <c r="EU58" s="205"/>
      <c r="EV58" s="205"/>
      <c r="EW58" s="205"/>
    </row>
    <row r="59" spans="1:153" s="10" customFormat="1" ht="25.5" customHeight="1" x14ac:dyDescent="0.25">
      <c r="A59" s="13" t="s">
        <v>372</v>
      </c>
      <c r="B59" s="19" t="s">
        <v>612</v>
      </c>
      <c r="C59" s="19" t="s">
        <v>220</v>
      </c>
      <c r="D59" s="19" t="s">
        <v>79</v>
      </c>
      <c r="E59" s="19" t="s">
        <v>191</v>
      </c>
      <c r="F59" s="19" t="s">
        <v>81</v>
      </c>
      <c r="G59" s="19" t="s">
        <v>68</v>
      </c>
      <c r="H59" s="19"/>
      <c r="I59" s="19"/>
      <c r="J59" s="21">
        <f>K59+O59</f>
        <v>250274.11</v>
      </c>
      <c r="K59" s="21">
        <v>37541.11</v>
      </c>
      <c r="L59" s="21">
        <v>0</v>
      </c>
      <c r="M59" s="21">
        <v>0</v>
      </c>
      <c r="N59" s="21">
        <v>0</v>
      </c>
      <c r="O59" s="21">
        <v>212733</v>
      </c>
      <c r="P59" s="22">
        <v>42887</v>
      </c>
      <c r="Q59" s="488">
        <v>43098</v>
      </c>
      <c r="R59" s="489" t="s">
        <v>280</v>
      </c>
      <c r="S59" s="490">
        <v>43160</v>
      </c>
      <c r="T59" s="492">
        <v>2020</v>
      </c>
      <c r="U59" s="23">
        <v>0</v>
      </c>
      <c r="V59" s="23">
        <v>0</v>
      </c>
      <c r="W59" s="23">
        <v>0</v>
      </c>
      <c r="X59" s="493">
        <v>0</v>
      </c>
      <c r="Y59" s="493">
        <v>88000</v>
      </c>
      <c r="Z59" s="493">
        <v>100000</v>
      </c>
      <c r="AA59" s="493">
        <v>24733</v>
      </c>
      <c r="AB59" s="23"/>
      <c r="AC59" s="23"/>
      <c r="AD59" s="20">
        <v>24</v>
      </c>
      <c r="AE59" s="20" t="s">
        <v>246</v>
      </c>
      <c r="AF59" s="20"/>
      <c r="AG59" s="378"/>
      <c r="AH59" s="18"/>
      <c r="AI59" s="366"/>
      <c r="AJ59" s="20"/>
      <c r="AK59" s="20"/>
      <c r="AL59" s="20"/>
      <c r="AM59" s="20"/>
      <c r="AN59" s="20" t="s">
        <v>164</v>
      </c>
      <c r="AO59" s="20" t="s">
        <v>165</v>
      </c>
      <c r="AP59" s="20">
        <v>1</v>
      </c>
      <c r="AQ59" s="20" t="s">
        <v>158</v>
      </c>
      <c r="AR59" s="20" t="s">
        <v>159</v>
      </c>
      <c r="AS59" s="271">
        <v>1000</v>
      </c>
      <c r="AT59" s="20"/>
      <c r="AU59" s="20"/>
      <c r="AV59" s="271"/>
      <c r="AW59" s="20"/>
      <c r="AX59" s="20"/>
      <c r="AY59" s="20"/>
      <c r="AZ59" s="205"/>
      <c r="BA59" s="296"/>
      <c r="BB59" s="205"/>
      <c r="BC59" s="205"/>
      <c r="BD59" s="205"/>
      <c r="BE59" s="205"/>
      <c r="BF59" s="205"/>
      <c r="BG59" s="205"/>
      <c r="BH59" s="205"/>
      <c r="BI59" s="205"/>
      <c r="BJ59" s="205"/>
      <c r="BK59" s="205"/>
      <c r="BL59" s="205"/>
      <c r="BM59" s="205"/>
      <c r="BN59" s="205"/>
      <c r="BO59" s="205"/>
      <c r="BP59" s="205"/>
      <c r="BQ59" s="205"/>
      <c r="BR59" s="205"/>
      <c r="BS59" s="205"/>
      <c r="BT59" s="205"/>
      <c r="BU59" s="205"/>
      <c r="BV59" s="205"/>
      <c r="BW59" s="205"/>
      <c r="BX59" s="205"/>
      <c r="BY59" s="205"/>
      <c r="BZ59" s="205"/>
      <c r="CA59" s="205"/>
      <c r="CB59" s="205"/>
      <c r="CC59" s="205"/>
      <c r="CD59" s="205"/>
      <c r="CE59" s="205"/>
      <c r="CF59" s="205"/>
      <c r="CG59" s="205"/>
      <c r="CH59" s="205"/>
      <c r="CI59" s="205"/>
      <c r="CJ59" s="205"/>
      <c r="CK59" s="205"/>
      <c r="CL59" s="205"/>
      <c r="CM59" s="205"/>
      <c r="CN59" s="205"/>
      <c r="CO59" s="205"/>
      <c r="CP59" s="205"/>
      <c r="CQ59" s="205"/>
      <c r="CR59" s="205"/>
      <c r="CS59" s="205"/>
      <c r="CT59" s="205"/>
      <c r="CU59" s="205"/>
      <c r="CV59" s="205"/>
      <c r="CW59" s="205"/>
      <c r="CX59" s="205"/>
      <c r="CY59" s="205"/>
      <c r="CZ59" s="205"/>
      <c r="DA59" s="205"/>
      <c r="DB59" s="205"/>
      <c r="DC59" s="205"/>
      <c r="DD59" s="205"/>
      <c r="DE59" s="205"/>
      <c r="DF59" s="205"/>
      <c r="DG59" s="205"/>
      <c r="DH59" s="205"/>
      <c r="DI59" s="205"/>
      <c r="DJ59" s="205"/>
      <c r="DK59" s="205"/>
      <c r="DL59" s="205"/>
      <c r="DM59" s="205"/>
      <c r="DN59" s="205"/>
      <c r="DO59" s="205"/>
      <c r="DP59" s="205"/>
      <c r="DQ59" s="205"/>
      <c r="DR59" s="205"/>
      <c r="DS59" s="205"/>
      <c r="DT59" s="205"/>
      <c r="DU59" s="205"/>
      <c r="DV59" s="205"/>
      <c r="DW59" s="205"/>
      <c r="DX59" s="205"/>
      <c r="DY59" s="205"/>
      <c r="DZ59" s="205"/>
      <c r="EA59" s="205"/>
      <c r="EB59" s="205"/>
      <c r="EC59" s="205"/>
      <c r="ED59" s="205"/>
      <c r="EE59" s="205"/>
      <c r="EF59" s="205"/>
      <c r="EG59" s="205"/>
      <c r="EH59" s="205"/>
      <c r="EI59" s="205"/>
      <c r="EJ59" s="205"/>
      <c r="EK59" s="205"/>
      <c r="EL59" s="205"/>
      <c r="EM59" s="205"/>
      <c r="EN59" s="205"/>
      <c r="EO59" s="205"/>
      <c r="EP59" s="205"/>
      <c r="EQ59" s="205"/>
      <c r="ER59" s="205"/>
      <c r="ES59" s="205"/>
      <c r="ET59" s="205"/>
      <c r="EU59" s="205"/>
      <c r="EV59" s="205"/>
      <c r="EW59" s="205"/>
    </row>
    <row r="60" spans="1:153" s="10" customFormat="1" ht="25.5" customHeight="1" x14ac:dyDescent="0.25">
      <c r="A60" s="13" t="s">
        <v>373</v>
      </c>
      <c r="B60" s="19" t="s">
        <v>607</v>
      </c>
      <c r="C60" s="19" t="s">
        <v>308</v>
      </c>
      <c r="D60" s="19" t="s">
        <v>79</v>
      </c>
      <c r="E60" s="19" t="s">
        <v>208</v>
      </c>
      <c r="F60" s="19" t="s">
        <v>81</v>
      </c>
      <c r="G60" s="19" t="s">
        <v>68</v>
      </c>
      <c r="H60" s="19"/>
      <c r="I60" s="19"/>
      <c r="J60" s="21">
        <f>K60+O60</f>
        <v>92842.82</v>
      </c>
      <c r="K60" s="21">
        <v>28431.82</v>
      </c>
      <c r="L60" s="21">
        <v>0</v>
      </c>
      <c r="M60" s="21">
        <v>0</v>
      </c>
      <c r="N60" s="21">
        <v>0</v>
      </c>
      <c r="O60" s="21">
        <v>64411</v>
      </c>
      <c r="P60" s="22">
        <v>42887</v>
      </c>
      <c r="Q60" s="357">
        <v>42948</v>
      </c>
      <c r="R60" s="374" t="s">
        <v>275</v>
      </c>
      <c r="S60" s="375">
        <v>43070</v>
      </c>
      <c r="T60" s="363">
        <v>2019</v>
      </c>
      <c r="U60" s="23">
        <v>0</v>
      </c>
      <c r="V60" s="23">
        <v>0</v>
      </c>
      <c r="W60" s="23">
        <v>0</v>
      </c>
      <c r="X60" s="23">
        <v>0</v>
      </c>
      <c r="Y60" s="23">
        <v>42000</v>
      </c>
      <c r="Z60" s="23">
        <v>22411</v>
      </c>
      <c r="AA60" s="23">
        <v>0</v>
      </c>
      <c r="AB60" s="23"/>
      <c r="AC60" s="23"/>
      <c r="AD60" s="20">
        <v>24</v>
      </c>
      <c r="AE60" s="20" t="s">
        <v>246</v>
      </c>
      <c r="AF60" s="20"/>
      <c r="AG60" s="378"/>
      <c r="AH60" s="18"/>
      <c r="AI60" s="366"/>
      <c r="AJ60" s="20"/>
      <c r="AK60" s="20"/>
      <c r="AL60" s="20"/>
      <c r="AM60" s="20"/>
      <c r="AN60" s="20" t="s">
        <v>164</v>
      </c>
      <c r="AO60" s="20" t="s">
        <v>165</v>
      </c>
      <c r="AP60" s="20">
        <v>1</v>
      </c>
      <c r="AQ60" s="20" t="s">
        <v>158</v>
      </c>
      <c r="AR60" s="20" t="s">
        <v>159</v>
      </c>
      <c r="AS60" s="271">
        <v>60</v>
      </c>
      <c r="AT60" s="20"/>
      <c r="AU60" s="20"/>
      <c r="AV60" s="271"/>
      <c r="AW60" s="20"/>
      <c r="AX60" s="20"/>
      <c r="AY60" s="20"/>
      <c r="AZ60" s="205"/>
      <c r="BA60" s="296"/>
      <c r="BB60" s="205"/>
      <c r="BC60" s="205"/>
      <c r="BD60" s="205"/>
      <c r="BE60" s="205"/>
      <c r="BF60" s="205"/>
      <c r="BG60" s="205"/>
      <c r="BH60" s="205"/>
      <c r="BI60" s="205"/>
      <c r="BJ60" s="205"/>
      <c r="BK60" s="205"/>
      <c r="BL60" s="205"/>
      <c r="BM60" s="205"/>
      <c r="BN60" s="205"/>
      <c r="BO60" s="205"/>
      <c r="BP60" s="205"/>
      <c r="BQ60" s="205"/>
      <c r="BR60" s="205"/>
      <c r="BS60" s="205"/>
      <c r="BT60" s="205"/>
      <c r="BU60" s="205"/>
      <c r="BV60" s="205"/>
      <c r="BW60" s="205"/>
      <c r="BX60" s="205"/>
      <c r="BY60" s="205"/>
      <c r="BZ60" s="205"/>
      <c r="CA60" s="205"/>
      <c r="CB60" s="205"/>
      <c r="CC60" s="205"/>
      <c r="CD60" s="205"/>
      <c r="CE60" s="205"/>
      <c r="CF60" s="205"/>
      <c r="CG60" s="205"/>
      <c r="CH60" s="205"/>
      <c r="CI60" s="205"/>
      <c r="CJ60" s="205"/>
      <c r="CK60" s="205"/>
      <c r="CL60" s="205"/>
      <c r="CM60" s="205"/>
      <c r="CN60" s="205"/>
      <c r="CO60" s="205"/>
      <c r="CP60" s="205"/>
      <c r="CQ60" s="205"/>
      <c r="CR60" s="205"/>
      <c r="CS60" s="205"/>
      <c r="CT60" s="205"/>
      <c r="CU60" s="205"/>
      <c r="CV60" s="205"/>
      <c r="CW60" s="205"/>
      <c r="CX60" s="205"/>
      <c r="CY60" s="205"/>
      <c r="CZ60" s="205"/>
      <c r="DA60" s="205"/>
      <c r="DB60" s="205"/>
      <c r="DC60" s="205"/>
      <c r="DD60" s="205"/>
      <c r="DE60" s="205"/>
      <c r="DF60" s="205"/>
      <c r="DG60" s="205"/>
      <c r="DH60" s="205"/>
      <c r="DI60" s="205"/>
      <c r="DJ60" s="205"/>
      <c r="DK60" s="205"/>
      <c r="DL60" s="205"/>
      <c r="DM60" s="205"/>
      <c r="DN60" s="205"/>
      <c r="DO60" s="205"/>
      <c r="DP60" s="205"/>
      <c r="DQ60" s="205"/>
      <c r="DR60" s="205"/>
      <c r="DS60" s="205"/>
      <c r="DT60" s="205"/>
      <c r="DU60" s="205"/>
      <c r="DV60" s="205"/>
      <c r="DW60" s="205"/>
      <c r="DX60" s="205"/>
      <c r="DY60" s="205"/>
      <c r="DZ60" s="205"/>
      <c r="EA60" s="205"/>
      <c r="EB60" s="205"/>
      <c r="EC60" s="205"/>
      <c r="ED60" s="205"/>
      <c r="EE60" s="205"/>
      <c r="EF60" s="205"/>
      <c r="EG60" s="205"/>
      <c r="EH60" s="205"/>
      <c r="EI60" s="205"/>
      <c r="EJ60" s="205"/>
      <c r="EK60" s="205"/>
      <c r="EL60" s="205"/>
      <c r="EM60" s="205"/>
      <c r="EN60" s="205"/>
      <c r="EO60" s="205"/>
      <c r="EP60" s="205"/>
      <c r="EQ60" s="205"/>
      <c r="ER60" s="205"/>
      <c r="ES60" s="205"/>
      <c r="ET60" s="205"/>
      <c r="EU60" s="205"/>
      <c r="EV60" s="205"/>
      <c r="EW60" s="205"/>
    </row>
    <row r="61" spans="1:153" s="197" customFormat="1" ht="25.5" hidden="1" customHeight="1" x14ac:dyDescent="0.25">
      <c r="A61" s="153" t="s">
        <v>527</v>
      </c>
      <c r="B61" s="138" t="s">
        <v>409</v>
      </c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9"/>
      <c r="P61" s="190"/>
      <c r="Q61" s="191"/>
      <c r="R61" s="372"/>
      <c r="S61" s="373"/>
      <c r="T61" s="200"/>
      <c r="U61" s="192"/>
      <c r="V61" s="192"/>
      <c r="W61" s="192"/>
      <c r="X61" s="192"/>
      <c r="Y61" s="192"/>
      <c r="Z61" s="192"/>
      <c r="AA61" s="192"/>
      <c r="AB61" s="192"/>
      <c r="AC61" s="192"/>
      <c r="AD61" s="193"/>
      <c r="AE61" s="193"/>
      <c r="AF61" s="193"/>
      <c r="AG61" s="194"/>
      <c r="AH61" s="195"/>
      <c r="AI61" s="196"/>
      <c r="AJ61" s="193"/>
      <c r="AK61" s="193"/>
      <c r="AL61" s="193"/>
      <c r="AM61" s="193"/>
      <c r="AN61" s="193"/>
      <c r="AO61" s="193"/>
      <c r="AP61" s="193"/>
      <c r="AQ61" s="193"/>
      <c r="AR61" s="193"/>
      <c r="AS61" s="193"/>
      <c r="AT61" s="193"/>
      <c r="AU61" s="193"/>
      <c r="AV61" s="193"/>
      <c r="AW61" s="193"/>
      <c r="AX61" s="193"/>
      <c r="AY61" s="193"/>
      <c r="AZ61" s="180"/>
      <c r="BA61" s="296"/>
      <c r="BB61" s="180"/>
      <c r="BC61" s="180"/>
      <c r="BD61" s="180"/>
      <c r="BE61" s="180"/>
      <c r="BF61" s="180"/>
      <c r="BG61" s="180"/>
      <c r="BH61" s="180"/>
      <c r="BI61" s="180"/>
      <c r="BJ61" s="180"/>
      <c r="BK61" s="180"/>
      <c r="BL61" s="180"/>
      <c r="BM61" s="180"/>
      <c r="BN61" s="180"/>
      <c r="BO61" s="180"/>
      <c r="BP61" s="180"/>
      <c r="BQ61" s="180"/>
      <c r="BR61" s="180"/>
      <c r="BS61" s="180"/>
      <c r="BT61" s="180"/>
      <c r="BU61" s="180"/>
      <c r="BV61" s="180"/>
      <c r="BW61" s="180"/>
      <c r="BX61" s="180"/>
      <c r="BY61" s="180"/>
      <c r="BZ61" s="180"/>
      <c r="CA61" s="180"/>
      <c r="CB61" s="180"/>
      <c r="CC61" s="180"/>
      <c r="CD61" s="180"/>
      <c r="CE61" s="180"/>
      <c r="CF61" s="180"/>
      <c r="CG61" s="180"/>
      <c r="CH61" s="180"/>
      <c r="CI61" s="180"/>
      <c r="CJ61" s="180"/>
      <c r="CK61" s="180"/>
      <c r="CL61" s="180"/>
      <c r="CM61" s="180"/>
      <c r="CN61" s="180"/>
      <c r="CO61" s="180"/>
      <c r="CP61" s="180"/>
      <c r="CQ61" s="180"/>
      <c r="CR61" s="180"/>
      <c r="CS61" s="180"/>
      <c r="CT61" s="180"/>
      <c r="CU61" s="180"/>
      <c r="CV61" s="180"/>
      <c r="CW61" s="180"/>
      <c r="CX61" s="180"/>
      <c r="CY61" s="180"/>
      <c r="CZ61" s="180"/>
      <c r="DA61" s="180"/>
      <c r="DB61" s="180"/>
      <c r="DC61" s="180"/>
      <c r="DD61" s="180"/>
      <c r="DE61" s="180"/>
      <c r="DF61" s="180"/>
      <c r="DG61" s="180"/>
      <c r="DH61" s="180"/>
      <c r="DI61" s="180"/>
      <c r="DJ61" s="180"/>
      <c r="DK61" s="180"/>
      <c r="DL61" s="180"/>
      <c r="DM61" s="180"/>
      <c r="DN61" s="180"/>
      <c r="DO61" s="180"/>
      <c r="DP61" s="180"/>
      <c r="DQ61" s="180"/>
      <c r="DR61" s="180"/>
      <c r="DS61" s="180"/>
      <c r="DT61" s="180"/>
      <c r="DU61" s="180"/>
      <c r="DV61" s="180"/>
      <c r="DW61" s="180"/>
      <c r="DX61" s="180"/>
      <c r="DY61" s="180"/>
      <c r="DZ61" s="180"/>
      <c r="EA61" s="180"/>
      <c r="EB61" s="180"/>
      <c r="EC61" s="180"/>
      <c r="ED61" s="180"/>
      <c r="EE61" s="180"/>
      <c r="EF61" s="180"/>
      <c r="EG61" s="180"/>
      <c r="EH61" s="180"/>
      <c r="EI61" s="180"/>
      <c r="EJ61" s="180"/>
      <c r="EK61" s="180"/>
      <c r="EL61" s="180"/>
      <c r="EM61" s="180"/>
      <c r="EN61" s="180"/>
      <c r="EO61" s="180"/>
      <c r="EP61" s="180"/>
      <c r="EQ61" s="180"/>
      <c r="ER61" s="180"/>
      <c r="ES61" s="180"/>
      <c r="ET61" s="180"/>
      <c r="EU61" s="180"/>
      <c r="EV61" s="180"/>
      <c r="EW61" s="180"/>
    </row>
    <row r="62" spans="1:153" ht="25.5" hidden="1" customHeight="1" x14ac:dyDescent="0.25">
      <c r="A62" s="13" t="s">
        <v>374</v>
      </c>
      <c r="B62" s="16" t="s">
        <v>999</v>
      </c>
      <c r="C62" s="11" t="s">
        <v>221</v>
      </c>
      <c r="D62" s="19" t="s">
        <v>79</v>
      </c>
      <c r="E62" s="19" t="s">
        <v>208</v>
      </c>
      <c r="F62" s="19" t="s">
        <v>82</v>
      </c>
      <c r="G62" s="19" t="s">
        <v>68</v>
      </c>
      <c r="H62" s="19"/>
      <c r="I62" s="19"/>
      <c r="J62" s="21">
        <f>SUM(K62:O62)</f>
        <v>809630.41999999993</v>
      </c>
      <c r="K62" s="21">
        <v>553430.44999999995</v>
      </c>
      <c r="L62" s="21">
        <v>20772.97</v>
      </c>
      <c r="M62" s="21"/>
      <c r="N62" s="21"/>
      <c r="O62" s="21">
        <v>235427</v>
      </c>
      <c r="P62" s="22">
        <v>43009</v>
      </c>
      <c r="Q62" s="357">
        <v>43070</v>
      </c>
      <c r="R62" s="374" t="s">
        <v>280</v>
      </c>
      <c r="S62" s="375">
        <v>43160</v>
      </c>
      <c r="T62" s="363">
        <v>2019</v>
      </c>
      <c r="U62" s="23">
        <v>0</v>
      </c>
      <c r="V62" s="23">
        <v>0</v>
      </c>
      <c r="W62" s="23">
        <v>0</v>
      </c>
      <c r="X62" s="23">
        <v>0</v>
      </c>
      <c r="Y62" s="23">
        <v>135427</v>
      </c>
      <c r="Z62" s="23">
        <f>O62-Y62</f>
        <v>100000</v>
      </c>
      <c r="AA62" s="23">
        <v>0</v>
      </c>
      <c r="AB62" s="23"/>
      <c r="AC62" s="23"/>
      <c r="AD62" s="17">
        <v>23</v>
      </c>
      <c r="AE62" s="20" t="s">
        <v>293</v>
      </c>
      <c r="AF62" s="17"/>
      <c r="AG62" s="178"/>
      <c r="AH62" s="198"/>
      <c r="AI62" s="175"/>
      <c r="AJ62" s="17"/>
      <c r="AK62" s="17"/>
      <c r="AL62" s="17"/>
      <c r="AM62" s="17"/>
      <c r="AN62" s="17" t="s">
        <v>158</v>
      </c>
      <c r="AO62" s="212" t="s">
        <v>159</v>
      </c>
      <c r="AP62" s="17">
        <v>261</v>
      </c>
      <c r="AQ62" s="17" t="s">
        <v>169</v>
      </c>
      <c r="AR62" s="172" t="s">
        <v>209</v>
      </c>
      <c r="AS62" s="17">
        <v>100</v>
      </c>
      <c r="AT62" s="17" t="s">
        <v>170</v>
      </c>
      <c r="AU62" s="20" t="s">
        <v>171</v>
      </c>
      <c r="AV62" s="17">
        <v>1</v>
      </c>
      <c r="AW62" s="176"/>
      <c r="AX62" s="176"/>
      <c r="AY62" s="176"/>
      <c r="AZ62" s="229"/>
      <c r="BA62" s="296"/>
      <c r="BB62" s="229"/>
      <c r="BC62" s="229"/>
      <c r="BD62" s="229"/>
      <c r="BE62" s="229"/>
      <c r="BF62" s="229"/>
      <c r="BG62" s="229"/>
      <c r="BH62" s="229"/>
      <c r="BI62" s="229"/>
      <c r="BJ62" s="229"/>
      <c r="BK62" s="229"/>
      <c r="BL62" s="229"/>
      <c r="BM62" s="229"/>
      <c r="BN62" s="229"/>
      <c r="BO62" s="229"/>
      <c r="BP62" s="229"/>
      <c r="BQ62" s="229"/>
    </row>
    <row r="63" spans="1:153" ht="41.25" hidden="1" customHeight="1" x14ac:dyDescent="0.25">
      <c r="A63" s="13" t="s">
        <v>375</v>
      </c>
      <c r="B63" s="16" t="s">
        <v>623</v>
      </c>
      <c r="C63" s="11" t="s">
        <v>201</v>
      </c>
      <c r="D63" s="19" t="s">
        <v>79</v>
      </c>
      <c r="E63" s="19" t="s">
        <v>286</v>
      </c>
      <c r="F63" s="19" t="s">
        <v>82</v>
      </c>
      <c r="G63" s="19" t="s">
        <v>68</v>
      </c>
      <c r="H63" s="19"/>
      <c r="I63" s="19"/>
      <c r="J63" s="21">
        <f>SUM(K63:O63)</f>
        <v>226080</v>
      </c>
      <c r="K63" s="21">
        <v>16956</v>
      </c>
      <c r="L63" s="21">
        <v>16956</v>
      </c>
      <c r="M63" s="21">
        <v>0</v>
      </c>
      <c r="N63" s="21">
        <v>0</v>
      </c>
      <c r="O63" s="21">
        <v>192168</v>
      </c>
      <c r="P63" s="22">
        <v>43009</v>
      </c>
      <c r="Q63" s="357">
        <v>43070</v>
      </c>
      <c r="R63" s="374" t="s">
        <v>280</v>
      </c>
      <c r="S63" s="375">
        <v>43132</v>
      </c>
      <c r="T63" s="363">
        <v>2020</v>
      </c>
      <c r="U63" s="23"/>
      <c r="V63" s="23"/>
      <c r="W63" s="23"/>
      <c r="X63" s="23">
        <v>0</v>
      </c>
      <c r="Y63" s="23">
        <v>60000</v>
      </c>
      <c r="Z63" s="23">
        <v>117168</v>
      </c>
      <c r="AA63" s="23">
        <v>15000</v>
      </c>
      <c r="AB63" s="23"/>
      <c r="AC63" s="23"/>
      <c r="AD63" s="17">
        <v>23</v>
      </c>
      <c r="AE63" s="20" t="s">
        <v>293</v>
      </c>
      <c r="AF63" s="17"/>
      <c r="AG63" s="178"/>
      <c r="AH63" s="198"/>
      <c r="AI63" s="175"/>
      <c r="AJ63" s="17"/>
      <c r="AK63" s="17"/>
      <c r="AL63" s="17"/>
      <c r="AM63" s="17"/>
      <c r="AN63" s="17" t="s">
        <v>158</v>
      </c>
      <c r="AO63" s="212" t="s">
        <v>159</v>
      </c>
      <c r="AP63" s="17">
        <v>34</v>
      </c>
      <c r="AQ63" s="17"/>
      <c r="AR63" s="20"/>
      <c r="AS63" s="17"/>
      <c r="AT63" s="17" t="s">
        <v>170</v>
      </c>
      <c r="AU63" s="20" t="s">
        <v>171</v>
      </c>
      <c r="AV63" s="17">
        <v>1</v>
      </c>
      <c r="AW63" s="271" t="s">
        <v>983</v>
      </c>
      <c r="AX63" s="271" t="s">
        <v>984</v>
      </c>
      <c r="AY63" s="271">
        <v>2</v>
      </c>
      <c r="AZ63" s="229"/>
      <c r="BA63" s="296"/>
      <c r="BB63" s="229"/>
      <c r="BC63" s="229"/>
      <c r="BD63" s="229"/>
      <c r="BE63" s="229"/>
      <c r="BF63" s="229"/>
      <c r="BG63" s="229"/>
      <c r="BH63" s="229"/>
      <c r="BI63" s="229"/>
      <c r="BJ63" s="229"/>
      <c r="BK63" s="229"/>
      <c r="BL63" s="229"/>
      <c r="BM63" s="229"/>
      <c r="BN63" s="229"/>
      <c r="BO63" s="229"/>
      <c r="BP63" s="229"/>
      <c r="BQ63" s="229"/>
    </row>
    <row r="64" spans="1:153" ht="44.25" hidden="1" customHeight="1" x14ac:dyDescent="0.25">
      <c r="A64" s="13" t="s">
        <v>376</v>
      </c>
      <c r="B64" s="16" t="s">
        <v>985</v>
      </c>
      <c r="C64" s="11" t="s">
        <v>220</v>
      </c>
      <c r="D64" s="19" t="s">
        <v>79</v>
      </c>
      <c r="E64" s="19" t="s">
        <v>191</v>
      </c>
      <c r="F64" s="19" t="s">
        <v>82</v>
      </c>
      <c r="G64" s="19" t="s">
        <v>68</v>
      </c>
      <c r="H64" s="19"/>
      <c r="I64" s="19"/>
      <c r="J64" s="21">
        <f>K64+L64+O64</f>
        <v>312531.76470588235</v>
      </c>
      <c r="K64" s="21">
        <f>O64*15/85/2</f>
        <v>23439.882352941175</v>
      </c>
      <c r="L64" s="21">
        <f>K64</f>
        <v>23439.882352941175</v>
      </c>
      <c r="M64" s="21">
        <v>0</v>
      </c>
      <c r="N64" s="21">
        <v>0</v>
      </c>
      <c r="O64" s="21">
        <v>265652</v>
      </c>
      <c r="P64" s="22">
        <v>43009</v>
      </c>
      <c r="Q64" s="357">
        <v>43070</v>
      </c>
      <c r="R64" s="374" t="s">
        <v>280</v>
      </c>
      <c r="S64" s="375">
        <v>43132</v>
      </c>
      <c r="T64" s="363">
        <v>2020</v>
      </c>
      <c r="U64" s="23">
        <v>0</v>
      </c>
      <c r="V64" s="23">
        <v>0</v>
      </c>
      <c r="W64" s="23">
        <v>0</v>
      </c>
      <c r="X64" s="23">
        <v>0</v>
      </c>
      <c r="Y64" s="23">
        <v>125000</v>
      </c>
      <c r="Z64" s="23">
        <v>125000</v>
      </c>
      <c r="AA64" s="23">
        <f>O64-Y64-Z64</f>
        <v>15652</v>
      </c>
      <c r="AB64" s="23"/>
      <c r="AC64" s="23"/>
      <c r="AD64" s="17">
        <v>23</v>
      </c>
      <c r="AE64" s="20" t="s">
        <v>293</v>
      </c>
      <c r="AF64" s="17"/>
      <c r="AG64" s="178"/>
      <c r="AH64" s="198"/>
      <c r="AI64" s="175"/>
      <c r="AJ64" s="17"/>
      <c r="AK64" s="17"/>
      <c r="AL64" s="17"/>
      <c r="AM64" s="17"/>
      <c r="AN64" s="17" t="s">
        <v>158</v>
      </c>
      <c r="AO64" s="212" t="s">
        <v>159</v>
      </c>
      <c r="AP64" s="17">
        <v>245</v>
      </c>
      <c r="AQ64" s="17"/>
      <c r="AR64" s="20"/>
      <c r="AS64" s="198"/>
      <c r="AT64" s="17" t="s">
        <v>170</v>
      </c>
      <c r="AU64" s="20" t="s">
        <v>171</v>
      </c>
      <c r="AV64" s="17">
        <v>1</v>
      </c>
      <c r="AW64" s="271" t="s">
        <v>983</v>
      </c>
      <c r="AX64" s="271" t="s">
        <v>984</v>
      </c>
      <c r="AY64" s="271">
        <v>6</v>
      </c>
      <c r="AZ64" s="229"/>
      <c r="BA64" s="296"/>
      <c r="BB64" s="229"/>
      <c r="BC64" s="229"/>
      <c r="BD64" s="229"/>
      <c r="BE64" s="229"/>
      <c r="BF64" s="229"/>
      <c r="BG64" s="229"/>
      <c r="BH64" s="229"/>
      <c r="BI64" s="229"/>
      <c r="BJ64" s="229"/>
      <c r="BK64" s="229"/>
      <c r="BL64" s="229"/>
      <c r="BM64" s="229"/>
      <c r="BN64" s="229"/>
      <c r="BO64" s="229"/>
      <c r="BP64" s="229"/>
      <c r="BQ64" s="229"/>
    </row>
    <row r="65" spans="1:153" s="164" customFormat="1" ht="24.75" customHeight="1" thickBot="1" x14ac:dyDescent="0.3">
      <c r="A65" s="161" t="s">
        <v>317</v>
      </c>
      <c r="B65" s="162" t="s">
        <v>323</v>
      </c>
      <c r="C65" s="167"/>
      <c r="D65" s="167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70"/>
      <c r="Q65" s="170"/>
      <c r="R65" s="382"/>
      <c r="S65" s="383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77"/>
      <c r="AI65" s="167"/>
      <c r="AJ65" s="167"/>
      <c r="AK65" s="167"/>
      <c r="AL65" s="167"/>
      <c r="AM65" s="167"/>
      <c r="AN65" s="163"/>
      <c r="AO65" s="163"/>
      <c r="AP65" s="163"/>
      <c r="AQ65" s="163"/>
      <c r="AR65" s="167"/>
      <c r="AS65" s="163"/>
      <c r="AT65" s="163"/>
      <c r="AU65" s="167"/>
      <c r="AV65" s="163"/>
      <c r="AW65" s="163"/>
      <c r="AX65" s="167"/>
      <c r="AY65" s="163"/>
      <c r="AZ65" s="180"/>
      <c r="BA65" s="296"/>
      <c r="BB65" s="180"/>
      <c r="BC65" s="180"/>
      <c r="BD65" s="180"/>
      <c r="BE65" s="180"/>
      <c r="BF65" s="180"/>
      <c r="BG65" s="180"/>
      <c r="BH65" s="180"/>
      <c r="BI65" s="180"/>
      <c r="BJ65" s="180"/>
      <c r="BK65" s="180"/>
      <c r="BL65" s="180"/>
      <c r="BM65" s="180"/>
      <c r="BN65" s="180"/>
      <c r="BO65" s="180"/>
      <c r="BP65" s="180"/>
      <c r="BQ65" s="180"/>
      <c r="BR65" s="180"/>
      <c r="BS65" s="180"/>
      <c r="BT65" s="180"/>
      <c r="BU65" s="180"/>
      <c r="BV65" s="180"/>
      <c r="BW65" s="180"/>
      <c r="BX65" s="180"/>
      <c r="BY65" s="180"/>
      <c r="BZ65" s="180"/>
      <c r="CA65" s="180"/>
      <c r="CB65" s="180"/>
      <c r="CC65" s="180"/>
      <c r="CD65" s="180"/>
      <c r="CE65" s="180"/>
      <c r="CF65" s="180"/>
      <c r="CG65" s="180"/>
      <c r="CH65" s="180"/>
      <c r="CI65" s="180"/>
      <c r="CJ65" s="180"/>
      <c r="CK65" s="180"/>
      <c r="CL65" s="180"/>
      <c r="CM65" s="180"/>
      <c r="CN65" s="180"/>
      <c r="CO65" s="180"/>
      <c r="CP65" s="180"/>
      <c r="CQ65" s="180"/>
      <c r="CR65" s="180"/>
      <c r="CS65" s="180"/>
      <c r="CT65" s="180"/>
      <c r="CU65" s="180"/>
      <c r="CV65" s="180"/>
      <c r="CW65" s="180"/>
      <c r="CX65" s="180"/>
      <c r="CY65" s="180"/>
      <c r="CZ65" s="180"/>
      <c r="DA65" s="180"/>
      <c r="DB65" s="180"/>
      <c r="DC65" s="180"/>
      <c r="DD65" s="180"/>
      <c r="DE65" s="180"/>
      <c r="DF65" s="180"/>
      <c r="DG65" s="180"/>
      <c r="DH65" s="180"/>
      <c r="DI65" s="180"/>
      <c r="DJ65" s="180"/>
      <c r="DK65" s="180"/>
      <c r="DL65" s="180"/>
      <c r="DM65" s="180"/>
      <c r="DN65" s="180"/>
      <c r="DO65" s="180"/>
      <c r="DP65" s="180"/>
      <c r="DQ65" s="180"/>
      <c r="DR65" s="180"/>
      <c r="DS65" s="180"/>
      <c r="DT65" s="180"/>
      <c r="DU65" s="180"/>
      <c r="DV65" s="180"/>
      <c r="DW65" s="180"/>
      <c r="DX65" s="180"/>
      <c r="DY65" s="180"/>
      <c r="DZ65" s="180"/>
      <c r="EA65" s="180"/>
      <c r="EB65" s="180"/>
      <c r="EC65" s="180"/>
      <c r="ED65" s="180"/>
      <c r="EE65" s="180"/>
      <c r="EF65" s="180"/>
      <c r="EG65" s="180"/>
      <c r="EH65" s="180"/>
      <c r="EI65" s="180"/>
      <c r="EJ65" s="180"/>
      <c r="EK65" s="180"/>
      <c r="EL65" s="180"/>
      <c r="EM65" s="180"/>
      <c r="EN65" s="180"/>
      <c r="EO65" s="180"/>
      <c r="EP65" s="180"/>
      <c r="EQ65" s="180"/>
      <c r="ER65" s="180"/>
      <c r="ES65" s="180"/>
      <c r="ET65" s="180"/>
      <c r="EU65" s="180"/>
      <c r="EV65" s="180"/>
      <c r="EW65" s="180"/>
    </row>
    <row r="66" spans="1:153" s="197" customFormat="1" ht="25.5" customHeight="1" x14ac:dyDescent="0.25">
      <c r="A66" s="153" t="s">
        <v>528</v>
      </c>
      <c r="B66" s="138" t="s">
        <v>91</v>
      </c>
      <c r="C66" s="188"/>
      <c r="D66" s="188"/>
      <c r="E66" s="188"/>
      <c r="F66" s="188"/>
      <c r="G66" s="188"/>
      <c r="H66" s="188"/>
      <c r="I66" s="188"/>
      <c r="J66" s="188"/>
      <c r="K66" s="188"/>
      <c r="L66" s="188"/>
      <c r="M66" s="188"/>
      <c r="N66" s="188"/>
      <c r="O66" s="189"/>
      <c r="P66" s="190"/>
      <c r="Q66" s="191"/>
      <c r="R66" s="372"/>
      <c r="S66" s="373"/>
      <c r="T66" s="200"/>
      <c r="U66" s="192"/>
      <c r="V66" s="192"/>
      <c r="W66" s="192"/>
      <c r="X66" s="192"/>
      <c r="Y66" s="192"/>
      <c r="Z66" s="192"/>
      <c r="AA66" s="192"/>
      <c r="AB66" s="192"/>
      <c r="AC66" s="192"/>
      <c r="AD66" s="193"/>
      <c r="AE66" s="193"/>
      <c r="AF66" s="193"/>
      <c r="AG66" s="194"/>
      <c r="AH66" s="195"/>
      <c r="AI66" s="196"/>
      <c r="AJ66" s="193"/>
      <c r="AK66" s="193"/>
      <c r="AL66" s="193"/>
      <c r="AM66" s="193"/>
      <c r="AN66" s="193"/>
      <c r="AO66" s="193"/>
      <c r="AP66" s="193"/>
      <c r="AQ66" s="193"/>
      <c r="AR66" s="193"/>
      <c r="AS66" s="193"/>
      <c r="AT66" s="193"/>
      <c r="AU66" s="193"/>
      <c r="AV66" s="193"/>
      <c r="AW66" s="193"/>
      <c r="AX66" s="193"/>
      <c r="AY66" s="193"/>
      <c r="AZ66" s="180"/>
      <c r="BA66" s="296"/>
      <c r="BB66" s="180"/>
      <c r="BC66" s="180"/>
      <c r="BD66" s="180"/>
      <c r="BE66" s="180"/>
      <c r="BF66" s="180"/>
      <c r="BG66" s="180"/>
      <c r="BH66" s="180"/>
      <c r="BI66" s="180"/>
      <c r="BJ66" s="180"/>
      <c r="BK66" s="180"/>
      <c r="BL66" s="180"/>
      <c r="BM66" s="180"/>
      <c r="BN66" s="180"/>
      <c r="BO66" s="180"/>
      <c r="BP66" s="180"/>
      <c r="BQ66" s="180"/>
      <c r="BR66" s="180"/>
      <c r="BS66" s="180"/>
      <c r="BT66" s="180"/>
      <c r="BU66" s="180"/>
      <c r="BV66" s="180"/>
      <c r="BW66" s="180"/>
      <c r="BX66" s="180"/>
      <c r="BY66" s="180"/>
      <c r="BZ66" s="180"/>
      <c r="CA66" s="180"/>
      <c r="CB66" s="180"/>
      <c r="CC66" s="180"/>
      <c r="CD66" s="180"/>
      <c r="CE66" s="180"/>
      <c r="CF66" s="180"/>
      <c r="CG66" s="180"/>
      <c r="CH66" s="180"/>
      <c r="CI66" s="180"/>
      <c r="CJ66" s="180"/>
      <c r="CK66" s="180"/>
      <c r="CL66" s="180"/>
      <c r="CM66" s="180"/>
      <c r="CN66" s="180"/>
      <c r="CO66" s="180"/>
      <c r="CP66" s="180"/>
      <c r="CQ66" s="180"/>
      <c r="CR66" s="180"/>
      <c r="CS66" s="180"/>
      <c r="CT66" s="180"/>
      <c r="CU66" s="180"/>
      <c r="CV66" s="180"/>
      <c r="CW66" s="180"/>
      <c r="CX66" s="180"/>
      <c r="CY66" s="180"/>
      <c r="CZ66" s="180"/>
      <c r="DA66" s="180"/>
      <c r="DB66" s="180"/>
      <c r="DC66" s="180"/>
      <c r="DD66" s="180"/>
      <c r="DE66" s="180"/>
      <c r="DF66" s="180"/>
      <c r="DG66" s="180"/>
      <c r="DH66" s="180"/>
      <c r="DI66" s="180"/>
      <c r="DJ66" s="180"/>
      <c r="DK66" s="180"/>
      <c r="DL66" s="180"/>
      <c r="DM66" s="180"/>
      <c r="DN66" s="180"/>
      <c r="DO66" s="180"/>
      <c r="DP66" s="180"/>
      <c r="DQ66" s="180"/>
      <c r="DR66" s="180"/>
      <c r="DS66" s="180"/>
      <c r="DT66" s="180"/>
      <c r="DU66" s="180"/>
      <c r="DV66" s="180"/>
      <c r="DW66" s="180"/>
      <c r="DX66" s="180"/>
      <c r="DY66" s="180"/>
      <c r="DZ66" s="180"/>
      <c r="EA66" s="180"/>
      <c r="EB66" s="180"/>
      <c r="EC66" s="180"/>
      <c r="ED66" s="180"/>
      <c r="EE66" s="180"/>
      <c r="EF66" s="180"/>
      <c r="EG66" s="180"/>
      <c r="EH66" s="180"/>
      <c r="EI66" s="180"/>
      <c r="EJ66" s="180"/>
      <c r="EK66" s="180"/>
      <c r="EL66" s="180"/>
      <c r="EM66" s="180"/>
      <c r="EN66" s="180"/>
      <c r="EO66" s="180"/>
      <c r="EP66" s="180"/>
      <c r="EQ66" s="180"/>
      <c r="ER66" s="180"/>
      <c r="ES66" s="180"/>
      <c r="ET66" s="180"/>
      <c r="EU66" s="180"/>
      <c r="EV66" s="180"/>
      <c r="EW66" s="180"/>
    </row>
    <row r="67" spans="1:153" ht="25.5" customHeight="1" x14ac:dyDescent="0.25">
      <c r="A67" s="139" t="s">
        <v>377</v>
      </c>
      <c r="B67" s="498" t="s">
        <v>1007</v>
      </c>
      <c r="C67" s="499" t="s">
        <v>218</v>
      </c>
      <c r="D67" s="500" t="s">
        <v>92</v>
      </c>
      <c r="E67" s="500" t="s">
        <v>998</v>
      </c>
      <c r="F67" s="511" t="s">
        <v>991</v>
      </c>
      <c r="G67" s="500" t="s">
        <v>68</v>
      </c>
      <c r="H67" s="19"/>
      <c r="I67" s="19"/>
      <c r="J67" s="491">
        <f>K67+L67+O67</f>
        <v>46877.647058823532</v>
      </c>
      <c r="K67" s="491">
        <f>L67</f>
        <v>3515.8235294117649</v>
      </c>
      <c r="L67" s="491">
        <f>7.5*O67/85</f>
        <v>3515.8235294117649</v>
      </c>
      <c r="M67" s="21"/>
      <c r="N67" s="21"/>
      <c r="O67" s="491">
        <v>39846</v>
      </c>
      <c r="P67" s="487">
        <v>43159</v>
      </c>
      <c r="Q67" s="488">
        <v>43205</v>
      </c>
      <c r="R67" s="512" t="s">
        <v>280</v>
      </c>
      <c r="S67" s="490">
        <v>43281</v>
      </c>
      <c r="T67" s="492">
        <v>2021</v>
      </c>
      <c r="U67" s="23"/>
      <c r="V67" s="23"/>
      <c r="W67" s="23"/>
      <c r="X67" s="23"/>
      <c r="Y67" s="493">
        <v>8396.0025000000005</v>
      </c>
      <c r="Z67" s="493">
        <v>10200</v>
      </c>
      <c r="AA67" s="493">
        <v>12750</v>
      </c>
      <c r="AB67" s="493">
        <v>8500</v>
      </c>
      <c r="AC67" s="23"/>
      <c r="AD67" s="501">
        <v>47</v>
      </c>
      <c r="AE67" s="501" t="s">
        <v>268</v>
      </c>
      <c r="AF67" s="17"/>
      <c r="AG67" s="178"/>
      <c r="AH67" s="198"/>
      <c r="AI67" s="175"/>
      <c r="AJ67" s="17"/>
      <c r="AK67" s="17"/>
      <c r="AL67" s="17"/>
      <c r="AM67" s="17"/>
      <c r="AN67" s="494" t="s">
        <v>987</v>
      </c>
      <c r="AO67" s="501" t="s">
        <v>995</v>
      </c>
      <c r="AP67" s="509">
        <v>431</v>
      </c>
      <c r="AQ67" s="501"/>
      <c r="AR67" s="501"/>
      <c r="AS67" s="17"/>
      <c r="AT67" s="17"/>
      <c r="AU67" s="20"/>
      <c r="AV67" s="17"/>
      <c r="AW67" s="17"/>
      <c r="AX67" s="17"/>
      <c r="AY67" s="17"/>
      <c r="BA67" s="296"/>
    </row>
    <row r="68" spans="1:153" ht="25.5" customHeight="1" x14ac:dyDescent="0.25">
      <c r="A68" s="139" t="s">
        <v>378</v>
      </c>
      <c r="B68" s="498" t="s">
        <v>994</v>
      </c>
      <c r="C68" s="499" t="s">
        <v>1001</v>
      </c>
      <c r="D68" s="500" t="s">
        <v>92</v>
      </c>
      <c r="E68" s="500" t="s">
        <v>286</v>
      </c>
      <c r="F68" s="511" t="s">
        <v>991</v>
      </c>
      <c r="G68" s="500" t="s">
        <v>68</v>
      </c>
      <c r="H68" s="500"/>
      <c r="I68" s="500"/>
      <c r="J68" s="491">
        <f t="shared" ref="J68:J70" si="1">K68+L68+O68</f>
        <v>137798.82352941178</v>
      </c>
      <c r="K68" s="491">
        <f t="shared" ref="K68:K70" si="2">L68</f>
        <v>10334.911764705883</v>
      </c>
      <c r="L68" s="491">
        <f t="shared" ref="L68:L70" si="3">7.5*O68/85</f>
        <v>10334.911764705883</v>
      </c>
      <c r="M68" s="491"/>
      <c r="N68" s="491"/>
      <c r="O68" s="491">
        <v>117129</v>
      </c>
      <c r="P68" s="487">
        <v>43159</v>
      </c>
      <c r="Q68" s="488">
        <v>43205</v>
      </c>
      <c r="R68" s="512" t="s">
        <v>280</v>
      </c>
      <c r="S68" s="490">
        <v>43281</v>
      </c>
      <c r="T68" s="492">
        <v>2021</v>
      </c>
      <c r="U68" s="493"/>
      <c r="V68" s="493"/>
      <c r="W68" s="493"/>
      <c r="X68" s="493"/>
      <c r="Y68" s="493">
        <v>39000</v>
      </c>
      <c r="Z68" s="493">
        <v>26000</v>
      </c>
      <c r="AA68" s="493">
        <v>26000</v>
      </c>
      <c r="AB68" s="493">
        <v>26129</v>
      </c>
      <c r="AC68" s="493"/>
      <c r="AD68" s="501">
        <v>47</v>
      </c>
      <c r="AE68" s="501" t="s">
        <v>268</v>
      </c>
      <c r="AF68" s="494"/>
      <c r="AG68" s="502"/>
      <c r="AH68" s="503"/>
      <c r="AI68" s="504"/>
      <c r="AJ68" s="494"/>
      <c r="AK68" s="494"/>
      <c r="AL68" s="494"/>
      <c r="AN68" s="494" t="s">
        <v>987</v>
      </c>
      <c r="AO68" s="501" t="s">
        <v>995</v>
      </c>
      <c r="AP68" s="501">
        <v>1177</v>
      </c>
      <c r="AQ68" s="501" t="s">
        <v>1004</v>
      </c>
      <c r="AR68" s="501" t="s">
        <v>996</v>
      </c>
      <c r="AS68" s="501">
        <v>1</v>
      </c>
      <c r="AT68" s="494"/>
      <c r="AU68" s="501"/>
      <c r="AV68" s="494"/>
      <c r="AW68" s="494"/>
      <c r="AX68" s="494"/>
      <c r="AY68" s="17"/>
      <c r="BA68" s="296"/>
    </row>
    <row r="69" spans="1:153" ht="25.5" customHeight="1" x14ac:dyDescent="0.25">
      <c r="A69" s="139" t="s">
        <v>379</v>
      </c>
      <c r="B69" s="498" t="s">
        <v>989</v>
      </c>
      <c r="C69" s="499" t="s">
        <v>1002</v>
      </c>
      <c r="D69" s="500" t="s">
        <v>92</v>
      </c>
      <c r="E69" s="500" t="s">
        <v>990</v>
      </c>
      <c r="F69" s="511" t="s">
        <v>991</v>
      </c>
      <c r="G69" s="500" t="s">
        <v>68</v>
      </c>
      <c r="H69" s="500"/>
      <c r="I69" s="500"/>
      <c r="J69" s="491">
        <f t="shared" si="1"/>
        <v>190492.9411764706</v>
      </c>
      <c r="K69" s="491">
        <f t="shared" si="2"/>
        <v>14286.970588235294</v>
      </c>
      <c r="L69" s="491">
        <f t="shared" si="3"/>
        <v>14286.970588235294</v>
      </c>
      <c r="M69" s="491"/>
      <c r="N69" s="491"/>
      <c r="O69" s="491">
        <v>161919</v>
      </c>
      <c r="P69" s="487">
        <v>43159</v>
      </c>
      <c r="Q69" s="488">
        <v>43205</v>
      </c>
      <c r="R69" s="512" t="s">
        <v>280</v>
      </c>
      <c r="S69" s="490">
        <v>43281</v>
      </c>
      <c r="T69" s="492">
        <v>2021</v>
      </c>
      <c r="U69" s="493"/>
      <c r="V69" s="493"/>
      <c r="W69" s="493"/>
      <c r="X69" s="493"/>
      <c r="Y69" s="493">
        <v>25000</v>
      </c>
      <c r="Z69" s="493">
        <v>60000</v>
      </c>
      <c r="AA69" s="493">
        <v>60000</v>
      </c>
      <c r="AB69" s="493">
        <v>16919</v>
      </c>
      <c r="AC69" s="493"/>
      <c r="AD69" s="501">
        <v>47</v>
      </c>
      <c r="AE69" s="501" t="s">
        <v>268</v>
      </c>
      <c r="AF69" s="494"/>
      <c r="AG69" s="502"/>
      <c r="AH69" s="503"/>
      <c r="AI69" s="504"/>
      <c r="AJ69" s="494"/>
      <c r="AK69" s="494"/>
      <c r="AL69" s="494"/>
      <c r="AM69" s="494"/>
      <c r="AN69" s="494" t="s">
        <v>987</v>
      </c>
      <c r="AO69" s="501" t="s">
        <v>992</v>
      </c>
      <c r="AP69" s="494">
        <v>1615</v>
      </c>
      <c r="AQ69" s="494"/>
      <c r="AR69" s="501"/>
      <c r="AS69" s="494"/>
      <c r="AT69" s="494"/>
      <c r="AU69" s="501"/>
      <c r="AV69" s="494"/>
      <c r="AW69" s="494"/>
      <c r="AX69" s="494"/>
      <c r="AY69" s="494"/>
      <c r="BA69" s="296"/>
    </row>
    <row r="70" spans="1:153" ht="25.5" customHeight="1" x14ac:dyDescent="0.25">
      <c r="A70" s="139" t="s">
        <v>380</v>
      </c>
      <c r="B70" s="498" t="s">
        <v>309</v>
      </c>
      <c r="C70" s="499" t="s">
        <v>543</v>
      </c>
      <c r="D70" s="500" t="s">
        <v>92</v>
      </c>
      <c r="E70" s="500" t="s">
        <v>310</v>
      </c>
      <c r="F70" s="511" t="s">
        <v>991</v>
      </c>
      <c r="G70" s="500" t="s">
        <v>68</v>
      </c>
      <c r="H70" s="500"/>
      <c r="I70" s="500"/>
      <c r="J70" s="491">
        <f t="shared" si="1"/>
        <v>121941.17647058824</v>
      </c>
      <c r="K70" s="491">
        <f t="shared" si="2"/>
        <v>9145.5882352941171</v>
      </c>
      <c r="L70" s="491">
        <f t="shared" si="3"/>
        <v>9145.5882352941171</v>
      </c>
      <c r="M70" s="491"/>
      <c r="N70" s="491"/>
      <c r="O70" s="491">
        <v>103650</v>
      </c>
      <c r="P70" s="487">
        <v>43159</v>
      </c>
      <c r="Q70" s="488">
        <v>43205</v>
      </c>
      <c r="R70" s="512" t="s">
        <v>280</v>
      </c>
      <c r="S70" s="490">
        <v>43281</v>
      </c>
      <c r="T70" s="492">
        <v>2022</v>
      </c>
      <c r="U70" s="493"/>
      <c r="V70" s="493"/>
      <c r="W70" s="493"/>
      <c r="X70" s="493"/>
      <c r="Y70" s="493">
        <v>10000</v>
      </c>
      <c r="Z70" s="493">
        <v>40000</v>
      </c>
      <c r="AA70" s="493">
        <v>23650</v>
      </c>
      <c r="AB70" s="493">
        <v>20000</v>
      </c>
      <c r="AC70" s="493">
        <v>10000</v>
      </c>
      <c r="AD70" s="501">
        <v>47</v>
      </c>
      <c r="AE70" s="501" t="s">
        <v>268</v>
      </c>
      <c r="AG70" s="502"/>
      <c r="AH70" s="503"/>
      <c r="AI70" s="504"/>
      <c r="AJ70" s="494"/>
      <c r="AK70" s="494"/>
      <c r="AL70" s="494"/>
      <c r="AM70" s="494"/>
      <c r="AN70" s="501" t="s">
        <v>987</v>
      </c>
      <c r="AO70" s="501" t="s">
        <v>988</v>
      </c>
      <c r="AP70" s="494">
        <v>1024</v>
      </c>
      <c r="AQ70" s="198"/>
      <c r="AR70" s="501"/>
      <c r="AS70" s="494"/>
      <c r="AT70" s="494"/>
      <c r="AU70" s="501"/>
      <c r="AV70" s="494"/>
      <c r="AW70" s="494"/>
      <c r="AX70" s="494"/>
      <c r="AY70" s="494"/>
      <c r="AZ70" s="505"/>
      <c r="BA70" s="296"/>
    </row>
    <row r="71" spans="1:153" s="164" customFormat="1" ht="24.75" hidden="1" customHeight="1" thickBot="1" x14ac:dyDescent="0.3">
      <c r="A71" s="161" t="s">
        <v>318</v>
      </c>
      <c r="B71" s="162" t="s">
        <v>324</v>
      </c>
      <c r="C71" s="167"/>
      <c r="D71" s="167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510"/>
      <c r="P71" s="170"/>
      <c r="Q71" s="170"/>
      <c r="R71" s="382"/>
      <c r="S71" s="383"/>
      <c r="T71" s="167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77"/>
      <c r="AI71" s="167"/>
      <c r="AJ71" s="167"/>
      <c r="AK71" s="167"/>
      <c r="AL71" s="167"/>
      <c r="AM71" s="167"/>
      <c r="AN71" s="163"/>
      <c r="AO71" s="163"/>
      <c r="AP71" s="163"/>
      <c r="AQ71" s="163"/>
      <c r="AR71" s="167"/>
      <c r="AS71" s="163"/>
      <c r="AT71" s="163"/>
      <c r="AU71" s="167"/>
      <c r="AV71" s="163"/>
      <c r="AW71" s="163"/>
      <c r="AX71" s="167"/>
      <c r="AY71" s="163"/>
      <c r="AZ71" s="180"/>
      <c r="BA71" s="296"/>
      <c r="BB71" s="180"/>
      <c r="BC71" s="180"/>
      <c r="BD71" s="180"/>
      <c r="BE71" s="180"/>
      <c r="BF71" s="180"/>
      <c r="BG71" s="180"/>
      <c r="BH71" s="180"/>
      <c r="BI71" s="180"/>
      <c r="BJ71" s="180"/>
      <c r="BK71" s="180"/>
      <c r="BL71" s="180"/>
      <c r="BM71" s="180"/>
      <c r="BN71" s="180"/>
      <c r="BO71" s="180"/>
      <c r="BP71" s="180"/>
      <c r="BQ71" s="180"/>
      <c r="BR71" s="180"/>
      <c r="BS71" s="180"/>
      <c r="BT71" s="180"/>
      <c r="BU71" s="180"/>
      <c r="BV71" s="180"/>
      <c r="BW71" s="180"/>
      <c r="BX71" s="180"/>
      <c r="BY71" s="180"/>
      <c r="BZ71" s="180"/>
      <c r="CA71" s="180"/>
      <c r="CB71" s="180"/>
      <c r="CC71" s="180"/>
      <c r="CD71" s="180"/>
      <c r="CE71" s="180"/>
      <c r="CF71" s="180"/>
      <c r="CG71" s="180"/>
      <c r="CH71" s="180"/>
      <c r="CI71" s="180"/>
      <c r="CJ71" s="180"/>
      <c r="CK71" s="180"/>
      <c r="CL71" s="180"/>
      <c r="CM71" s="180"/>
      <c r="CN71" s="180"/>
      <c r="CO71" s="180"/>
      <c r="CP71" s="180"/>
      <c r="CQ71" s="180"/>
      <c r="CR71" s="180"/>
      <c r="CS71" s="180"/>
      <c r="CT71" s="180"/>
      <c r="CU71" s="180"/>
      <c r="CV71" s="180"/>
      <c r="CW71" s="180"/>
      <c r="CX71" s="180"/>
      <c r="CY71" s="180"/>
      <c r="CZ71" s="180"/>
      <c r="DA71" s="180"/>
      <c r="DB71" s="180"/>
      <c r="DC71" s="180"/>
      <c r="DD71" s="180"/>
      <c r="DE71" s="180"/>
      <c r="DF71" s="180"/>
      <c r="DG71" s="180"/>
      <c r="DH71" s="180"/>
      <c r="DI71" s="180"/>
      <c r="DJ71" s="180"/>
      <c r="DK71" s="180"/>
      <c r="DL71" s="180"/>
      <c r="DM71" s="180"/>
      <c r="DN71" s="180"/>
      <c r="DO71" s="180"/>
      <c r="DP71" s="180"/>
      <c r="DQ71" s="180"/>
      <c r="DR71" s="180"/>
      <c r="DS71" s="180"/>
      <c r="DT71" s="180"/>
      <c r="DU71" s="180"/>
      <c r="DV71" s="180"/>
      <c r="DW71" s="180"/>
      <c r="DX71" s="180"/>
      <c r="DY71" s="180"/>
      <c r="DZ71" s="180"/>
      <c r="EA71" s="180"/>
      <c r="EB71" s="180"/>
      <c r="EC71" s="180"/>
      <c r="ED71" s="180"/>
      <c r="EE71" s="180"/>
      <c r="EF71" s="180"/>
      <c r="EG71" s="180"/>
      <c r="EH71" s="180"/>
      <c r="EI71" s="180"/>
      <c r="EJ71" s="180"/>
      <c r="EK71" s="180"/>
      <c r="EL71" s="180"/>
      <c r="EM71" s="180"/>
      <c r="EN71" s="180"/>
      <c r="EO71" s="180"/>
      <c r="EP71" s="180"/>
      <c r="EQ71" s="180"/>
      <c r="ER71" s="180"/>
      <c r="ES71" s="180"/>
      <c r="ET71" s="180"/>
      <c r="EU71" s="180"/>
      <c r="EV71" s="180"/>
      <c r="EW71" s="180"/>
    </row>
    <row r="72" spans="1:153" s="197" customFormat="1" ht="25.5" hidden="1" customHeight="1" x14ac:dyDescent="0.25">
      <c r="A72" s="153" t="s">
        <v>529</v>
      </c>
      <c r="B72" s="380" t="s">
        <v>87</v>
      </c>
      <c r="C72" s="188"/>
      <c r="D72" s="188"/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9"/>
      <c r="P72" s="190"/>
      <c r="Q72" s="191"/>
      <c r="R72" s="372"/>
      <c r="S72" s="373"/>
      <c r="T72" s="200"/>
      <c r="U72" s="192"/>
      <c r="V72" s="192"/>
      <c r="W72" s="192"/>
      <c r="X72" s="192"/>
      <c r="Y72" s="192"/>
      <c r="Z72" s="192"/>
      <c r="AA72" s="192"/>
      <c r="AB72" s="192"/>
      <c r="AC72" s="192"/>
      <c r="AD72" s="193"/>
      <c r="AE72" s="193"/>
      <c r="AF72" s="193"/>
      <c r="AG72" s="194"/>
      <c r="AH72" s="195"/>
      <c r="AI72" s="196"/>
      <c r="AJ72" s="193"/>
      <c r="AK72" s="193"/>
      <c r="AL72" s="193"/>
      <c r="AM72" s="193"/>
      <c r="AN72" s="193"/>
      <c r="AO72" s="193"/>
      <c r="AP72" s="193"/>
      <c r="AQ72" s="193"/>
      <c r="AR72" s="193"/>
      <c r="AS72" s="193"/>
      <c r="AT72" s="193"/>
      <c r="AU72" s="193"/>
      <c r="AV72" s="193"/>
      <c r="AW72" s="193"/>
      <c r="AX72" s="193"/>
      <c r="AY72" s="193"/>
      <c r="AZ72" s="180"/>
      <c r="BA72" s="296"/>
      <c r="BB72" s="180"/>
      <c r="BC72" s="180"/>
      <c r="BD72" s="180"/>
      <c r="BE72" s="180"/>
      <c r="BF72" s="180"/>
      <c r="BG72" s="180"/>
      <c r="BH72" s="180"/>
      <c r="BI72" s="180"/>
      <c r="BJ72" s="180"/>
      <c r="BK72" s="180"/>
      <c r="BL72" s="180"/>
      <c r="BM72" s="180"/>
      <c r="BN72" s="180"/>
      <c r="BO72" s="180"/>
      <c r="BP72" s="180"/>
      <c r="BQ72" s="180"/>
      <c r="BR72" s="180"/>
      <c r="BS72" s="180"/>
      <c r="BT72" s="180"/>
      <c r="BU72" s="180"/>
      <c r="BV72" s="180"/>
      <c r="BW72" s="180"/>
      <c r="BX72" s="180"/>
      <c r="BY72" s="180"/>
      <c r="BZ72" s="180"/>
      <c r="CA72" s="180"/>
      <c r="CB72" s="180"/>
      <c r="CC72" s="180"/>
      <c r="CD72" s="180"/>
      <c r="CE72" s="180"/>
      <c r="CF72" s="180"/>
      <c r="CG72" s="180"/>
      <c r="CH72" s="180"/>
      <c r="CI72" s="180"/>
      <c r="CJ72" s="180"/>
      <c r="CK72" s="180"/>
      <c r="CL72" s="180"/>
      <c r="CM72" s="180"/>
      <c r="CN72" s="180"/>
      <c r="CO72" s="180"/>
      <c r="CP72" s="180"/>
      <c r="CQ72" s="180"/>
      <c r="CR72" s="180"/>
      <c r="CS72" s="180"/>
      <c r="CT72" s="180"/>
      <c r="CU72" s="180"/>
      <c r="CV72" s="180"/>
      <c r="CW72" s="180"/>
      <c r="CX72" s="180"/>
      <c r="CY72" s="180"/>
      <c r="CZ72" s="180"/>
      <c r="DA72" s="180"/>
      <c r="DB72" s="180"/>
      <c r="DC72" s="180"/>
      <c r="DD72" s="180"/>
      <c r="DE72" s="180"/>
      <c r="DF72" s="180"/>
      <c r="DG72" s="180"/>
      <c r="DH72" s="180"/>
      <c r="DI72" s="180"/>
      <c r="DJ72" s="180"/>
      <c r="DK72" s="180"/>
      <c r="DL72" s="180"/>
      <c r="DM72" s="180"/>
      <c r="DN72" s="180"/>
      <c r="DO72" s="180"/>
      <c r="DP72" s="180"/>
      <c r="DQ72" s="180"/>
      <c r="DR72" s="180"/>
      <c r="DS72" s="180"/>
      <c r="DT72" s="180"/>
      <c r="DU72" s="180"/>
      <c r="DV72" s="180"/>
      <c r="DW72" s="180"/>
      <c r="DX72" s="180"/>
      <c r="DY72" s="180"/>
      <c r="DZ72" s="180"/>
      <c r="EA72" s="180"/>
      <c r="EB72" s="180"/>
      <c r="EC72" s="180"/>
      <c r="ED72" s="180"/>
      <c r="EE72" s="180"/>
      <c r="EF72" s="180"/>
      <c r="EG72" s="180"/>
      <c r="EH72" s="180"/>
      <c r="EI72" s="180"/>
      <c r="EJ72" s="180"/>
      <c r="EK72" s="180"/>
      <c r="EL72" s="180"/>
      <c r="EM72" s="180"/>
      <c r="EN72" s="180"/>
      <c r="EO72" s="180"/>
      <c r="EP72" s="180"/>
      <c r="EQ72" s="180"/>
      <c r="ER72" s="180"/>
      <c r="ES72" s="180"/>
      <c r="ET72" s="180"/>
      <c r="EU72" s="180"/>
      <c r="EV72" s="180"/>
      <c r="EW72" s="180"/>
    </row>
    <row r="73" spans="1:153" ht="45.75" hidden="1" customHeight="1" x14ac:dyDescent="0.25">
      <c r="A73" s="139" t="s">
        <v>381</v>
      </c>
      <c r="B73" s="157" t="s">
        <v>558</v>
      </c>
      <c r="C73" s="11" t="s">
        <v>221</v>
      </c>
      <c r="D73" s="19" t="s">
        <v>88</v>
      </c>
      <c r="E73" s="19" t="s">
        <v>211</v>
      </c>
      <c r="F73" s="19" t="s">
        <v>212</v>
      </c>
      <c r="G73" s="19" t="s">
        <v>68</v>
      </c>
      <c r="H73" s="19"/>
      <c r="I73" s="19"/>
      <c r="J73" s="21">
        <v>169733.46</v>
      </c>
      <c r="K73" s="21">
        <v>25460.02</v>
      </c>
      <c r="L73" s="21"/>
      <c r="M73" s="21"/>
      <c r="N73" s="21"/>
      <c r="O73" s="21">
        <v>144273.44</v>
      </c>
      <c r="P73" s="22">
        <v>42644</v>
      </c>
      <c r="Q73" s="357">
        <v>42736</v>
      </c>
      <c r="R73" s="374" t="s">
        <v>275</v>
      </c>
      <c r="S73" s="375">
        <v>42887</v>
      </c>
      <c r="T73" s="363">
        <v>2018</v>
      </c>
      <c r="U73" s="23">
        <v>0</v>
      </c>
      <c r="V73" s="23">
        <v>0</v>
      </c>
      <c r="W73" s="23">
        <v>0</v>
      </c>
      <c r="X73" s="23">
        <v>54273.440000000002</v>
      </c>
      <c r="Y73" s="23">
        <v>90000</v>
      </c>
      <c r="Z73" s="23">
        <v>0</v>
      </c>
      <c r="AA73" s="23">
        <v>0</v>
      </c>
      <c r="AB73" s="23"/>
      <c r="AC73" s="23"/>
      <c r="AD73" s="17">
        <v>27</v>
      </c>
      <c r="AE73" s="20" t="s">
        <v>249</v>
      </c>
      <c r="AF73" s="17"/>
      <c r="AG73" s="178"/>
      <c r="AH73" s="198"/>
      <c r="AI73" s="175"/>
      <c r="AJ73" s="17"/>
      <c r="AK73" s="17"/>
      <c r="AL73" s="17"/>
      <c r="AM73" s="17"/>
      <c r="AN73" s="17" t="s">
        <v>176</v>
      </c>
      <c r="AO73" s="20" t="s">
        <v>121</v>
      </c>
      <c r="AP73" s="17">
        <v>1</v>
      </c>
      <c r="AQ73" s="17" t="s">
        <v>591</v>
      </c>
      <c r="AR73" s="20" t="s">
        <v>592</v>
      </c>
      <c r="AS73" s="17">
        <v>12</v>
      </c>
      <c r="AT73" s="17" t="s">
        <v>593</v>
      </c>
      <c r="AU73" s="18" t="s">
        <v>594</v>
      </c>
      <c r="AV73" s="17">
        <v>11</v>
      </c>
      <c r="AW73" s="17"/>
      <c r="AX73" s="17"/>
      <c r="AY73" s="17"/>
      <c r="AZ73" s="229"/>
      <c r="BA73" s="296"/>
      <c r="BB73" s="229"/>
      <c r="BC73" s="229"/>
      <c r="BD73" s="229"/>
      <c r="BE73" s="229"/>
      <c r="BF73" s="229"/>
      <c r="BG73" s="229"/>
      <c r="BH73" s="229"/>
      <c r="BI73" s="229"/>
      <c r="BJ73" s="229"/>
      <c r="BK73" s="229"/>
      <c r="BL73" s="229"/>
      <c r="BM73" s="229"/>
      <c r="BN73" s="229"/>
      <c r="BO73" s="229"/>
      <c r="BP73" s="229"/>
      <c r="BQ73" s="229"/>
    </row>
    <row r="74" spans="1:153" ht="25.5" hidden="1" customHeight="1" x14ac:dyDescent="0.25">
      <c r="A74" s="139" t="s">
        <v>382</v>
      </c>
      <c r="B74" s="157" t="s">
        <v>601</v>
      </c>
      <c r="C74" s="11" t="s">
        <v>218</v>
      </c>
      <c r="D74" s="19" t="s">
        <v>88</v>
      </c>
      <c r="E74" s="19" t="s">
        <v>278</v>
      </c>
      <c r="F74" s="19" t="s">
        <v>212</v>
      </c>
      <c r="G74" s="19" t="s">
        <v>68</v>
      </c>
      <c r="H74" s="19"/>
      <c r="I74" s="19"/>
      <c r="J74" s="21">
        <f>SUM(K74:O74)</f>
        <v>65250</v>
      </c>
      <c r="K74" s="21">
        <v>9788</v>
      </c>
      <c r="L74" s="21"/>
      <c r="M74" s="21"/>
      <c r="N74" s="21"/>
      <c r="O74" s="21">
        <v>55462</v>
      </c>
      <c r="P74" s="22">
        <v>42644</v>
      </c>
      <c r="Q74" s="357">
        <v>42699</v>
      </c>
      <c r="R74" s="374" t="s">
        <v>275</v>
      </c>
      <c r="S74" s="375">
        <v>42786</v>
      </c>
      <c r="T74" s="363">
        <v>2018</v>
      </c>
      <c r="U74" s="23">
        <v>0</v>
      </c>
      <c r="V74" s="23">
        <v>0</v>
      </c>
      <c r="W74" s="23">
        <v>0</v>
      </c>
      <c r="X74" s="23">
        <v>55462</v>
      </c>
      <c r="Y74" s="23">
        <v>0</v>
      </c>
      <c r="Z74" s="23">
        <v>0</v>
      </c>
      <c r="AA74" s="23">
        <v>0</v>
      </c>
      <c r="AB74" s="23"/>
      <c r="AC74" s="23"/>
      <c r="AD74" s="17">
        <v>27</v>
      </c>
      <c r="AE74" s="20" t="s">
        <v>249</v>
      </c>
      <c r="AF74" s="17"/>
      <c r="AG74" s="178"/>
      <c r="AH74" s="198"/>
      <c r="AI74" s="175"/>
      <c r="AJ74" s="17"/>
      <c r="AK74" s="17"/>
      <c r="AL74" s="17"/>
      <c r="AM74" s="17"/>
      <c r="AN74" s="17" t="s">
        <v>176</v>
      </c>
      <c r="AO74" s="20" t="s">
        <v>121</v>
      </c>
      <c r="AP74" s="17">
        <v>1</v>
      </c>
      <c r="AQ74" s="17" t="s">
        <v>591</v>
      </c>
      <c r="AR74" s="20" t="s">
        <v>592</v>
      </c>
      <c r="AS74" s="17">
        <v>62</v>
      </c>
      <c r="AT74" s="17" t="s">
        <v>593</v>
      </c>
      <c r="AU74" s="18" t="s">
        <v>594</v>
      </c>
      <c r="AV74" s="17">
        <v>20</v>
      </c>
      <c r="AW74" s="17"/>
      <c r="AX74" s="17"/>
      <c r="AY74" s="17"/>
      <c r="BA74" s="296"/>
    </row>
    <row r="75" spans="1:153" ht="25.5" hidden="1" customHeight="1" x14ac:dyDescent="0.25">
      <c r="A75" s="139" t="s">
        <v>383</v>
      </c>
      <c r="B75" s="157" t="s">
        <v>575</v>
      </c>
      <c r="C75" s="11" t="s">
        <v>201</v>
      </c>
      <c r="D75" s="19" t="s">
        <v>88</v>
      </c>
      <c r="E75" s="19" t="s">
        <v>286</v>
      </c>
      <c r="F75" s="19" t="s">
        <v>212</v>
      </c>
      <c r="G75" s="19" t="s">
        <v>68</v>
      </c>
      <c r="H75" s="19"/>
      <c r="I75" s="19"/>
      <c r="J75" s="21">
        <f>K75+O75</f>
        <v>191806.42</v>
      </c>
      <c r="K75" s="21">
        <v>28770.97</v>
      </c>
      <c r="L75" s="21"/>
      <c r="M75" s="21"/>
      <c r="N75" s="21"/>
      <c r="O75" s="21">
        <v>163035.45000000001</v>
      </c>
      <c r="P75" s="22">
        <v>42644</v>
      </c>
      <c r="Q75" s="357">
        <v>42705</v>
      </c>
      <c r="R75" s="374" t="s">
        <v>275</v>
      </c>
      <c r="S75" s="375">
        <v>42795</v>
      </c>
      <c r="T75" s="363">
        <v>2019</v>
      </c>
      <c r="U75" s="23"/>
      <c r="V75" s="23"/>
      <c r="W75" s="23"/>
      <c r="X75" s="23">
        <v>65214.184000000001</v>
      </c>
      <c r="Y75" s="23">
        <v>65214.184000000001</v>
      </c>
      <c r="Z75" s="23">
        <f>O75-X75-Y75</f>
        <v>32607.082000000002</v>
      </c>
      <c r="AA75" s="23"/>
      <c r="AB75" s="23"/>
      <c r="AC75" s="23"/>
      <c r="AD75" s="17">
        <v>27</v>
      </c>
      <c r="AE75" s="20" t="s">
        <v>249</v>
      </c>
      <c r="AF75" s="17"/>
      <c r="AG75" s="178"/>
      <c r="AH75" s="198"/>
      <c r="AI75" s="175"/>
      <c r="AJ75" s="17"/>
      <c r="AK75" s="17"/>
      <c r="AL75" s="17"/>
      <c r="AM75" s="17"/>
      <c r="AN75" s="17" t="s">
        <v>176</v>
      </c>
      <c r="AO75" s="20" t="s">
        <v>121</v>
      </c>
      <c r="AP75" s="17">
        <v>1</v>
      </c>
      <c r="AQ75" s="17" t="s">
        <v>591</v>
      </c>
      <c r="AR75" s="20" t="s">
        <v>592</v>
      </c>
      <c r="AS75" s="17">
        <v>35</v>
      </c>
      <c r="AT75" s="17" t="s">
        <v>593</v>
      </c>
      <c r="AU75" s="18" t="s">
        <v>594</v>
      </c>
      <c r="AV75" s="17">
        <v>23</v>
      </c>
      <c r="AW75" s="17"/>
      <c r="AX75" s="17"/>
      <c r="AY75" s="17"/>
      <c r="BA75" s="296"/>
    </row>
    <row r="76" spans="1:153" ht="25.5" hidden="1" customHeight="1" x14ac:dyDescent="0.25">
      <c r="A76" s="139" t="s">
        <v>384</v>
      </c>
      <c r="B76" s="157" t="s">
        <v>298</v>
      </c>
      <c r="C76" s="11" t="s">
        <v>600</v>
      </c>
      <c r="D76" s="19" t="s">
        <v>88</v>
      </c>
      <c r="E76" s="19" t="s">
        <v>295</v>
      </c>
      <c r="F76" s="19" t="s">
        <v>212</v>
      </c>
      <c r="G76" s="19" t="s">
        <v>68</v>
      </c>
      <c r="H76" s="19"/>
      <c r="I76" s="19"/>
      <c r="J76" s="21">
        <v>905836.09</v>
      </c>
      <c r="K76" s="21">
        <f>J76-O76</f>
        <v>680455.98</v>
      </c>
      <c r="L76" s="21"/>
      <c r="M76" s="21"/>
      <c r="N76" s="21"/>
      <c r="O76" s="21">
        <f>225379.46+0.65</f>
        <v>225380.11</v>
      </c>
      <c r="P76" s="22">
        <v>42705</v>
      </c>
      <c r="Q76" s="357">
        <v>42795</v>
      </c>
      <c r="R76" s="374" t="s">
        <v>275</v>
      </c>
      <c r="S76" s="375">
        <v>42887</v>
      </c>
      <c r="T76" s="363">
        <v>2019</v>
      </c>
      <c r="U76" s="23">
        <v>0</v>
      </c>
      <c r="V76" s="23">
        <v>0</v>
      </c>
      <c r="W76" s="23">
        <v>0</v>
      </c>
      <c r="X76" s="23">
        <v>75000</v>
      </c>
      <c r="Y76" s="23">
        <v>100000</v>
      </c>
      <c r="Z76" s="23">
        <f>O76-X76-Y76</f>
        <v>50380.109999999986</v>
      </c>
      <c r="AA76" s="23"/>
      <c r="AB76" s="23"/>
      <c r="AC76" s="23"/>
      <c r="AD76" s="17">
        <v>27</v>
      </c>
      <c r="AE76" s="20" t="s">
        <v>249</v>
      </c>
      <c r="AF76" s="17"/>
      <c r="AG76" s="178"/>
      <c r="AH76" s="198"/>
      <c r="AI76" s="175"/>
      <c r="AJ76" s="17"/>
      <c r="AK76" s="17"/>
      <c r="AL76" s="17"/>
      <c r="AM76" s="17"/>
      <c r="AN76" s="17" t="s">
        <v>176</v>
      </c>
      <c r="AO76" s="20" t="s">
        <v>121</v>
      </c>
      <c r="AP76" s="17">
        <v>1</v>
      </c>
      <c r="AQ76" s="17" t="s">
        <v>591</v>
      </c>
      <c r="AR76" s="20" t="s">
        <v>592</v>
      </c>
      <c r="AS76" s="17">
        <v>40</v>
      </c>
      <c r="AT76" s="17" t="s">
        <v>593</v>
      </c>
      <c r="AU76" s="18" t="s">
        <v>594</v>
      </c>
      <c r="AV76" s="17">
        <v>20</v>
      </c>
      <c r="AW76" s="17"/>
      <c r="AX76" s="17"/>
      <c r="AY76" s="17"/>
      <c r="BA76" s="296"/>
    </row>
    <row r="77" spans="1:153" s="197" customFormat="1" ht="25.5" hidden="1" customHeight="1" x14ac:dyDescent="0.25">
      <c r="A77" s="153" t="s">
        <v>530</v>
      </c>
      <c r="B77" s="380" t="s">
        <v>89</v>
      </c>
      <c r="C77" s="188"/>
      <c r="D77" s="188"/>
      <c r="E77" s="188"/>
      <c r="F77" s="188"/>
      <c r="G77" s="188"/>
      <c r="H77" s="188"/>
      <c r="I77" s="188"/>
      <c r="J77" s="188"/>
      <c r="K77" s="188"/>
      <c r="L77" s="188"/>
      <c r="M77" s="188"/>
      <c r="N77" s="188"/>
      <c r="O77" s="189"/>
      <c r="P77" s="190"/>
      <c r="Q77" s="191"/>
      <c r="R77" s="372"/>
      <c r="S77" s="373"/>
      <c r="T77" s="200"/>
      <c r="U77" s="192"/>
      <c r="V77" s="192"/>
      <c r="W77" s="192"/>
      <c r="X77" s="192"/>
      <c r="Y77" s="192"/>
      <c r="Z77" s="192"/>
      <c r="AA77" s="192"/>
      <c r="AB77" s="192"/>
      <c r="AC77" s="192"/>
      <c r="AD77" s="193"/>
      <c r="AE77" s="193"/>
      <c r="AF77" s="193"/>
      <c r="AG77" s="194"/>
      <c r="AH77" s="195"/>
      <c r="AI77" s="196"/>
      <c r="AJ77" s="193"/>
      <c r="AK77" s="193"/>
      <c r="AL77" s="193"/>
      <c r="AM77" s="193"/>
      <c r="AN77" s="193"/>
      <c r="AO77" s="193"/>
      <c r="AP77" s="193"/>
      <c r="AQ77" s="193"/>
      <c r="AR77" s="193"/>
      <c r="AS77" s="193"/>
      <c r="AT77" s="193"/>
      <c r="AU77" s="193"/>
      <c r="AV77" s="193"/>
      <c r="AW77" s="193"/>
      <c r="AX77" s="193"/>
      <c r="AY77" s="193"/>
      <c r="AZ77" s="180"/>
      <c r="BA77" s="296"/>
      <c r="BB77" s="180"/>
      <c r="BC77" s="180"/>
      <c r="BD77" s="180"/>
      <c r="BE77" s="180"/>
      <c r="BF77" s="180"/>
      <c r="BG77" s="180"/>
      <c r="BH77" s="180"/>
      <c r="BI77" s="180"/>
      <c r="BJ77" s="180"/>
      <c r="BK77" s="180"/>
      <c r="BL77" s="180"/>
      <c r="BM77" s="180"/>
      <c r="BN77" s="180"/>
      <c r="BO77" s="180"/>
      <c r="BP77" s="180"/>
      <c r="BQ77" s="180"/>
      <c r="BR77" s="180"/>
      <c r="BS77" s="180"/>
      <c r="BT77" s="180"/>
      <c r="BU77" s="180"/>
      <c r="BV77" s="180"/>
      <c r="BW77" s="180"/>
      <c r="BX77" s="180"/>
      <c r="BY77" s="180"/>
      <c r="BZ77" s="180"/>
      <c r="CA77" s="180"/>
      <c r="CB77" s="180"/>
      <c r="CC77" s="180"/>
      <c r="CD77" s="180"/>
      <c r="CE77" s="180"/>
      <c r="CF77" s="180"/>
      <c r="CG77" s="180"/>
      <c r="CH77" s="180"/>
      <c r="CI77" s="180"/>
      <c r="CJ77" s="180"/>
      <c r="CK77" s="180"/>
      <c r="CL77" s="180"/>
      <c r="CM77" s="180"/>
      <c r="CN77" s="180"/>
      <c r="CO77" s="180"/>
      <c r="CP77" s="180"/>
      <c r="CQ77" s="180"/>
      <c r="CR77" s="180"/>
      <c r="CS77" s="180"/>
      <c r="CT77" s="180"/>
      <c r="CU77" s="180"/>
      <c r="CV77" s="180"/>
      <c r="CW77" s="180"/>
      <c r="CX77" s="180"/>
      <c r="CY77" s="180"/>
      <c r="CZ77" s="180"/>
      <c r="DA77" s="180"/>
      <c r="DB77" s="180"/>
      <c r="DC77" s="180"/>
      <c r="DD77" s="180"/>
      <c r="DE77" s="180"/>
      <c r="DF77" s="180"/>
      <c r="DG77" s="180"/>
      <c r="DH77" s="180"/>
      <c r="DI77" s="180"/>
      <c r="DJ77" s="180"/>
      <c r="DK77" s="180"/>
      <c r="DL77" s="180"/>
      <c r="DM77" s="180"/>
      <c r="DN77" s="180"/>
      <c r="DO77" s="180"/>
      <c r="DP77" s="180"/>
      <c r="DQ77" s="180"/>
      <c r="DR77" s="180"/>
      <c r="DS77" s="180"/>
      <c r="DT77" s="180"/>
      <c r="DU77" s="180"/>
      <c r="DV77" s="180"/>
      <c r="DW77" s="180"/>
      <c r="DX77" s="180"/>
      <c r="DY77" s="180"/>
      <c r="DZ77" s="180"/>
      <c r="EA77" s="180"/>
      <c r="EB77" s="180"/>
      <c r="EC77" s="180"/>
      <c r="ED77" s="180"/>
      <c r="EE77" s="180"/>
      <c r="EF77" s="180"/>
      <c r="EG77" s="180"/>
      <c r="EH77" s="180"/>
      <c r="EI77" s="180"/>
      <c r="EJ77" s="180"/>
      <c r="EK77" s="180"/>
      <c r="EL77" s="180"/>
      <c r="EM77" s="180"/>
      <c r="EN77" s="180"/>
      <c r="EO77" s="180"/>
      <c r="EP77" s="180"/>
      <c r="EQ77" s="180"/>
      <c r="ER77" s="180"/>
      <c r="ES77" s="180"/>
      <c r="ET77" s="180"/>
      <c r="EU77" s="180"/>
      <c r="EV77" s="180"/>
      <c r="EW77" s="180"/>
    </row>
    <row r="78" spans="1:153" ht="25.5" hidden="1" customHeight="1" x14ac:dyDescent="0.25">
      <c r="A78" s="139" t="s">
        <v>385</v>
      </c>
      <c r="B78" s="157" t="s">
        <v>552</v>
      </c>
      <c r="C78" s="11" t="s">
        <v>221</v>
      </c>
      <c r="D78" s="19" t="s">
        <v>88</v>
      </c>
      <c r="E78" s="19" t="s">
        <v>213</v>
      </c>
      <c r="F78" s="19" t="s">
        <v>90</v>
      </c>
      <c r="G78" s="19" t="s">
        <v>68</v>
      </c>
      <c r="H78" s="19"/>
      <c r="I78" s="19"/>
      <c r="J78" s="21">
        <v>557789.41</v>
      </c>
      <c r="K78" s="21">
        <v>83668.41</v>
      </c>
      <c r="L78" s="213"/>
      <c r="M78" s="21"/>
      <c r="N78" s="21"/>
      <c r="O78" s="21">
        <v>474121</v>
      </c>
      <c r="P78" s="22">
        <v>42430</v>
      </c>
      <c r="Q78" s="357">
        <v>42522</v>
      </c>
      <c r="R78" s="374" t="s">
        <v>274</v>
      </c>
      <c r="S78" s="375">
        <v>42705</v>
      </c>
      <c r="T78" s="363">
        <v>2018</v>
      </c>
      <c r="U78" s="23">
        <v>0</v>
      </c>
      <c r="V78" s="23">
        <v>0</v>
      </c>
      <c r="W78" s="23">
        <f>O78*0.1</f>
        <v>47412.100000000006</v>
      </c>
      <c r="X78" s="23">
        <f>O78*0.45</f>
        <v>213354.45</v>
      </c>
      <c r="Y78" s="23">
        <f>O78*0.45</f>
        <v>213354.45</v>
      </c>
      <c r="Z78" s="23">
        <v>0</v>
      </c>
      <c r="AA78" s="23">
        <v>0</v>
      </c>
      <c r="AB78" s="23"/>
      <c r="AC78" s="23"/>
      <c r="AD78" s="17">
        <v>25</v>
      </c>
      <c r="AE78" s="20" t="s">
        <v>247</v>
      </c>
      <c r="AF78" s="17"/>
      <c r="AG78" s="178"/>
      <c r="AH78" s="198"/>
      <c r="AI78" s="175"/>
      <c r="AJ78" s="17"/>
      <c r="AK78" s="17"/>
      <c r="AL78" s="17"/>
      <c r="AM78" s="17"/>
      <c r="AN78" s="17" t="s">
        <v>130</v>
      </c>
      <c r="AO78" s="20" t="s">
        <v>283</v>
      </c>
      <c r="AP78" s="17">
        <v>22</v>
      </c>
      <c r="AQ78" s="17"/>
      <c r="AR78" s="17"/>
      <c r="AS78" s="17"/>
      <c r="AT78" s="17"/>
      <c r="AU78" s="17"/>
      <c r="AV78" s="17"/>
      <c r="AW78" s="17"/>
      <c r="AX78" s="17"/>
      <c r="AY78" s="17"/>
      <c r="AZ78" s="229"/>
      <c r="BA78" s="296"/>
      <c r="BB78" s="229"/>
      <c r="BC78" s="229"/>
      <c r="BD78" s="229"/>
      <c r="BE78" s="229"/>
      <c r="BF78" s="229"/>
      <c r="BG78" s="229"/>
      <c r="BH78" s="229"/>
      <c r="BI78" s="229"/>
      <c r="BJ78" s="229"/>
      <c r="BK78" s="229"/>
      <c r="BL78" s="229"/>
      <c r="BM78" s="229"/>
      <c r="BN78" s="229"/>
      <c r="BO78" s="229"/>
      <c r="BP78" s="229"/>
      <c r="BQ78" s="229"/>
    </row>
    <row r="79" spans="1:153" ht="25.5" hidden="1" customHeight="1" x14ac:dyDescent="0.25">
      <c r="A79" s="139" t="s">
        <v>386</v>
      </c>
      <c r="B79" s="157" t="s">
        <v>282</v>
      </c>
      <c r="C79" s="11" t="s">
        <v>218</v>
      </c>
      <c r="D79" s="19" t="s">
        <v>88</v>
      </c>
      <c r="E79" s="19" t="s">
        <v>277</v>
      </c>
      <c r="F79" s="19" t="s">
        <v>90</v>
      </c>
      <c r="G79" s="19" t="s">
        <v>68</v>
      </c>
      <c r="H79" s="19"/>
      <c r="I79" s="19"/>
      <c r="J79" s="21">
        <v>203981.18</v>
      </c>
      <c r="K79" s="21">
        <v>30597.18</v>
      </c>
      <c r="L79" s="213"/>
      <c r="M79" s="21"/>
      <c r="N79" s="21"/>
      <c r="O79" s="21">
        <v>173384</v>
      </c>
      <c r="P79" s="22">
        <v>42430</v>
      </c>
      <c r="Q79" s="357">
        <v>42522</v>
      </c>
      <c r="R79" s="374" t="s">
        <v>274</v>
      </c>
      <c r="S79" s="375">
        <v>42705</v>
      </c>
      <c r="T79" s="363">
        <v>2018</v>
      </c>
      <c r="U79" s="23">
        <v>0</v>
      </c>
      <c r="V79" s="23">
        <v>0</v>
      </c>
      <c r="W79" s="23">
        <f>O79*0.1</f>
        <v>17338.400000000001</v>
      </c>
      <c r="X79" s="23">
        <f>O79*0.45</f>
        <v>78022.8</v>
      </c>
      <c r="Y79" s="23">
        <f>O79*0.45</f>
        <v>78022.8</v>
      </c>
      <c r="Z79" s="23">
        <v>0</v>
      </c>
      <c r="AA79" s="23">
        <v>0</v>
      </c>
      <c r="AB79" s="23"/>
      <c r="AC79" s="23"/>
      <c r="AD79" s="17">
        <v>25</v>
      </c>
      <c r="AE79" s="20" t="s">
        <v>247</v>
      </c>
      <c r="AF79" s="17"/>
      <c r="AG79" s="378"/>
      <c r="AH79" s="198"/>
      <c r="AI79" s="175"/>
      <c r="AJ79" s="17"/>
      <c r="AK79" s="17"/>
      <c r="AL79" s="17"/>
      <c r="AM79" s="17"/>
      <c r="AN79" s="17" t="s">
        <v>130</v>
      </c>
      <c r="AO79" s="20" t="s">
        <v>283</v>
      </c>
      <c r="AP79" s="17">
        <v>6</v>
      </c>
      <c r="AQ79" s="17"/>
      <c r="AR79" s="17"/>
      <c r="AS79" s="17"/>
      <c r="AT79" s="17"/>
      <c r="AU79" s="17"/>
      <c r="AV79" s="17"/>
      <c r="AW79" s="17"/>
      <c r="AX79" s="17"/>
      <c r="AY79" s="17"/>
      <c r="BA79" s="296"/>
    </row>
    <row r="80" spans="1:153" ht="25.5" hidden="1" customHeight="1" x14ac:dyDescent="0.25">
      <c r="A80" s="139" t="s">
        <v>387</v>
      </c>
      <c r="B80" s="157" t="s">
        <v>407</v>
      </c>
      <c r="C80" s="11" t="s">
        <v>201</v>
      </c>
      <c r="D80" s="19" t="s">
        <v>88</v>
      </c>
      <c r="E80" s="19" t="s">
        <v>288</v>
      </c>
      <c r="F80" s="19" t="s">
        <v>90</v>
      </c>
      <c r="G80" s="19" t="s">
        <v>68</v>
      </c>
      <c r="H80" s="19"/>
      <c r="I80" s="19"/>
      <c r="J80" s="21">
        <v>297848.24</v>
      </c>
      <c r="K80" s="21">
        <v>44677.24</v>
      </c>
      <c r="L80" s="213"/>
      <c r="M80" s="21"/>
      <c r="N80" s="21"/>
      <c r="O80" s="21">
        <v>253171</v>
      </c>
      <c r="P80" s="22">
        <v>42430</v>
      </c>
      <c r="Q80" s="357">
        <v>42522</v>
      </c>
      <c r="R80" s="374" t="s">
        <v>274</v>
      </c>
      <c r="S80" s="375">
        <v>42583</v>
      </c>
      <c r="T80" s="363">
        <v>2018</v>
      </c>
      <c r="U80" s="23">
        <v>0</v>
      </c>
      <c r="V80" s="23">
        <v>0</v>
      </c>
      <c r="W80" s="23"/>
      <c r="X80" s="23">
        <v>139244.04999999999</v>
      </c>
      <c r="Y80" s="23">
        <f>O80-X80</f>
        <v>113926.95000000001</v>
      </c>
      <c r="Z80" s="23">
        <v>0</v>
      </c>
      <c r="AA80" s="23">
        <v>0</v>
      </c>
      <c r="AB80" s="23"/>
      <c r="AC80" s="23"/>
      <c r="AD80" s="17">
        <v>26</v>
      </c>
      <c r="AE80" s="20" t="s">
        <v>248</v>
      </c>
      <c r="AF80" s="17"/>
      <c r="AG80" s="178"/>
      <c r="AH80" s="198"/>
      <c r="AI80" s="175"/>
      <c r="AJ80" s="17"/>
      <c r="AK80" s="17"/>
      <c r="AL80" s="17"/>
      <c r="AM80" s="17"/>
      <c r="AN80" s="17" t="s">
        <v>130</v>
      </c>
      <c r="AO80" s="20" t="s">
        <v>122</v>
      </c>
      <c r="AP80" s="17">
        <v>16</v>
      </c>
      <c r="AQ80" s="17"/>
      <c r="AR80" s="17"/>
      <c r="AS80" s="17"/>
      <c r="AT80" s="17"/>
      <c r="AU80" s="17"/>
      <c r="AV80" s="17"/>
      <c r="AW80" s="17"/>
      <c r="AX80" s="17"/>
      <c r="AY80" s="17"/>
      <c r="BA80" s="296"/>
    </row>
    <row r="81" spans="1:153" ht="25.5" hidden="1" customHeight="1" x14ac:dyDescent="0.25">
      <c r="A81" s="139" t="s">
        <v>388</v>
      </c>
      <c r="B81" s="157" t="s">
        <v>553</v>
      </c>
      <c r="C81" s="11" t="s">
        <v>220</v>
      </c>
      <c r="D81" s="19" t="s">
        <v>88</v>
      </c>
      <c r="E81" s="19" t="s">
        <v>295</v>
      </c>
      <c r="F81" s="19" t="s">
        <v>90</v>
      </c>
      <c r="G81" s="19" t="s">
        <v>68</v>
      </c>
      <c r="H81" s="19"/>
      <c r="I81" s="19"/>
      <c r="J81" s="21">
        <v>1467581.1764705882</v>
      </c>
      <c r="K81" s="21">
        <v>220137.17647058822</v>
      </c>
      <c r="L81" s="213"/>
      <c r="M81" s="21"/>
      <c r="N81" s="21"/>
      <c r="O81" s="21">
        <v>1247444</v>
      </c>
      <c r="P81" s="22">
        <v>42430</v>
      </c>
      <c r="Q81" s="357">
        <v>42522</v>
      </c>
      <c r="R81" s="374" t="s">
        <v>274</v>
      </c>
      <c r="S81" s="375">
        <v>42705</v>
      </c>
      <c r="T81" s="363">
        <v>2019</v>
      </c>
      <c r="U81" s="23">
        <v>0</v>
      </c>
      <c r="V81" s="23">
        <v>0</v>
      </c>
      <c r="W81" s="23">
        <f>O81*0.1</f>
        <v>124744.40000000001</v>
      </c>
      <c r="X81" s="23">
        <f>O81*0.4</f>
        <v>498977.60000000003</v>
      </c>
      <c r="Y81" s="23">
        <f>O81*0.4</f>
        <v>498977.60000000003</v>
      </c>
      <c r="Z81" s="23">
        <f>O81*0.1</f>
        <v>124744.40000000001</v>
      </c>
      <c r="AA81" s="23">
        <v>0</v>
      </c>
      <c r="AB81" s="23"/>
      <c r="AC81" s="23"/>
      <c r="AD81" s="17">
        <v>26</v>
      </c>
      <c r="AE81" s="20" t="s">
        <v>248</v>
      </c>
      <c r="AF81" s="17"/>
      <c r="AG81" s="378"/>
      <c r="AH81" s="198"/>
      <c r="AI81" s="175"/>
      <c r="AJ81" s="17"/>
      <c r="AK81" s="17"/>
      <c r="AL81" s="17"/>
      <c r="AM81" s="17"/>
      <c r="AN81" s="17" t="s">
        <v>130</v>
      </c>
      <c r="AO81" s="20" t="s">
        <v>299</v>
      </c>
      <c r="AP81" s="17">
        <v>42</v>
      </c>
      <c r="AQ81" s="17"/>
      <c r="AR81" s="17"/>
      <c r="AS81" s="17"/>
      <c r="AT81" s="17"/>
      <c r="AU81" s="17"/>
      <c r="AV81" s="17"/>
      <c r="AW81" s="17"/>
      <c r="AX81" s="17"/>
      <c r="AY81" s="17"/>
      <c r="BA81" s="296"/>
    </row>
    <row r="82" spans="1:153" s="164" customFormat="1" ht="24.75" hidden="1" customHeight="1" thickBot="1" x14ac:dyDescent="0.3">
      <c r="A82" s="161" t="s">
        <v>72</v>
      </c>
      <c r="B82" s="162" t="s">
        <v>325</v>
      </c>
      <c r="C82" s="167"/>
      <c r="D82" s="167"/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70"/>
      <c r="Q82" s="170"/>
      <c r="R82" s="382"/>
      <c r="S82" s="383"/>
      <c r="T82" s="167"/>
      <c r="U82" s="167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77"/>
      <c r="AI82" s="167"/>
      <c r="AJ82" s="167"/>
      <c r="AK82" s="167"/>
      <c r="AL82" s="167"/>
      <c r="AM82" s="167"/>
      <c r="AN82" s="163"/>
      <c r="AO82" s="163"/>
      <c r="AP82" s="163"/>
      <c r="AQ82" s="163"/>
      <c r="AR82" s="167"/>
      <c r="AS82" s="163"/>
      <c r="AT82" s="163"/>
      <c r="AU82" s="167"/>
      <c r="AV82" s="163"/>
      <c r="AW82" s="163"/>
      <c r="AX82" s="167"/>
      <c r="AY82" s="163"/>
      <c r="AZ82" s="180"/>
      <c r="BA82" s="296"/>
      <c r="BB82" s="180"/>
      <c r="BC82" s="180"/>
      <c r="BD82" s="180"/>
      <c r="BE82" s="180"/>
      <c r="BF82" s="180"/>
      <c r="BG82" s="180"/>
      <c r="BH82" s="180"/>
      <c r="BI82" s="180"/>
      <c r="BJ82" s="180"/>
      <c r="BK82" s="180"/>
      <c r="BL82" s="180"/>
      <c r="BM82" s="180"/>
      <c r="BN82" s="180"/>
      <c r="BO82" s="180"/>
      <c r="BP82" s="180"/>
      <c r="BQ82" s="180"/>
      <c r="BR82" s="180"/>
      <c r="BS82" s="180"/>
      <c r="BT82" s="180"/>
      <c r="BU82" s="180"/>
      <c r="BV82" s="180"/>
      <c r="BW82" s="180"/>
      <c r="BX82" s="180"/>
      <c r="BY82" s="180"/>
      <c r="BZ82" s="180"/>
      <c r="CA82" s="180"/>
      <c r="CB82" s="180"/>
      <c r="CC82" s="180"/>
      <c r="CD82" s="180"/>
      <c r="CE82" s="180"/>
      <c r="CF82" s="180"/>
      <c r="CG82" s="180"/>
      <c r="CH82" s="180"/>
      <c r="CI82" s="180"/>
      <c r="CJ82" s="180"/>
      <c r="CK82" s="180"/>
      <c r="CL82" s="180"/>
      <c r="CM82" s="180"/>
      <c r="CN82" s="180"/>
      <c r="CO82" s="180"/>
      <c r="CP82" s="180"/>
      <c r="CQ82" s="180"/>
      <c r="CR82" s="180"/>
      <c r="CS82" s="180"/>
      <c r="CT82" s="180"/>
      <c r="CU82" s="180"/>
      <c r="CV82" s="180"/>
      <c r="CW82" s="180"/>
      <c r="CX82" s="180"/>
      <c r="CY82" s="180"/>
      <c r="CZ82" s="180"/>
      <c r="DA82" s="180"/>
      <c r="DB82" s="180"/>
      <c r="DC82" s="180"/>
      <c r="DD82" s="180"/>
      <c r="DE82" s="180"/>
      <c r="DF82" s="180"/>
      <c r="DG82" s="180"/>
      <c r="DH82" s="180"/>
      <c r="DI82" s="180"/>
      <c r="DJ82" s="180"/>
      <c r="DK82" s="180"/>
      <c r="DL82" s="180"/>
      <c r="DM82" s="180"/>
      <c r="DN82" s="180"/>
      <c r="DO82" s="180"/>
      <c r="DP82" s="180"/>
      <c r="DQ82" s="180"/>
      <c r="DR82" s="180"/>
      <c r="DS82" s="180"/>
      <c r="DT82" s="180"/>
      <c r="DU82" s="180"/>
      <c r="DV82" s="180"/>
      <c r="DW82" s="180"/>
      <c r="DX82" s="180"/>
      <c r="DY82" s="180"/>
      <c r="DZ82" s="180"/>
      <c r="EA82" s="180"/>
      <c r="EB82" s="180"/>
      <c r="EC82" s="180"/>
      <c r="ED82" s="180"/>
      <c r="EE82" s="180"/>
      <c r="EF82" s="180"/>
      <c r="EG82" s="180"/>
      <c r="EH82" s="180"/>
      <c r="EI82" s="180"/>
      <c r="EJ82" s="180"/>
      <c r="EK82" s="180"/>
      <c r="EL82" s="180"/>
      <c r="EM82" s="180"/>
      <c r="EN82" s="180"/>
      <c r="EO82" s="180"/>
      <c r="EP82" s="180"/>
      <c r="EQ82" s="180"/>
      <c r="ER82" s="180"/>
      <c r="ES82" s="180"/>
      <c r="ET82" s="180"/>
      <c r="EU82" s="180"/>
      <c r="EV82" s="180"/>
      <c r="EW82" s="180"/>
    </row>
    <row r="83" spans="1:153" s="164" customFormat="1" ht="24.75" hidden="1" customHeight="1" thickBot="1" x14ac:dyDescent="0.3">
      <c r="A83" s="161" t="s">
        <v>319</v>
      </c>
      <c r="B83" s="162" t="s">
        <v>326</v>
      </c>
      <c r="C83" s="167"/>
      <c r="D83" s="167"/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70"/>
      <c r="Q83" s="170"/>
      <c r="R83" s="382"/>
      <c r="S83" s="383"/>
      <c r="T83" s="167"/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77"/>
      <c r="AI83" s="167"/>
      <c r="AJ83" s="167"/>
      <c r="AK83" s="167"/>
      <c r="AL83" s="167"/>
      <c r="AM83" s="167"/>
      <c r="AN83" s="163"/>
      <c r="AO83" s="163"/>
      <c r="AP83" s="163"/>
      <c r="AQ83" s="163"/>
      <c r="AR83" s="167"/>
      <c r="AS83" s="163"/>
      <c r="AT83" s="163"/>
      <c r="AU83" s="167"/>
      <c r="AV83" s="163"/>
      <c r="AW83" s="163"/>
      <c r="AX83" s="167"/>
      <c r="AY83" s="163"/>
      <c r="AZ83" s="180"/>
      <c r="BA83" s="296"/>
      <c r="BB83" s="180"/>
      <c r="BC83" s="180"/>
      <c r="BD83" s="180"/>
      <c r="BE83" s="180"/>
      <c r="BF83" s="180"/>
      <c r="BG83" s="180"/>
      <c r="BH83" s="180"/>
      <c r="BI83" s="180"/>
      <c r="BJ83" s="180"/>
      <c r="BK83" s="180"/>
      <c r="BL83" s="180"/>
      <c r="BM83" s="180"/>
      <c r="BN83" s="180"/>
      <c r="BO83" s="180"/>
      <c r="BP83" s="180"/>
      <c r="BQ83" s="180"/>
      <c r="BR83" s="180"/>
      <c r="BS83" s="180"/>
      <c r="BT83" s="180"/>
      <c r="BU83" s="180"/>
      <c r="BV83" s="180"/>
      <c r="BW83" s="180"/>
      <c r="BX83" s="180"/>
      <c r="BY83" s="180"/>
      <c r="BZ83" s="180"/>
      <c r="CA83" s="180"/>
      <c r="CB83" s="180"/>
      <c r="CC83" s="180"/>
      <c r="CD83" s="180"/>
      <c r="CE83" s="180"/>
      <c r="CF83" s="180"/>
      <c r="CG83" s="180"/>
      <c r="CH83" s="180"/>
      <c r="CI83" s="180"/>
      <c r="CJ83" s="180"/>
      <c r="CK83" s="180"/>
      <c r="CL83" s="180"/>
      <c r="CM83" s="180"/>
      <c r="CN83" s="180"/>
      <c r="CO83" s="180"/>
      <c r="CP83" s="180"/>
      <c r="CQ83" s="180"/>
      <c r="CR83" s="180"/>
      <c r="CS83" s="180"/>
      <c r="CT83" s="180"/>
      <c r="CU83" s="180"/>
      <c r="CV83" s="180"/>
      <c r="CW83" s="180"/>
      <c r="CX83" s="180"/>
      <c r="CY83" s="180"/>
      <c r="CZ83" s="180"/>
      <c r="DA83" s="180"/>
      <c r="DB83" s="180"/>
      <c r="DC83" s="180"/>
      <c r="DD83" s="180"/>
      <c r="DE83" s="180"/>
      <c r="DF83" s="180"/>
      <c r="DG83" s="180"/>
      <c r="DH83" s="180"/>
      <c r="DI83" s="180"/>
      <c r="DJ83" s="180"/>
      <c r="DK83" s="180"/>
      <c r="DL83" s="180"/>
      <c r="DM83" s="180"/>
      <c r="DN83" s="180"/>
      <c r="DO83" s="180"/>
      <c r="DP83" s="180"/>
      <c r="DQ83" s="180"/>
      <c r="DR83" s="180"/>
      <c r="DS83" s="180"/>
      <c r="DT83" s="180"/>
      <c r="DU83" s="180"/>
      <c r="DV83" s="180"/>
      <c r="DW83" s="180"/>
      <c r="DX83" s="180"/>
      <c r="DY83" s="180"/>
      <c r="DZ83" s="180"/>
      <c r="EA83" s="180"/>
      <c r="EB83" s="180"/>
      <c r="EC83" s="180"/>
      <c r="ED83" s="180"/>
      <c r="EE83" s="180"/>
      <c r="EF83" s="180"/>
      <c r="EG83" s="180"/>
      <c r="EH83" s="180"/>
      <c r="EI83" s="180"/>
      <c r="EJ83" s="180"/>
      <c r="EK83" s="180"/>
      <c r="EL83" s="180"/>
      <c r="EM83" s="180"/>
      <c r="EN83" s="180"/>
      <c r="EO83" s="180"/>
      <c r="EP83" s="180"/>
      <c r="EQ83" s="180"/>
      <c r="ER83" s="180"/>
      <c r="ES83" s="180"/>
      <c r="ET83" s="180"/>
      <c r="EU83" s="180"/>
      <c r="EV83" s="180"/>
      <c r="EW83" s="180"/>
    </row>
    <row r="84" spans="1:153" s="197" customFormat="1" ht="25.5" hidden="1" customHeight="1" x14ac:dyDescent="0.25">
      <c r="A84" s="153" t="s">
        <v>531</v>
      </c>
      <c r="B84" s="138" t="s">
        <v>101</v>
      </c>
      <c r="C84" s="188"/>
      <c r="D84" s="188"/>
      <c r="E84" s="188"/>
      <c r="F84" s="188"/>
      <c r="G84" s="188"/>
      <c r="H84" s="188"/>
      <c r="I84" s="188"/>
      <c r="J84" s="188"/>
      <c r="K84" s="188"/>
      <c r="L84" s="188"/>
      <c r="M84" s="188"/>
      <c r="N84" s="188"/>
      <c r="O84" s="189"/>
      <c r="P84" s="190"/>
      <c r="Q84" s="191"/>
      <c r="R84" s="461"/>
      <c r="S84" s="462"/>
      <c r="T84" s="200"/>
      <c r="U84" s="192"/>
      <c r="V84" s="192"/>
      <c r="W84" s="192"/>
      <c r="X84" s="192"/>
      <c r="Y84" s="192"/>
      <c r="Z84" s="192"/>
      <c r="AA84" s="192"/>
      <c r="AB84" s="192"/>
      <c r="AC84" s="192"/>
      <c r="AD84" s="193"/>
      <c r="AE84" s="193"/>
      <c r="AF84" s="193"/>
      <c r="AG84" s="194"/>
      <c r="AH84" s="195"/>
      <c r="AI84" s="196"/>
      <c r="AJ84" s="193"/>
      <c r="AK84" s="193"/>
      <c r="AL84" s="193"/>
      <c r="AM84" s="193"/>
      <c r="AN84" s="193"/>
      <c r="AO84" s="193"/>
      <c r="AP84" s="193"/>
      <c r="AQ84" s="193"/>
      <c r="AR84" s="193"/>
      <c r="AS84" s="193"/>
      <c r="AT84" s="193"/>
      <c r="AU84" s="193"/>
      <c r="AV84" s="193"/>
      <c r="AW84" s="193"/>
      <c r="AX84" s="193"/>
      <c r="AY84" s="193"/>
      <c r="AZ84" s="180"/>
      <c r="BA84" s="296"/>
      <c r="BB84" s="180"/>
      <c r="BC84" s="180"/>
      <c r="BD84" s="180"/>
      <c r="BE84" s="180"/>
      <c r="BF84" s="180"/>
      <c r="BG84" s="180"/>
      <c r="BH84" s="180"/>
      <c r="BI84" s="180"/>
      <c r="BJ84" s="180"/>
      <c r="BK84" s="180"/>
      <c r="BL84" s="180"/>
      <c r="BM84" s="180"/>
      <c r="BN84" s="180"/>
      <c r="BO84" s="180"/>
      <c r="BP84" s="180"/>
      <c r="BQ84" s="180"/>
      <c r="BR84" s="180"/>
      <c r="BS84" s="180"/>
      <c r="BT84" s="180"/>
      <c r="BU84" s="180"/>
      <c r="BV84" s="180"/>
      <c r="BW84" s="180"/>
      <c r="BX84" s="180"/>
      <c r="BY84" s="180"/>
      <c r="BZ84" s="180"/>
      <c r="CA84" s="180"/>
      <c r="CB84" s="180"/>
      <c r="CC84" s="180"/>
      <c r="CD84" s="180"/>
      <c r="CE84" s="180"/>
      <c r="CF84" s="180"/>
      <c r="CG84" s="180"/>
      <c r="CH84" s="180"/>
      <c r="CI84" s="180"/>
      <c r="CJ84" s="180"/>
      <c r="CK84" s="180"/>
      <c r="CL84" s="180"/>
      <c r="CM84" s="180"/>
      <c r="CN84" s="180"/>
      <c r="CO84" s="180"/>
      <c r="CP84" s="180"/>
      <c r="CQ84" s="180"/>
      <c r="CR84" s="180"/>
      <c r="CS84" s="180"/>
      <c r="CT84" s="180"/>
      <c r="CU84" s="180"/>
      <c r="CV84" s="180"/>
      <c r="CW84" s="180"/>
      <c r="CX84" s="180"/>
      <c r="CY84" s="180"/>
      <c r="CZ84" s="180"/>
      <c r="DA84" s="180"/>
      <c r="DB84" s="180"/>
      <c r="DC84" s="180"/>
      <c r="DD84" s="180"/>
      <c r="DE84" s="180"/>
      <c r="DF84" s="180"/>
      <c r="DG84" s="180"/>
      <c r="DH84" s="180"/>
      <c r="DI84" s="180"/>
      <c r="DJ84" s="180"/>
      <c r="DK84" s="180"/>
      <c r="DL84" s="180"/>
      <c r="DM84" s="180"/>
      <c r="DN84" s="180"/>
      <c r="DO84" s="180"/>
      <c r="DP84" s="180"/>
      <c r="DQ84" s="180"/>
      <c r="DR84" s="180"/>
      <c r="DS84" s="180"/>
      <c r="DT84" s="180"/>
      <c r="DU84" s="180"/>
      <c r="DV84" s="180"/>
      <c r="DW84" s="180"/>
      <c r="DX84" s="180"/>
      <c r="DY84" s="180"/>
      <c r="DZ84" s="180"/>
      <c r="EA84" s="180"/>
      <c r="EB84" s="180"/>
      <c r="EC84" s="180"/>
      <c r="ED84" s="180"/>
      <c r="EE84" s="180"/>
      <c r="EF84" s="180"/>
      <c r="EG84" s="180"/>
      <c r="EH84" s="180"/>
      <c r="EI84" s="180"/>
      <c r="EJ84" s="180"/>
      <c r="EK84" s="180"/>
      <c r="EL84" s="180"/>
      <c r="EM84" s="180"/>
      <c r="EN84" s="180"/>
      <c r="EO84" s="180"/>
      <c r="EP84" s="180"/>
      <c r="EQ84" s="180"/>
      <c r="ER84" s="180"/>
      <c r="ES84" s="180"/>
      <c r="ET84" s="180"/>
      <c r="EU84" s="180"/>
      <c r="EV84" s="180"/>
      <c r="EW84" s="180"/>
    </row>
    <row r="85" spans="1:153" ht="25.5" hidden="1" customHeight="1" x14ac:dyDescent="0.25">
      <c r="A85" s="139" t="s">
        <v>389</v>
      </c>
      <c r="B85" s="157" t="s">
        <v>969</v>
      </c>
      <c r="C85" s="11" t="s">
        <v>218</v>
      </c>
      <c r="D85" s="19" t="s">
        <v>100</v>
      </c>
      <c r="E85" s="19" t="s">
        <v>67</v>
      </c>
      <c r="F85" s="19" t="s">
        <v>559</v>
      </c>
      <c r="G85" s="19" t="s">
        <v>68</v>
      </c>
      <c r="H85" s="19"/>
      <c r="I85" s="19"/>
      <c r="J85" s="482">
        <f>'[1]Visi duomenys'!J87</f>
        <v>510000</v>
      </c>
      <c r="K85" s="482">
        <f>'[1]Visi duomenys'!K87</f>
        <v>76500</v>
      </c>
      <c r="L85" s="15"/>
      <c r="M85" s="15"/>
      <c r="N85" s="15"/>
      <c r="O85" s="482">
        <f>'[1]Visi duomenys'!O87</f>
        <v>433500</v>
      </c>
      <c r="P85" s="483">
        <f>'[1]Visi duomenys'!P87</f>
        <v>43040</v>
      </c>
      <c r="Q85" s="484">
        <f>'[1]Visi duomenys'!Q87</f>
        <v>43070</v>
      </c>
      <c r="R85" s="215" t="str">
        <f>'[1]Visi duomenys'!R87</f>
        <v>2018/</v>
      </c>
      <c r="S85" s="485">
        <f>'[1]Visi duomenys'!S87</f>
        <v>43191</v>
      </c>
      <c r="T85" s="486">
        <f>'[1]Visi duomenys'!T87</f>
        <v>2019</v>
      </c>
      <c r="U85" s="214"/>
      <c r="V85" s="214"/>
      <c r="W85" s="214"/>
      <c r="X85" s="214">
        <v>0</v>
      </c>
      <c r="Y85" s="214">
        <v>333000</v>
      </c>
      <c r="Z85" s="214">
        <v>100500</v>
      </c>
      <c r="AA85" s="214">
        <v>0</v>
      </c>
      <c r="AB85" s="214"/>
      <c r="AC85" s="214"/>
      <c r="AD85" s="201">
        <v>49</v>
      </c>
      <c r="AE85" s="479" t="s">
        <v>270</v>
      </c>
      <c r="AF85" s="201"/>
      <c r="AG85" s="215"/>
      <c r="AH85" s="198"/>
      <c r="AI85" s="216"/>
      <c r="AJ85" s="201"/>
      <c r="AK85" s="201"/>
      <c r="AL85" s="201"/>
      <c r="AM85" s="201"/>
      <c r="AN85" s="201" t="s">
        <v>127</v>
      </c>
      <c r="AO85" s="479" t="s">
        <v>566</v>
      </c>
      <c r="AP85" s="479">
        <v>21</v>
      </c>
      <c r="AQ85" s="479" t="s">
        <v>125</v>
      </c>
      <c r="AR85" s="479" t="s">
        <v>126</v>
      </c>
      <c r="AS85" s="201">
        <v>4</v>
      </c>
      <c r="AT85" s="201"/>
      <c r="AU85" s="201"/>
      <c r="AV85" s="201"/>
      <c r="AW85" s="201"/>
      <c r="AX85" s="201"/>
      <c r="AY85" s="201"/>
      <c r="BA85" s="296"/>
    </row>
    <row r="86" spans="1:153" ht="25.5" hidden="1" customHeight="1" x14ac:dyDescent="0.25">
      <c r="A86" s="139" t="s">
        <v>970</v>
      </c>
      <c r="B86" s="157" t="s">
        <v>975</v>
      </c>
      <c r="C86" s="11" t="s">
        <v>218</v>
      </c>
      <c r="D86" s="19" t="s">
        <v>100</v>
      </c>
      <c r="E86" s="19" t="s">
        <v>67</v>
      </c>
      <c r="F86" s="19" t="s">
        <v>559</v>
      </c>
      <c r="G86" s="19" t="s">
        <v>68</v>
      </c>
      <c r="H86" s="19"/>
      <c r="I86" s="19"/>
      <c r="J86" s="482">
        <f>'[1]Visi duomenys'!J88</f>
        <v>421508</v>
      </c>
      <c r="K86" s="482">
        <f>'[1]Visi duomenys'!K88</f>
        <v>63227</v>
      </c>
      <c r="L86" s="15"/>
      <c r="M86" s="15"/>
      <c r="N86" s="15"/>
      <c r="O86" s="482">
        <f>'[1]Visi duomenys'!O88</f>
        <v>358281</v>
      </c>
      <c r="P86" s="483">
        <f>'[1]Visi duomenys'!P88</f>
        <v>43435</v>
      </c>
      <c r="Q86" s="484">
        <f>'[1]Visi duomenys'!Q88</f>
        <v>43525</v>
      </c>
      <c r="R86" s="215" t="str">
        <f>'[1]Visi duomenys'!R88</f>
        <v>2019/</v>
      </c>
      <c r="S86" s="485">
        <f>'[1]Visi duomenys'!S88</f>
        <v>43617</v>
      </c>
      <c r="T86" s="486">
        <f>'[1]Visi duomenys'!T88</f>
        <v>2021</v>
      </c>
      <c r="U86" s="214"/>
      <c r="V86" s="214"/>
      <c r="W86" s="214"/>
      <c r="X86" s="214"/>
      <c r="Y86" s="214"/>
      <c r="Z86" s="214">
        <v>100000</v>
      </c>
      <c r="AA86" s="214">
        <v>158281</v>
      </c>
      <c r="AB86" s="214">
        <v>100000</v>
      </c>
      <c r="AC86" s="214"/>
      <c r="AD86" s="201">
        <v>49</v>
      </c>
      <c r="AE86" s="479" t="s">
        <v>270</v>
      </c>
      <c r="AF86" s="201"/>
      <c r="AG86" s="201"/>
      <c r="AH86" s="198"/>
      <c r="AI86" s="201"/>
      <c r="AJ86" s="201"/>
      <c r="AK86" s="201"/>
      <c r="AL86" s="201"/>
      <c r="AM86" s="201"/>
      <c r="AN86" s="201" t="s">
        <v>127</v>
      </c>
      <c r="AO86" s="479" t="s">
        <v>566</v>
      </c>
      <c r="AP86" s="479">
        <v>48</v>
      </c>
      <c r="AQ86" s="479" t="s">
        <v>125</v>
      </c>
      <c r="AR86" s="479" t="s">
        <v>126</v>
      </c>
      <c r="AS86" s="201">
        <v>4</v>
      </c>
      <c r="AT86" s="201" t="s">
        <v>971</v>
      </c>
      <c r="AU86" s="479" t="s">
        <v>972</v>
      </c>
      <c r="AV86" s="201">
        <v>2</v>
      </c>
      <c r="AW86" s="201"/>
      <c r="AX86" s="201"/>
      <c r="AY86" s="201"/>
      <c r="BA86" s="296"/>
    </row>
    <row r="87" spans="1:153" s="164" customFormat="1" ht="24.75" hidden="1" customHeight="1" thickBot="1" x14ac:dyDescent="0.3">
      <c r="A87" s="161" t="s">
        <v>75</v>
      </c>
      <c r="B87" s="162" t="s">
        <v>327</v>
      </c>
      <c r="C87" s="167"/>
      <c r="D87" s="167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70"/>
      <c r="Q87" s="170"/>
      <c r="R87" s="459"/>
      <c r="S87" s="460"/>
      <c r="T87" s="167"/>
      <c r="U87" s="167"/>
      <c r="V87" s="167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458"/>
      <c r="AI87" s="167"/>
      <c r="AJ87" s="167"/>
      <c r="AK87" s="167"/>
      <c r="AL87" s="167"/>
      <c r="AM87" s="167"/>
      <c r="AN87" s="163"/>
      <c r="AO87" s="163"/>
      <c r="AP87" s="163"/>
      <c r="AQ87" s="163"/>
      <c r="AR87" s="167"/>
      <c r="AS87" s="163"/>
      <c r="AT87" s="163"/>
      <c r="AU87" s="167"/>
      <c r="AV87" s="163"/>
      <c r="AW87" s="163"/>
      <c r="AX87" s="167"/>
      <c r="AY87" s="163"/>
      <c r="AZ87" s="180"/>
      <c r="BA87" s="296"/>
      <c r="BB87" s="180"/>
      <c r="BC87" s="180"/>
      <c r="BD87" s="180"/>
      <c r="BE87" s="180"/>
      <c r="BF87" s="180"/>
      <c r="BG87" s="180"/>
      <c r="BH87" s="180"/>
      <c r="BI87" s="180"/>
      <c r="BJ87" s="180"/>
      <c r="BK87" s="180"/>
      <c r="BL87" s="180"/>
      <c r="BM87" s="180"/>
      <c r="BN87" s="180"/>
      <c r="BO87" s="180"/>
      <c r="BP87" s="180"/>
      <c r="BQ87" s="180"/>
      <c r="BR87" s="180"/>
      <c r="BS87" s="180"/>
      <c r="BT87" s="180"/>
      <c r="BU87" s="180"/>
      <c r="BV87" s="180"/>
      <c r="BW87" s="180"/>
      <c r="BX87" s="180"/>
      <c r="BY87" s="180"/>
      <c r="BZ87" s="180"/>
      <c r="CA87" s="180"/>
      <c r="CB87" s="180"/>
      <c r="CC87" s="180"/>
      <c r="CD87" s="180"/>
      <c r="CE87" s="180"/>
      <c r="CF87" s="180"/>
      <c r="CG87" s="180"/>
      <c r="CH87" s="180"/>
      <c r="CI87" s="180"/>
      <c r="CJ87" s="180"/>
      <c r="CK87" s="180"/>
      <c r="CL87" s="180"/>
      <c r="CM87" s="180"/>
      <c r="CN87" s="180"/>
      <c r="CO87" s="180"/>
      <c r="CP87" s="180"/>
      <c r="CQ87" s="180"/>
      <c r="CR87" s="180"/>
      <c r="CS87" s="180"/>
      <c r="CT87" s="180"/>
      <c r="CU87" s="180"/>
      <c r="CV87" s="180"/>
      <c r="CW87" s="180"/>
      <c r="CX87" s="180"/>
      <c r="CY87" s="180"/>
      <c r="CZ87" s="180"/>
      <c r="DA87" s="180"/>
      <c r="DB87" s="180"/>
      <c r="DC87" s="180"/>
      <c r="DD87" s="180"/>
      <c r="DE87" s="180"/>
      <c r="DF87" s="180"/>
      <c r="DG87" s="180"/>
      <c r="DH87" s="180"/>
      <c r="DI87" s="180"/>
      <c r="DJ87" s="180"/>
      <c r="DK87" s="180"/>
      <c r="DL87" s="180"/>
      <c r="DM87" s="180"/>
      <c r="DN87" s="180"/>
      <c r="DO87" s="180"/>
      <c r="DP87" s="180"/>
      <c r="DQ87" s="180"/>
      <c r="DR87" s="180"/>
      <c r="DS87" s="180"/>
      <c r="DT87" s="180"/>
      <c r="DU87" s="180"/>
      <c r="DV87" s="180"/>
      <c r="DW87" s="180"/>
      <c r="DX87" s="180"/>
      <c r="DY87" s="180"/>
      <c r="DZ87" s="180"/>
      <c r="EA87" s="180"/>
      <c r="EB87" s="180"/>
      <c r="EC87" s="180"/>
      <c r="ED87" s="180"/>
      <c r="EE87" s="180"/>
      <c r="EF87" s="180"/>
      <c r="EG87" s="180"/>
      <c r="EH87" s="180"/>
      <c r="EI87" s="180"/>
      <c r="EJ87" s="180"/>
      <c r="EK87" s="180"/>
      <c r="EL87" s="180"/>
      <c r="EM87" s="180"/>
      <c r="EN87" s="180"/>
      <c r="EO87" s="180"/>
      <c r="EP87" s="180"/>
      <c r="EQ87" s="180"/>
      <c r="ER87" s="180"/>
      <c r="ES87" s="180"/>
      <c r="ET87" s="180"/>
      <c r="EU87" s="180"/>
      <c r="EV87" s="180"/>
      <c r="EW87" s="180"/>
    </row>
    <row r="88" spans="1:153" s="164" customFormat="1" ht="24.75" hidden="1" customHeight="1" thickBot="1" x14ac:dyDescent="0.3">
      <c r="A88" s="161" t="s">
        <v>320</v>
      </c>
      <c r="B88" s="162" t="s">
        <v>328</v>
      </c>
      <c r="C88" s="167"/>
      <c r="D88" s="167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70"/>
      <c r="Q88" s="170"/>
      <c r="R88" s="382"/>
      <c r="S88" s="383"/>
      <c r="T88" s="167"/>
      <c r="U88" s="167"/>
      <c r="V88" s="167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77"/>
      <c r="AI88" s="167"/>
      <c r="AJ88" s="167"/>
      <c r="AK88" s="167"/>
      <c r="AL88" s="167"/>
      <c r="AM88" s="167"/>
      <c r="AN88" s="163"/>
      <c r="AO88" s="163"/>
      <c r="AP88" s="163"/>
      <c r="AQ88" s="163"/>
      <c r="AR88" s="167"/>
      <c r="AS88" s="163"/>
      <c r="AT88" s="163"/>
      <c r="AU88" s="167"/>
      <c r="AV88" s="163"/>
      <c r="AW88" s="163"/>
      <c r="AX88" s="167"/>
      <c r="AY88" s="163"/>
      <c r="AZ88" s="180"/>
      <c r="BA88" s="296"/>
      <c r="BB88" s="180"/>
      <c r="BC88" s="180"/>
      <c r="BD88" s="180"/>
      <c r="BE88" s="180"/>
      <c r="BF88" s="180"/>
      <c r="BG88" s="180"/>
      <c r="BH88" s="180"/>
      <c r="BI88" s="180"/>
      <c r="BJ88" s="180"/>
      <c r="BK88" s="180"/>
      <c r="BL88" s="180"/>
      <c r="BM88" s="180"/>
      <c r="BN88" s="180"/>
      <c r="BO88" s="180"/>
      <c r="BP88" s="180"/>
      <c r="BQ88" s="180"/>
      <c r="BR88" s="180"/>
      <c r="BS88" s="180"/>
      <c r="BT88" s="180"/>
      <c r="BU88" s="180"/>
      <c r="BV88" s="180"/>
      <c r="BW88" s="180"/>
      <c r="BX88" s="180"/>
      <c r="BY88" s="180"/>
      <c r="BZ88" s="180"/>
      <c r="CA88" s="180"/>
      <c r="CB88" s="180"/>
      <c r="CC88" s="180"/>
      <c r="CD88" s="180"/>
      <c r="CE88" s="180"/>
      <c r="CF88" s="180"/>
      <c r="CG88" s="180"/>
      <c r="CH88" s="180"/>
      <c r="CI88" s="180"/>
      <c r="CJ88" s="180"/>
      <c r="CK88" s="180"/>
      <c r="CL88" s="180"/>
      <c r="CM88" s="180"/>
      <c r="CN88" s="180"/>
      <c r="CO88" s="180"/>
      <c r="CP88" s="180"/>
      <c r="CQ88" s="180"/>
      <c r="CR88" s="180"/>
      <c r="CS88" s="180"/>
      <c r="CT88" s="180"/>
      <c r="CU88" s="180"/>
      <c r="CV88" s="180"/>
      <c r="CW88" s="180"/>
      <c r="CX88" s="180"/>
      <c r="CY88" s="180"/>
      <c r="CZ88" s="180"/>
      <c r="DA88" s="180"/>
      <c r="DB88" s="180"/>
      <c r="DC88" s="180"/>
      <c r="DD88" s="180"/>
      <c r="DE88" s="180"/>
      <c r="DF88" s="180"/>
      <c r="DG88" s="180"/>
      <c r="DH88" s="180"/>
      <c r="DI88" s="180"/>
      <c r="DJ88" s="180"/>
      <c r="DK88" s="180"/>
      <c r="DL88" s="180"/>
      <c r="DM88" s="180"/>
      <c r="DN88" s="180"/>
      <c r="DO88" s="180"/>
      <c r="DP88" s="180"/>
      <c r="DQ88" s="180"/>
      <c r="DR88" s="180"/>
      <c r="DS88" s="180"/>
      <c r="DT88" s="180"/>
      <c r="DU88" s="180"/>
      <c r="DV88" s="180"/>
      <c r="DW88" s="180"/>
      <c r="DX88" s="180"/>
      <c r="DY88" s="180"/>
      <c r="DZ88" s="180"/>
      <c r="EA88" s="180"/>
      <c r="EB88" s="180"/>
      <c r="EC88" s="180"/>
      <c r="ED88" s="180"/>
      <c r="EE88" s="180"/>
      <c r="EF88" s="180"/>
      <c r="EG88" s="180"/>
      <c r="EH88" s="180"/>
      <c r="EI88" s="180"/>
      <c r="EJ88" s="180"/>
      <c r="EK88" s="180"/>
      <c r="EL88" s="180"/>
      <c r="EM88" s="180"/>
      <c r="EN88" s="180"/>
      <c r="EO88" s="180"/>
      <c r="EP88" s="180"/>
      <c r="EQ88" s="180"/>
      <c r="ER88" s="180"/>
      <c r="ES88" s="180"/>
      <c r="ET88" s="180"/>
      <c r="EU88" s="180"/>
      <c r="EV88" s="180"/>
      <c r="EW88" s="180"/>
    </row>
    <row r="89" spans="1:153" s="197" customFormat="1" ht="25.5" hidden="1" customHeight="1" x14ac:dyDescent="0.25">
      <c r="A89" s="153" t="s">
        <v>532</v>
      </c>
      <c r="B89" s="138" t="s">
        <v>410</v>
      </c>
      <c r="C89" s="188"/>
      <c r="D89" s="188"/>
      <c r="E89" s="188"/>
      <c r="F89" s="188"/>
      <c r="G89" s="188"/>
      <c r="H89" s="188"/>
      <c r="I89" s="188"/>
      <c r="J89" s="188"/>
      <c r="K89" s="188"/>
      <c r="L89" s="188"/>
      <c r="M89" s="188"/>
      <c r="N89" s="188"/>
      <c r="O89" s="189"/>
      <c r="P89" s="190"/>
      <c r="Q89" s="191"/>
      <c r="R89" s="372"/>
      <c r="S89" s="373"/>
      <c r="T89" s="200"/>
      <c r="U89" s="192"/>
      <c r="V89" s="192"/>
      <c r="W89" s="192"/>
      <c r="X89" s="192"/>
      <c r="Y89" s="192"/>
      <c r="Z89" s="192"/>
      <c r="AA89" s="192"/>
      <c r="AB89" s="192"/>
      <c r="AC89" s="192"/>
      <c r="AD89" s="193"/>
      <c r="AE89" s="193"/>
      <c r="AF89" s="193"/>
      <c r="AG89" s="194"/>
      <c r="AH89" s="195"/>
      <c r="AI89" s="196"/>
      <c r="AJ89" s="193"/>
      <c r="AK89" s="193"/>
      <c r="AL89" s="193"/>
      <c r="AM89" s="193"/>
      <c r="AN89" s="193"/>
      <c r="AO89" s="193"/>
      <c r="AP89" s="193"/>
      <c r="AQ89" s="193"/>
      <c r="AR89" s="193"/>
      <c r="AS89" s="193"/>
      <c r="AT89" s="193"/>
      <c r="AU89" s="193"/>
      <c r="AV89" s="193"/>
      <c r="AW89" s="193"/>
      <c r="AX89" s="193"/>
      <c r="AY89" s="193"/>
      <c r="AZ89" s="180"/>
      <c r="BA89" s="296"/>
      <c r="BB89" s="180"/>
      <c r="BC89" s="180"/>
      <c r="BD89" s="180"/>
      <c r="BE89" s="180"/>
      <c r="BF89" s="180"/>
      <c r="BG89" s="180"/>
      <c r="BH89" s="180"/>
      <c r="BI89" s="180"/>
      <c r="BJ89" s="180"/>
      <c r="BK89" s="180"/>
      <c r="BL89" s="180"/>
      <c r="BM89" s="180"/>
      <c r="BN89" s="180"/>
      <c r="BO89" s="180"/>
      <c r="BP89" s="180"/>
      <c r="BQ89" s="180"/>
      <c r="BR89" s="180"/>
      <c r="BS89" s="180"/>
      <c r="BT89" s="180"/>
      <c r="BU89" s="180"/>
      <c r="BV89" s="180"/>
      <c r="BW89" s="180"/>
      <c r="BX89" s="180"/>
      <c r="BY89" s="180"/>
      <c r="BZ89" s="180"/>
      <c r="CA89" s="180"/>
      <c r="CB89" s="180"/>
      <c r="CC89" s="180"/>
      <c r="CD89" s="180"/>
      <c r="CE89" s="180"/>
      <c r="CF89" s="180"/>
      <c r="CG89" s="180"/>
      <c r="CH89" s="180"/>
      <c r="CI89" s="180"/>
      <c r="CJ89" s="180"/>
      <c r="CK89" s="180"/>
      <c r="CL89" s="180"/>
      <c r="CM89" s="180"/>
      <c r="CN89" s="180"/>
      <c r="CO89" s="180"/>
      <c r="CP89" s="180"/>
      <c r="CQ89" s="180"/>
      <c r="CR89" s="180"/>
      <c r="CS89" s="180"/>
      <c r="CT89" s="180"/>
      <c r="CU89" s="180"/>
      <c r="CV89" s="180"/>
      <c r="CW89" s="180"/>
      <c r="CX89" s="180"/>
      <c r="CY89" s="180"/>
      <c r="CZ89" s="180"/>
      <c r="DA89" s="180"/>
      <c r="DB89" s="180"/>
      <c r="DC89" s="180"/>
      <c r="DD89" s="180"/>
      <c r="DE89" s="180"/>
      <c r="DF89" s="180"/>
      <c r="DG89" s="180"/>
      <c r="DH89" s="180"/>
      <c r="DI89" s="180"/>
      <c r="DJ89" s="180"/>
      <c r="DK89" s="180"/>
      <c r="DL89" s="180"/>
      <c r="DM89" s="180"/>
      <c r="DN89" s="180"/>
      <c r="DO89" s="180"/>
      <c r="DP89" s="180"/>
      <c r="DQ89" s="180"/>
      <c r="DR89" s="180"/>
      <c r="DS89" s="180"/>
      <c r="DT89" s="180"/>
      <c r="DU89" s="180"/>
      <c r="DV89" s="180"/>
      <c r="DW89" s="180"/>
      <c r="DX89" s="180"/>
      <c r="DY89" s="180"/>
      <c r="DZ89" s="180"/>
      <c r="EA89" s="180"/>
      <c r="EB89" s="180"/>
      <c r="EC89" s="180"/>
      <c r="ED89" s="180"/>
      <c r="EE89" s="180"/>
      <c r="EF89" s="180"/>
      <c r="EG89" s="180"/>
      <c r="EH89" s="180"/>
      <c r="EI89" s="180"/>
      <c r="EJ89" s="180"/>
      <c r="EK89" s="180"/>
      <c r="EL89" s="180"/>
      <c r="EM89" s="180"/>
      <c r="EN89" s="180"/>
      <c r="EO89" s="180"/>
      <c r="EP89" s="180"/>
      <c r="EQ89" s="180"/>
      <c r="ER89" s="180"/>
      <c r="ES89" s="180"/>
      <c r="ET89" s="180"/>
      <c r="EU89" s="180"/>
      <c r="EV89" s="180"/>
      <c r="EW89" s="180"/>
    </row>
    <row r="90" spans="1:153" ht="25.5" hidden="1" customHeight="1" x14ac:dyDescent="0.25">
      <c r="A90" s="139" t="s">
        <v>390</v>
      </c>
      <c r="B90" s="157" t="s">
        <v>554</v>
      </c>
      <c r="C90" s="11" t="s">
        <v>210</v>
      </c>
      <c r="D90" s="19" t="s">
        <v>63</v>
      </c>
      <c r="E90" s="19" t="s">
        <v>305</v>
      </c>
      <c r="F90" s="19" t="s">
        <v>62</v>
      </c>
      <c r="G90" s="19" t="s">
        <v>68</v>
      </c>
      <c r="H90" s="19"/>
      <c r="I90" s="19"/>
      <c r="J90" s="21">
        <v>1766583.26</v>
      </c>
      <c r="K90" s="21">
        <v>565541.12</v>
      </c>
      <c r="L90" s="21"/>
      <c r="M90" s="21"/>
      <c r="N90" s="21"/>
      <c r="O90" s="21">
        <v>1201042.1399999999</v>
      </c>
      <c r="P90" s="22">
        <v>42522</v>
      </c>
      <c r="Q90" s="357">
        <v>42644</v>
      </c>
      <c r="R90" s="374" t="s">
        <v>274</v>
      </c>
      <c r="S90" s="375">
        <v>42705</v>
      </c>
      <c r="T90" s="363">
        <v>2019</v>
      </c>
      <c r="U90" s="23">
        <v>0</v>
      </c>
      <c r="V90" s="23">
        <v>0</v>
      </c>
      <c r="W90" s="23">
        <v>0</v>
      </c>
      <c r="X90" s="23">
        <f>O90*0.45</f>
        <v>540468.96299999999</v>
      </c>
      <c r="Y90" s="23">
        <f>O90*0.45</f>
        <v>540468.96299999999</v>
      </c>
      <c r="Z90" s="23">
        <f>O90*0.1</f>
        <v>120104.21399999999</v>
      </c>
      <c r="AA90" s="23">
        <v>0</v>
      </c>
      <c r="AB90" s="23"/>
      <c r="AC90" s="23"/>
      <c r="AD90" s="201">
        <v>7</v>
      </c>
      <c r="AE90" s="479" t="s">
        <v>230</v>
      </c>
      <c r="AF90" s="201">
        <v>6</v>
      </c>
      <c r="AG90" s="376" t="s">
        <v>229</v>
      </c>
      <c r="AH90" s="198"/>
      <c r="AI90" s="175"/>
      <c r="AJ90" s="17"/>
      <c r="AK90" s="17"/>
      <c r="AL90" s="17"/>
      <c r="AM90" s="17"/>
      <c r="AN90" s="17" t="s">
        <v>132</v>
      </c>
      <c r="AO90" s="20" t="s">
        <v>133</v>
      </c>
      <c r="AP90" s="17">
        <v>2.71</v>
      </c>
      <c r="AQ90" s="17" t="s">
        <v>533</v>
      </c>
      <c r="AR90" s="20" t="s">
        <v>134</v>
      </c>
      <c r="AS90" s="17">
        <v>450</v>
      </c>
      <c r="AT90" s="17" t="s">
        <v>137</v>
      </c>
      <c r="AU90" s="20" t="s">
        <v>138</v>
      </c>
      <c r="AV90" s="17">
        <v>450</v>
      </c>
      <c r="AW90" s="17"/>
      <c r="AX90" s="20"/>
      <c r="AY90" s="17"/>
      <c r="AZ90" s="229"/>
      <c r="BA90" s="296"/>
      <c r="BB90" s="229"/>
      <c r="BC90" s="229"/>
      <c r="BD90" s="229"/>
      <c r="BE90" s="229"/>
      <c r="BF90" s="229"/>
      <c r="BG90" s="229"/>
      <c r="BH90" s="229"/>
      <c r="BI90" s="229"/>
      <c r="BJ90" s="229"/>
      <c r="BK90" s="229"/>
      <c r="BL90" s="229"/>
      <c r="BM90" s="229"/>
      <c r="BN90" s="229"/>
      <c r="BO90" s="229"/>
      <c r="BP90" s="229"/>
      <c r="BQ90" s="229"/>
    </row>
    <row r="91" spans="1:153" ht="25.5" hidden="1" customHeight="1" x14ac:dyDescent="0.25">
      <c r="A91" s="139" t="s">
        <v>391</v>
      </c>
      <c r="B91" s="158" t="s">
        <v>556</v>
      </c>
      <c r="C91" s="2" t="s">
        <v>281</v>
      </c>
      <c r="D91" s="2" t="s">
        <v>63</v>
      </c>
      <c r="E91" s="2" t="s">
        <v>277</v>
      </c>
      <c r="F91" s="2" t="s">
        <v>62</v>
      </c>
      <c r="G91" s="2" t="s">
        <v>68</v>
      </c>
      <c r="H91" s="2"/>
      <c r="I91" s="2"/>
      <c r="J91" s="15">
        <v>700935.09</v>
      </c>
      <c r="K91" s="15">
        <v>239221.78</v>
      </c>
      <c r="L91" s="21"/>
      <c r="M91" s="15"/>
      <c r="N91" s="15"/>
      <c r="O91" s="15">
        <v>461713.31</v>
      </c>
      <c r="P91" s="22">
        <v>42522</v>
      </c>
      <c r="Q91" s="357">
        <v>42658</v>
      </c>
      <c r="R91" s="374" t="s">
        <v>274</v>
      </c>
      <c r="S91" s="375">
        <v>42705</v>
      </c>
      <c r="T91" s="364">
        <v>2019</v>
      </c>
      <c r="U91" s="214">
        <v>0</v>
      </c>
      <c r="V91" s="214">
        <v>0</v>
      </c>
      <c r="W91" s="214">
        <v>0</v>
      </c>
      <c r="X91" s="23">
        <f>O91*0.45</f>
        <v>207770.9895</v>
      </c>
      <c r="Y91" s="23">
        <f>O91*0.45</f>
        <v>207770.9895</v>
      </c>
      <c r="Z91" s="23">
        <f>O91*0.1</f>
        <v>46171.331000000006</v>
      </c>
      <c r="AA91" s="214">
        <v>0</v>
      </c>
      <c r="AB91" s="214"/>
      <c r="AC91" s="214"/>
      <c r="AD91" s="201">
        <v>6</v>
      </c>
      <c r="AE91" s="479" t="s">
        <v>229</v>
      </c>
      <c r="AF91" s="201">
        <v>7</v>
      </c>
      <c r="AG91" s="376" t="s">
        <v>230</v>
      </c>
      <c r="AH91" s="198"/>
      <c r="AI91" s="216"/>
      <c r="AJ91" s="201"/>
      <c r="AK91" s="201"/>
      <c r="AL91" s="201"/>
      <c r="AM91" s="201"/>
      <c r="AN91" s="17" t="s">
        <v>132</v>
      </c>
      <c r="AO91" s="20" t="s">
        <v>133</v>
      </c>
      <c r="AP91" s="201">
        <v>3</v>
      </c>
      <c r="AQ91" s="201" t="s">
        <v>533</v>
      </c>
      <c r="AR91" s="20" t="s">
        <v>134</v>
      </c>
      <c r="AS91" s="201">
        <v>92</v>
      </c>
      <c r="AT91" s="17" t="s">
        <v>137</v>
      </c>
      <c r="AU91" s="20" t="s">
        <v>138</v>
      </c>
      <c r="AV91" s="201">
        <v>60</v>
      </c>
      <c r="AW91" s="201" t="s">
        <v>139</v>
      </c>
      <c r="AX91" s="479" t="s">
        <v>140</v>
      </c>
      <c r="AY91" s="201">
        <v>440</v>
      </c>
      <c r="BA91" s="296"/>
    </row>
    <row r="92" spans="1:153" ht="25.5" hidden="1" customHeight="1" x14ac:dyDescent="0.25">
      <c r="A92" s="139" t="s">
        <v>392</v>
      </c>
      <c r="B92" s="158" t="s">
        <v>545</v>
      </c>
      <c r="C92" s="2" t="s">
        <v>290</v>
      </c>
      <c r="D92" s="2" t="s">
        <v>63</v>
      </c>
      <c r="E92" s="2" t="s">
        <v>286</v>
      </c>
      <c r="F92" s="2" t="s">
        <v>62</v>
      </c>
      <c r="G92" s="2" t="s">
        <v>68</v>
      </c>
      <c r="H92" s="2"/>
      <c r="I92" s="2"/>
      <c r="J92" s="15">
        <v>2178812.96</v>
      </c>
      <c r="K92" s="15">
        <v>821581.48</v>
      </c>
      <c r="L92" s="21"/>
      <c r="M92" s="15"/>
      <c r="N92" s="15"/>
      <c r="O92" s="15">
        <v>1357231.48</v>
      </c>
      <c r="P92" s="22">
        <v>42522</v>
      </c>
      <c r="Q92" s="357">
        <v>42658</v>
      </c>
      <c r="R92" s="374" t="s">
        <v>274</v>
      </c>
      <c r="S92" s="375">
        <v>42705</v>
      </c>
      <c r="T92" s="364">
        <v>2019</v>
      </c>
      <c r="U92" s="214">
        <v>0</v>
      </c>
      <c r="V92" s="214">
        <v>0</v>
      </c>
      <c r="W92" s="214">
        <v>0</v>
      </c>
      <c r="X92" s="23">
        <f>O92*0.4</f>
        <v>542892.59200000006</v>
      </c>
      <c r="Y92" s="23">
        <f>O92*0.4</f>
        <v>542892.59200000006</v>
      </c>
      <c r="Z92" s="23">
        <f>O92*0.2</f>
        <v>271446.29600000003</v>
      </c>
      <c r="AA92" s="214">
        <v>0</v>
      </c>
      <c r="AB92" s="214"/>
      <c r="AC92" s="214"/>
      <c r="AD92" s="201">
        <v>7</v>
      </c>
      <c r="AE92" s="479" t="s">
        <v>230</v>
      </c>
      <c r="AF92" s="201">
        <v>6</v>
      </c>
      <c r="AG92" s="376" t="s">
        <v>229</v>
      </c>
      <c r="AH92" s="198"/>
      <c r="AI92" s="216"/>
      <c r="AJ92" s="201"/>
      <c r="AK92" s="201"/>
      <c r="AL92" s="201"/>
      <c r="AM92" s="201"/>
      <c r="AN92" s="17" t="s">
        <v>132</v>
      </c>
      <c r="AO92" s="20" t="s">
        <v>133</v>
      </c>
      <c r="AP92" s="201">
        <v>1</v>
      </c>
      <c r="AQ92" s="201" t="s">
        <v>533</v>
      </c>
      <c r="AR92" s="20" t="s">
        <v>134</v>
      </c>
      <c r="AS92" s="201">
        <v>137</v>
      </c>
      <c r="AT92" s="17" t="s">
        <v>137</v>
      </c>
      <c r="AU92" s="20" t="s">
        <v>138</v>
      </c>
      <c r="AV92" s="201">
        <v>110</v>
      </c>
      <c r="AW92" s="201" t="s">
        <v>135</v>
      </c>
      <c r="AX92" s="479" t="s">
        <v>136</v>
      </c>
      <c r="AY92" s="201">
        <v>11310</v>
      </c>
      <c r="BA92" s="296"/>
    </row>
    <row r="93" spans="1:153" ht="25.5" hidden="1" customHeight="1" x14ac:dyDescent="0.25">
      <c r="A93" s="139" t="s">
        <v>393</v>
      </c>
      <c r="B93" s="158" t="s">
        <v>294</v>
      </c>
      <c r="C93" s="2" t="s">
        <v>555</v>
      </c>
      <c r="D93" s="2" t="s">
        <v>63</v>
      </c>
      <c r="E93" s="2" t="s">
        <v>295</v>
      </c>
      <c r="F93" s="2" t="s">
        <v>62</v>
      </c>
      <c r="G93" s="2" t="s">
        <v>68</v>
      </c>
      <c r="H93" s="2"/>
      <c r="I93" s="2"/>
      <c r="J93" s="15">
        <v>3296967.79</v>
      </c>
      <c r="K93" s="15">
        <v>750000</v>
      </c>
      <c r="L93" s="21"/>
      <c r="M93" s="15"/>
      <c r="N93" s="15"/>
      <c r="O93" s="15">
        <v>1876230.53</v>
      </c>
      <c r="P93" s="22">
        <v>42522</v>
      </c>
      <c r="Q93" s="357">
        <v>42704</v>
      </c>
      <c r="R93" s="374" t="s">
        <v>274</v>
      </c>
      <c r="S93" s="375">
        <v>42705</v>
      </c>
      <c r="T93" s="364">
        <v>2019</v>
      </c>
      <c r="U93" s="214">
        <v>0</v>
      </c>
      <c r="V93" s="214">
        <v>0</v>
      </c>
      <c r="W93" s="214">
        <v>0</v>
      </c>
      <c r="X93" s="214">
        <f>O93/2</f>
        <v>938115.26500000001</v>
      </c>
      <c r="Y93" s="214">
        <f>O93/2</f>
        <v>938115.26500000001</v>
      </c>
      <c r="Z93" s="214">
        <v>0</v>
      </c>
      <c r="AA93" s="214">
        <v>0</v>
      </c>
      <c r="AB93" s="214"/>
      <c r="AC93" s="214"/>
      <c r="AD93" s="201">
        <v>6</v>
      </c>
      <c r="AE93" s="479" t="s">
        <v>296</v>
      </c>
      <c r="AF93" s="201">
        <v>7</v>
      </c>
      <c r="AG93" s="376" t="s">
        <v>230</v>
      </c>
      <c r="AH93" s="198"/>
      <c r="AI93" s="216"/>
      <c r="AJ93" s="201"/>
      <c r="AK93" s="201"/>
      <c r="AL93" s="201"/>
      <c r="AM93" s="201"/>
      <c r="AN93" s="201" t="s">
        <v>132</v>
      </c>
      <c r="AO93" s="479" t="s">
        <v>133</v>
      </c>
      <c r="AP93" s="201">
        <v>7.33</v>
      </c>
      <c r="AQ93" s="201" t="s">
        <v>533</v>
      </c>
      <c r="AR93" s="479" t="s">
        <v>134</v>
      </c>
      <c r="AS93" s="201">
        <v>30</v>
      </c>
      <c r="AT93" s="201" t="s">
        <v>137</v>
      </c>
      <c r="AU93" s="20" t="s">
        <v>138</v>
      </c>
      <c r="AV93" s="201">
        <v>450</v>
      </c>
      <c r="AW93" s="201" t="s">
        <v>139</v>
      </c>
      <c r="AX93" s="479" t="s">
        <v>140</v>
      </c>
      <c r="AY93" s="201">
        <v>1255</v>
      </c>
      <c r="BA93" s="296"/>
    </row>
    <row r="94" spans="1:153" s="197" customFormat="1" ht="25.5" hidden="1" customHeight="1" x14ac:dyDescent="0.25">
      <c r="A94" s="153" t="s">
        <v>534</v>
      </c>
      <c r="B94" s="380" t="s">
        <v>83</v>
      </c>
      <c r="C94" s="188"/>
      <c r="D94" s="188"/>
      <c r="E94" s="188"/>
      <c r="F94" s="188"/>
      <c r="G94" s="188"/>
      <c r="H94" s="188"/>
      <c r="I94" s="188"/>
      <c r="J94" s="188"/>
      <c r="K94" s="188"/>
      <c r="L94" s="188"/>
      <c r="M94" s="188"/>
      <c r="N94" s="188"/>
      <c r="O94" s="189"/>
      <c r="P94" s="190"/>
      <c r="Q94" s="191"/>
      <c r="R94" s="372"/>
      <c r="S94" s="373"/>
      <c r="T94" s="200"/>
      <c r="U94" s="192"/>
      <c r="V94" s="192"/>
      <c r="W94" s="192"/>
      <c r="X94" s="192"/>
      <c r="Y94" s="192"/>
      <c r="Z94" s="192"/>
      <c r="AA94" s="192"/>
      <c r="AB94" s="192"/>
      <c r="AC94" s="192"/>
      <c r="AD94" s="193"/>
      <c r="AE94" s="193"/>
      <c r="AF94" s="193"/>
      <c r="AG94" s="194"/>
      <c r="AH94" s="195"/>
      <c r="AI94" s="196"/>
      <c r="AJ94" s="193"/>
      <c r="AK94" s="193"/>
      <c r="AL94" s="193"/>
      <c r="AM94" s="193"/>
      <c r="AN94" s="193"/>
      <c r="AO94" s="193"/>
      <c r="AP94" s="193"/>
      <c r="AQ94" s="193"/>
      <c r="AR94" s="193"/>
      <c r="AS94" s="193"/>
      <c r="AT94" s="193"/>
      <c r="AU94" s="193"/>
      <c r="AV94" s="193"/>
      <c r="AW94" s="193"/>
      <c r="AX94" s="193"/>
      <c r="AY94" s="193"/>
      <c r="AZ94" s="180"/>
      <c r="BA94" s="296"/>
      <c r="BB94" s="180"/>
      <c r="BC94" s="180"/>
      <c r="BD94" s="180"/>
      <c r="BE94" s="180"/>
      <c r="BF94" s="180"/>
      <c r="BG94" s="180"/>
      <c r="BH94" s="180"/>
      <c r="BI94" s="180"/>
      <c r="BJ94" s="180"/>
      <c r="BK94" s="180"/>
      <c r="BL94" s="180"/>
      <c r="BM94" s="180"/>
      <c r="BN94" s="180"/>
      <c r="BO94" s="180"/>
      <c r="BP94" s="180"/>
      <c r="BQ94" s="180"/>
      <c r="BR94" s="180"/>
      <c r="BS94" s="180"/>
      <c r="BT94" s="180"/>
      <c r="BU94" s="180"/>
      <c r="BV94" s="180"/>
      <c r="BW94" s="180"/>
      <c r="BX94" s="180"/>
      <c r="BY94" s="180"/>
      <c r="BZ94" s="180"/>
      <c r="CA94" s="180"/>
      <c r="CB94" s="180"/>
      <c r="CC94" s="180"/>
      <c r="CD94" s="180"/>
      <c r="CE94" s="180"/>
      <c r="CF94" s="180"/>
      <c r="CG94" s="180"/>
      <c r="CH94" s="180"/>
      <c r="CI94" s="180"/>
      <c r="CJ94" s="180"/>
      <c r="CK94" s="180"/>
      <c r="CL94" s="180"/>
      <c r="CM94" s="180"/>
      <c r="CN94" s="180"/>
      <c r="CO94" s="180"/>
      <c r="CP94" s="180"/>
      <c r="CQ94" s="180"/>
      <c r="CR94" s="180"/>
      <c r="CS94" s="180"/>
      <c r="CT94" s="180"/>
      <c r="CU94" s="180"/>
      <c r="CV94" s="180"/>
      <c r="CW94" s="180"/>
      <c r="CX94" s="180"/>
      <c r="CY94" s="180"/>
      <c r="CZ94" s="180"/>
      <c r="DA94" s="180"/>
      <c r="DB94" s="180"/>
      <c r="DC94" s="180"/>
      <c r="DD94" s="180"/>
      <c r="DE94" s="180"/>
      <c r="DF94" s="180"/>
      <c r="DG94" s="180"/>
      <c r="DH94" s="180"/>
      <c r="DI94" s="180"/>
      <c r="DJ94" s="180"/>
      <c r="DK94" s="180"/>
      <c r="DL94" s="180"/>
      <c r="DM94" s="180"/>
      <c r="DN94" s="180"/>
      <c r="DO94" s="180"/>
      <c r="DP94" s="180"/>
      <c r="DQ94" s="180"/>
      <c r="DR94" s="180"/>
      <c r="DS94" s="180"/>
      <c r="DT94" s="180"/>
      <c r="DU94" s="180"/>
      <c r="DV94" s="180"/>
      <c r="DW94" s="180"/>
      <c r="DX94" s="180"/>
      <c r="DY94" s="180"/>
      <c r="DZ94" s="180"/>
      <c r="EA94" s="180"/>
      <c r="EB94" s="180"/>
      <c r="EC94" s="180"/>
      <c r="ED94" s="180"/>
      <c r="EE94" s="180"/>
      <c r="EF94" s="180"/>
      <c r="EG94" s="180"/>
      <c r="EH94" s="180"/>
      <c r="EI94" s="180"/>
      <c r="EJ94" s="180"/>
      <c r="EK94" s="180"/>
      <c r="EL94" s="180"/>
      <c r="EM94" s="180"/>
      <c r="EN94" s="180"/>
      <c r="EO94" s="180"/>
      <c r="EP94" s="180"/>
      <c r="EQ94" s="180"/>
      <c r="ER94" s="180"/>
      <c r="ES94" s="180"/>
      <c r="ET94" s="180"/>
      <c r="EU94" s="180"/>
      <c r="EV94" s="180"/>
      <c r="EW94" s="180"/>
    </row>
    <row r="95" spans="1:153" ht="25.5" hidden="1" customHeight="1" x14ac:dyDescent="0.25">
      <c r="A95" s="139" t="s">
        <v>394</v>
      </c>
      <c r="B95" s="157" t="s">
        <v>297</v>
      </c>
      <c r="C95" s="11" t="s">
        <v>555</v>
      </c>
      <c r="D95" s="19" t="s">
        <v>63</v>
      </c>
      <c r="E95" s="19" t="s">
        <v>295</v>
      </c>
      <c r="F95" s="19" t="s">
        <v>64</v>
      </c>
      <c r="G95" s="19" t="s">
        <v>68</v>
      </c>
      <c r="H95" s="19"/>
      <c r="I95" s="19"/>
      <c r="J95" s="21">
        <v>1069667.55</v>
      </c>
      <c r="K95" s="21">
        <v>160450.13</v>
      </c>
      <c r="L95" s="21">
        <v>0</v>
      </c>
      <c r="M95" s="21">
        <v>0</v>
      </c>
      <c r="N95" s="21">
        <v>0</v>
      </c>
      <c r="O95" s="21">
        <v>909217.42</v>
      </c>
      <c r="P95" s="22">
        <v>42491</v>
      </c>
      <c r="Q95" s="357">
        <v>42705</v>
      </c>
      <c r="R95" s="374" t="s">
        <v>275</v>
      </c>
      <c r="S95" s="375">
        <v>42767</v>
      </c>
      <c r="T95" s="363">
        <v>2019</v>
      </c>
      <c r="U95" s="23">
        <v>0</v>
      </c>
      <c r="V95" s="23">
        <v>0</v>
      </c>
      <c r="W95" s="23">
        <v>0</v>
      </c>
      <c r="X95" s="23">
        <v>250000</v>
      </c>
      <c r="Y95" s="23">
        <v>332000</v>
      </c>
      <c r="Z95" s="23">
        <f>O95-X95-Y95</f>
        <v>327217.42000000004</v>
      </c>
      <c r="AA95" s="23">
        <v>0</v>
      </c>
      <c r="AB95" s="23"/>
      <c r="AC95" s="23"/>
      <c r="AD95" s="17">
        <v>8</v>
      </c>
      <c r="AE95" s="20" t="s">
        <v>231</v>
      </c>
      <c r="AF95" s="17"/>
      <c r="AG95" s="178"/>
      <c r="AH95" s="198"/>
      <c r="AI95" s="175"/>
      <c r="AJ95" s="17"/>
      <c r="AK95" s="17"/>
      <c r="AL95" s="17"/>
      <c r="AM95" s="17"/>
      <c r="AN95" s="17" t="s">
        <v>141</v>
      </c>
      <c r="AO95" s="20" t="s">
        <v>113</v>
      </c>
      <c r="AP95" s="17">
        <v>63</v>
      </c>
      <c r="AQ95" s="17" t="s">
        <v>142</v>
      </c>
      <c r="AR95" s="20" t="s">
        <v>143</v>
      </c>
      <c r="AS95" s="17">
        <v>20</v>
      </c>
      <c r="AT95" s="17"/>
      <c r="AU95" s="17"/>
      <c r="AV95" s="17"/>
      <c r="AW95" s="17"/>
      <c r="AX95" s="17"/>
      <c r="AY95" s="17"/>
      <c r="BA95" s="296"/>
    </row>
    <row r="96" spans="1:153" ht="24.75" hidden="1" customHeight="1" thickBot="1" x14ac:dyDescent="0.3">
      <c r="A96" s="152" t="s">
        <v>321</v>
      </c>
      <c r="B96" s="137" t="s">
        <v>329</v>
      </c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  <c r="N96" s="166"/>
      <c r="O96" s="166"/>
      <c r="P96" s="169"/>
      <c r="Q96" s="169"/>
      <c r="R96" s="370"/>
      <c r="S96" s="371"/>
      <c r="T96" s="166"/>
      <c r="U96" s="166"/>
      <c r="V96" s="166"/>
      <c r="W96" s="166"/>
      <c r="X96" s="166"/>
      <c r="Y96" s="166"/>
      <c r="Z96" s="166"/>
      <c r="AA96" s="166"/>
      <c r="AB96" s="166"/>
      <c r="AC96" s="166"/>
      <c r="AD96" s="166"/>
      <c r="AE96" s="166"/>
      <c r="AF96" s="166"/>
      <c r="AG96" s="166"/>
      <c r="AH96" s="198"/>
      <c r="AI96" s="166"/>
      <c r="AJ96" s="166"/>
      <c r="AK96" s="166"/>
      <c r="AL96" s="166"/>
      <c r="AM96" s="166"/>
      <c r="AN96" s="159"/>
      <c r="AO96" s="159"/>
      <c r="AP96" s="159"/>
      <c r="AQ96" s="159"/>
      <c r="AR96" s="166"/>
      <c r="AS96" s="159"/>
      <c r="AT96" s="159"/>
      <c r="AU96" s="166"/>
      <c r="AV96" s="159"/>
      <c r="AW96" s="159"/>
      <c r="AX96" s="166"/>
      <c r="AY96" s="159"/>
      <c r="BA96" s="296"/>
    </row>
    <row r="97" spans="1:153" s="197" customFormat="1" ht="25.5" hidden="1" customHeight="1" x14ac:dyDescent="0.25">
      <c r="A97" s="153" t="s">
        <v>395</v>
      </c>
      <c r="B97" s="138" t="s">
        <v>85</v>
      </c>
      <c r="C97" s="188"/>
      <c r="D97" s="188"/>
      <c r="E97" s="188"/>
      <c r="F97" s="188"/>
      <c r="G97" s="188"/>
      <c r="H97" s="188"/>
      <c r="I97" s="188"/>
      <c r="J97" s="188"/>
      <c r="K97" s="188"/>
      <c r="L97" s="188"/>
      <c r="M97" s="188"/>
      <c r="N97" s="188"/>
      <c r="O97" s="189"/>
      <c r="P97" s="190"/>
      <c r="Q97" s="191"/>
      <c r="R97" s="372"/>
      <c r="S97" s="373"/>
      <c r="T97" s="200"/>
      <c r="U97" s="192"/>
      <c r="V97" s="192"/>
      <c r="W97" s="192"/>
      <c r="X97" s="192"/>
      <c r="Y97" s="192"/>
      <c r="Z97" s="192"/>
      <c r="AA97" s="192"/>
      <c r="AB97" s="192"/>
      <c r="AC97" s="192"/>
      <c r="AD97" s="193"/>
      <c r="AE97" s="193"/>
      <c r="AF97" s="193"/>
      <c r="AG97" s="194"/>
      <c r="AH97" s="195"/>
      <c r="AI97" s="196"/>
      <c r="AJ97" s="193"/>
      <c r="AK97" s="193"/>
      <c r="AL97" s="193"/>
      <c r="AM97" s="193"/>
      <c r="AN97" s="193"/>
      <c r="AO97" s="193"/>
      <c r="AP97" s="193"/>
      <c r="AQ97" s="193"/>
      <c r="AR97" s="193"/>
      <c r="AS97" s="193"/>
      <c r="AT97" s="193"/>
      <c r="AU97" s="193"/>
      <c r="AV97" s="193"/>
      <c r="AW97" s="193"/>
      <c r="AX97" s="193"/>
      <c r="AY97" s="193"/>
      <c r="AZ97" s="180"/>
      <c r="BA97" s="296"/>
      <c r="BB97" s="180"/>
      <c r="BC97" s="180"/>
      <c r="BD97" s="180"/>
      <c r="BE97" s="180"/>
      <c r="BF97" s="180"/>
      <c r="BG97" s="180"/>
      <c r="BH97" s="180"/>
      <c r="BI97" s="180"/>
      <c r="BJ97" s="180"/>
      <c r="BK97" s="180"/>
      <c r="BL97" s="180"/>
      <c r="BM97" s="180"/>
      <c r="BN97" s="180"/>
      <c r="BO97" s="180"/>
      <c r="BP97" s="180"/>
      <c r="BQ97" s="180"/>
      <c r="BR97" s="180"/>
      <c r="BS97" s="180"/>
      <c r="BT97" s="180"/>
      <c r="BU97" s="180"/>
      <c r="BV97" s="180"/>
      <c r="BW97" s="180"/>
      <c r="BX97" s="180"/>
      <c r="BY97" s="180"/>
      <c r="BZ97" s="180"/>
      <c r="CA97" s="180"/>
      <c r="CB97" s="180"/>
      <c r="CC97" s="180"/>
      <c r="CD97" s="180"/>
      <c r="CE97" s="180"/>
      <c r="CF97" s="180"/>
      <c r="CG97" s="180"/>
      <c r="CH97" s="180"/>
      <c r="CI97" s="180"/>
      <c r="CJ97" s="180"/>
      <c r="CK97" s="180"/>
      <c r="CL97" s="180"/>
      <c r="CM97" s="180"/>
      <c r="CN97" s="180"/>
      <c r="CO97" s="180"/>
      <c r="CP97" s="180"/>
      <c r="CQ97" s="180"/>
      <c r="CR97" s="180"/>
      <c r="CS97" s="180"/>
      <c r="CT97" s="180"/>
      <c r="CU97" s="180"/>
      <c r="CV97" s="180"/>
      <c r="CW97" s="180"/>
      <c r="CX97" s="180"/>
      <c r="CY97" s="180"/>
      <c r="CZ97" s="180"/>
      <c r="DA97" s="180"/>
      <c r="DB97" s="180"/>
      <c r="DC97" s="180"/>
      <c r="DD97" s="180"/>
      <c r="DE97" s="180"/>
      <c r="DF97" s="180"/>
      <c r="DG97" s="180"/>
      <c r="DH97" s="180"/>
      <c r="DI97" s="180"/>
      <c r="DJ97" s="180"/>
      <c r="DK97" s="180"/>
      <c r="DL97" s="180"/>
      <c r="DM97" s="180"/>
      <c r="DN97" s="180"/>
      <c r="DO97" s="180"/>
      <c r="DP97" s="180"/>
      <c r="DQ97" s="180"/>
      <c r="DR97" s="180"/>
      <c r="DS97" s="180"/>
      <c r="DT97" s="180"/>
      <c r="DU97" s="180"/>
      <c r="DV97" s="180"/>
      <c r="DW97" s="180"/>
      <c r="DX97" s="180"/>
      <c r="DY97" s="180"/>
      <c r="DZ97" s="180"/>
      <c r="EA97" s="180"/>
      <c r="EB97" s="180"/>
      <c r="EC97" s="180"/>
      <c r="ED97" s="180"/>
      <c r="EE97" s="180"/>
      <c r="EF97" s="180"/>
      <c r="EG97" s="180"/>
      <c r="EH97" s="180"/>
      <c r="EI97" s="180"/>
      <c r="EJ97" s="180"/>
      <c r="EK97" s="180"/>
      <c r="EL97" s="180"/>
      <c r="EM97" s="180"/>
      <c r="EN97" s="180"/>
      <c r="EO97" s="180"/>
      <c r="EP97" s="180"/>
      <c r="EQ97" s="180"/>
      <c r="ER97" s="180"/>
      <c r="ES97" s="180"/>
      <c r="ET97" s="180"/>
      <c r="EU97" s="180"/>
      <c r="EV97" s="180"/>
      <c r="EW97" s="180"/>
    </row>
    <row r="98" spans="1:153" ht="25.5" hidden="1" customHeight="1" x14ac:dyDescent="0.25">
      <c r="A98" s="139" t="s">
        <v>396</v>
      </c>
      <c r="B98" s="157" t="s">
        <v>196</v>
      </c>
      <c r="C98" s="11" t="s">
        <v>222</v>
      </c>
      <c r="D98" s="19" t="s">
        <v>63</v>
      </c>
      <c r="E98" s="19" t="s">
        <v>67</v>
      </c>
      <c r="F98" s="19" t="s">
        <v>65</v>
      </c>
      <c r="G98" s="19" t="s">
        <v>68</v>
      </c>
      <c r="H98" s="19"/>
      <c r="I98" s="19"/>
      <c r="J98" s="21">
        <v>2800256.02</v>
      </c>
      <c r="K98" s="21"/>
      <c r="L98" s="21"/>
      <c r="M98" s="21"/>
      <c r="N98" s="21">
        <v>420038.40000000002</v>
      </c>
      <c r="O98" s="21">
        <v>2380217.62</v>
      </c>
      <c r="P98" s="22">
        <v>42826</v>
      </c>
      <c r="Q98" s="357">
        <v>42856</v>
      </c>
      <c r="R98" s="374" t="s">
        <v>275</v>
      </c>
      <c r="S98" s="375">
        <v>42887</v>
      </c>
      <c r="T98" s="363">
        <v>2018</v>
      </c>
      <c r="U98" s="23"/>
      <c r="V98" s="23"/>
      <c r="W98" s="23"/>
      <c r="X98" s="23">
        <f>O98/2</f>
        <v>1190108.81</v>
      </c>
      <c r="Y98" s="23">
        <f>O98/2</f>
        <v>1190108.81</v>
      </c>
      <c r="Z98" s="23"/>
      <c r="AA98" s="23"/>
      <c r="AB98" s="23"/>
      <c r="AC98" s="23"/>
      <c r="AD98" s="17">
        <v>5</v>
      </c>
      <c r="AE98" s="279" t="s">
        <v>197</v>
      </c>
      <c r="AF98" s="17"/>
      <c r="AG98" s="280"/>
      <c r="AH98" s="198"/>
      <c r="AI98" s="281"/>
      <c r="AJ98" s="17"/>
      <c r="AK98" s="17"/>
      <c r="AL98" s="17"/>
      <c r="AM98" s="17"/>
      <c r="AN98" s="282" t="s">
        <v>131</v>
      </c>
      <c r="AO98" s="279" t="s">
        <v>550</v>
      </c>
      <c r="AP98" s="283">
        <v>5100</v>
      </c>
      <c r="AQ98" s="17"/>
      <c r="AR98" s="284"/>
      <c r="AS98" s="279"/>
      <c r="AT98" s="17"/>
      <c r="AU98" s="17"/>
      <c r="AV98" s="17"/>
      <c r="AW98" s="17"/>
      <c r="AX98" s="17"/>
      <c r="AY98" s="17"/>
      <c r="BA98" s="296"/>
    </row>
    <row r="99" spans="1:153" ht="24.75" hidden="1" customHeight="1" thickBot="1" x14ac:dyDescent="0.3">
      <c r="A99" s="152" t="s">
        <v>76</v>
      </c>
      <c r="B99" s="137" t="s">
        <v>330</v>
      </c>
      <c r="C99" s="166"/>
      <c r="D99" s="166"/>
      <c r="E99" s="166"/>
      <c r="F99" s="166"/>
      <c r="G99" s="166"/>
      <c r="H99" s="166"/>
      <c r="I99" s="166"/>
      <c r="J99" s="166"/>
      <c r="K99" s="166"/>
      <c r="L99" s="166"/>
      <c r="M99" s="166"/>
      <c r="N99" s="166"/>
      <c r="O99" s="166"/>
      <c r="P99" s="169"/>
      <c r="Q99" s="169"/>
      <c r="R99" s="370"/>
      <c r="S99" s="371"/>
      <c r="T99" s="166"/>
      <c r="U99" s="166"/>
      <c r="V99" s="166"/>
      <c r="W99" s="166"/>
      <c r="X99" s="166"/>
      <c r="Y99" s="166"/>
      <c r="Z99" s="166"/>
      <c r="AA99" s="166"/>
      <c r="AB99" s="166"/>
      <c r="AC99" s="166"/>
      <c r="AD99" s="166"/>
      <c r="AE99" s="166"/>
      <c r="AF99" s="166"/>
      <c r="AG99" s="166"/>
      <c r="AH99" s="166"/>
      <c r="AI99" s="166"/>
      <c r="AJ99" s="166"/>
      <c r="AK99" s="166"/>
      <c r="AL99" s="166"/>
      <c r="AM99" s="166"/>
      <c r="AN99" s="159"/>
      <c r="AO99" s="159"/>
      <c r="AP99" s="159"/>
      <c r="AQ99" s="159"/>
      <c r="AR99" s="166"/>
      <c r="AS99" s="159"/>
      <c r="AT99" s="159"/>
      <c r="AU99" s="166"/>
      <c r="AV99" s="159"/>
      <c r="AW99" s="159"/>
      <c r="AX99" s="166"/>
      <c r="AY99" s="159"/>
      <c r="BA99" s="296"/>
    </row>
    <row r="100" spans="1:153" ht="24.75" hidden="1" customHeight="1" thickBot="1" x14ac:dyDescent="0.3">
      <c r="A100" s="152" t="s">
        <v>322</v>
      </c>
      <c r="B100" s="137" t="s">
        <v>331</v>
      </c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  <c r="N100" s="166"/>
      <c r="O100" s="166"/>
      <c r="P100" s="169"/>
      <c r="Q100" s="169"/>
      <c r="R100" s="370"/>
      <c r="S100" s="371"/>
      <c r="T100" s="166"/>
      <c r="U100" s="166"/>
      <c r="V100" s="166"/>
      <c r="W100" s="166"/>
      <c r="X100" s="166"/>
      <c r="Y100" s="166"/>
      <c r="Z100" s="166"/>
      <c r="AA100" s="166"/>
      <c r="AB100" s="166"/>
      <c r="AC100" s="166"/>
      <c r="AD100" s="166"/>
      <c r="AE100" s="166"/>
      <c r="AF100" s="166"/>
      <c r="AG100" s="166"/>
      <c r="AH100" s="166"/>
      <c r="AI100" s="166"/>
      <c r="AJ100" s="166"/>
      <c r="AK100" s="166"/>
      <c r="AL100" s="166"/>
      <c r="AM100" s="166"/>
      <c r="AN100" s="159"/>
      <c r="AO100" s="159"/>
      <c r="AP100" s="159"/>
      <c r="AQ100" s="159"/>
      <c r="AR100" s="166"/>
      <c r="AS100" s="159"/>
      <c r="AT100" s="159"/>
      <c r="AU100" s="166"/>
      <c r="AV100" s="159"/>
      <c r="AW100" s="159"/>
      <c r="AX100" s="166"/>
      <c r="AY100" s="159"/>
      <c r="BA100" s="296"/>
    </row>
    <row r="101" spans="1:153" s="197" customFormat="1" ht="25.5" hidden="1" customHeight="1" x14ac:dyDescent="0.25">
      <c r="A101" s="153" t="s">
        <v>535</v>
      </c>
      <c r="B101" s="380" t="s">
        <v>84</v>
      </c>
      <c r="C101" s="188"/>
      <c r="D101" s="188"/>
      <c r="E101" s="188"/>
      <c r="F101" s="188"/>
      <c r="G101" s="188"/>
      <c r="H101" s="188"/>
      <c r="I101" s="188"/>
      <c r="J101" s="188"/>
      <c r="K101" s="188"/>
      <c r="L101" s="188"/>
      <c r="M101" s="188"/>
      <c r="N101" s="188"/>
      <c r="O101" s="189"/>
      <c r="P101" s="190"/>
      <c r="Q101" s="191"/>
      <c r="R101" s="372"/>
      <c r="S101" s="373"/>
      <c r="T101" s="200"/>
      <c r="U101" s="192"/>
      <c r="V101" s="192"/>
      <c r="W101" s="192"/>
      <c r="X101" s="192"/>
      <c r="Y101" s="192"/>
      <c r="Z101" s="192"/>
      <c r="AA101" s="192"/>
      <c r="AB101" s="192"/>
      <c r="AC101" s="192"/>
      <c r="AD101" s="193"/>
      <c r="AE101" s="193"/>
      <c r="AF101" s="193"/>
      <c r="AG101" s="194"/>
      <c r="AH101" s="195"/>
      <c r="AI101" s="196"/>
      <c r="AJ101" s="193"/>
      <c r="AK101" s="193"/>
      <c r="AL101" s="193"/>
      <c r="AM101" s="193"/>
      <c r="AN101" s="193"/>
      <c r="AO101" s="193"/>
      <c r="AP101" s="193"/>
      <c r="AQ101" s="193"/>
      <c r="AR101" s="193"/>
      <c r="AS101" s="193"/>
      <c r="AT101" s="193"/>
      <c r="AU101" s="193"/>
      <c r="AV101" s="193"/>
      <c r="AW101" s="193"/>
      <c r="AX101" s="193"/>
      <c r="AY101" s="193"/>
      <c r="AZ101" s="180"/>
      <c r="BA101" s="296"/>
      <c r="BB101" s="180"/>
      <c r="BC101" s="180"/>
      <c r="BD101" s="180"/>
      <c r="BE101" s="180"/>
      <c r="BF101" s="180"/>
      <c r="BG101" s="180"/>
      <c r="BH101" s="180"/>
      <c r="BI101" s="180"/>
      <c r="BJ101" s="180"/>
      <c r="BK101" s="180"/>
      <c r="BL101" s="180"/>
      <c r="BM101" s="180"/>
      <c r="BN101" s="180"/>
      <c r="BO101" s="180"/>
      <c r="BP101" s="180"/>
      <c r="BQ101" s="180"/>
      <c r="BR101" s="180"/>
      <c r="BS101" s="180"/>
      <c r="BT101" s="180"/>
      <c r="BU101" s="180"/>
      <c r="BV101" s="180"/>
      <c r="BW101" s="180"/>
      <c r="BX101" s="180"/>
      <c r="BY101" s="180"/>
      <c r="BZ101" s="180"/>
      <c r="CA101" s="180"/>
      <c r="CB101" s="180"/>
      <c r="CC101" s="180"/>
      <c r="CD101" s="180"/>
      <c r="CE101" s="180"/>
      <c r="CF101" s="180"/>
      <c r="CG101" s="180"/>
      <c r="CH101" s="180"/>
      <c r="CI101" s="180"/>
      <c r="CJ101" s="180"/>
      <c r="CK101" s="180"/>
      <c r="CL101" s="180"/>
      <c r="CM101" s="180"/>
      <c r="CN101" s="180"/>
      <c r="CO101" s="180"/>
      <c r="CP101" s="180"/>
      <c r="CQ101" s="180"/>
      <c r="CR101" s="180"/>
      <c r="CS101" s="180"/>
      <c r="CT101" s="180"/>
      <c r="CU101" s="180"/>
      <c r="CV101" s="180"/>
      <c r="CW101" s="180"/>
      <c r="CX101" s="180"/>
      <c r="CY101" s="180"/>
      <c r="CZ101" s="180"/>
      <c r="DA101" s="180"/>
      <c r="DB101" s="180"/>
      <c r="DC101" s="180"/>
      <c r="DD101" s="180"/>
      <c r="DE101" s="180"/>
      <c r="DF101" s="180"/>
      <c r="DG101" s="180"/>
      <c r="DH101" s="180"/>
      <c r="DI101" s="180"/>
      <c r="DJ101" s="180"/>
      <c r="DK101" s="180"/>
      <c r="DL101" s="180"/>
      <c r="DM101" s="180"/>
      <c r="DN101" s="180"/>
      <c r="DO101" s="180"/>
      <c r="DP101" s="180"/>
      <c r="DQ101" s="180"/>
      <c r="DR101" s="180"/>
      <c r="DS101" s="180"/>
      <c r="DT101" s="180"/>
      <c r="DU101" s="180"/>
      <c r="DV101" s="180"/>
      <c r="DW101" s="180"/>
      <c r="DX101" s="180"/>
      <c r="DY101" s="180"/>
      <c r="DZ101" s="180"/>
      <c r="EA101" s="180"/>
      <c r="EB101" s="180"/>
      <c r="EC101" s="180"/>
      <c r="ED101" s="180"/>
      <c r="EE101" s="180"/>
      <c r="EF101" s="180"/>
      <c r="EG101" s="180"/>
      <c r="EH101" s="180"/>
      <c r="EI101" s="180"/>
      <c r="EJ101" s="180"/>
      <c r="EK101" s="180"/>
      <c r="EL101" s="180"/>
      <c r="EM101" s="180"/>
      <c r="EN101" s="180"/>
      <c r="EO101" s="180"/>
      <c r="EP101" s="180"/>
      <c r="EQ101" s="180"/>
      <c r="ER101" s="180"/>
      <c r="ES101" s="180"/>
      <c r="ET101" s="180"/>
      <c r="EU101" s="180"/>
      <c r="EV101" s="180"/>
      <c r="EW101" s="180"/>
    </row>
    <row r="102" spans="1:153" s="180" customFormat="1" ht="25.5" hidden="1" customHeight="1" x14ac:dyDescent="0.25">
      <c r="A102" s="140" t="s">
        <v>397</v>
      </c>
      <c r="B102" s="158" t="s">
        <v>570</v>
      </c>
      <c r="C102" s="2" t="s">
        <v>218</v>
      </c>
      <c r="D102" s="2" t="s">
        <v>63</v>
      </c>
      <c r="E102" s="2" t="s">
        <v>277</v>
      </c>
      <c r="F102" s="2" t="s">
        <v>86</v>
      </c>
      <c r="G102" s="2" t="s">
        <v>68</v>
      </c>
      <c r="H102" s="2"/>
      <c r="I102" s="2"/>
      <c r="J102" s="15">
        <v>363047.26</v>
      </c>
      <c r="K102" s="15">
        <v>54457.09</v>
      </c>
      <c r="L102" s="15"/>
      <c r="M102" s="15"/>
      <c r="N102" s="15"/>
      <c r="O102" s="15">
        <v>308590.17</v>
      </c>
      <c r="P102" s="7">
        <v>42644</v>
      </c>
      <c r="Q102" s="358">
        <v>42795</v>
      </c>
      <c r="R102" s="376" t="s">
        <v>275</v>
      </c>
      <c r="S102" s="377">
        <v>42887</v>
      </c>
      <c r="T102" s="364">
        <v>2018</v>
      </c>
      <c r="U102" s="214">
        <v>0</v>
      </c>
      <c r="V102" s="214">
        <v>0</v>
      </c>
      <c r="W102" s="214">
        <v>0</v>
      </c>
      <c r="X102" s="214">
        <v>138865.57999999999</v>
      </c>
      <c r="Y102" s="214">
        <f>O102-X102</f>
        <v>169724.59</v>
      </c>
      <c r="Z102" s="214">
        <v>0</v>
      </c>
      <c r="AA102" s="214">
        <v>0</v>
      </c>
      <c r="AB102" s="214"/>
      <c r="AC102" s="214"/>
      <c r="AD102" s="201">
        <v>38</v>
      </c>
      <c r="AE102" s="479" t="s">
        <v>260</v>
      </c>
      <c r="AF102" s="201"/>
      <c r="AG102" s="215"/>
      <c r="AH102" s="199"/>
      <c r="AI102" s="216"/>
      <c r="AJ102" s="201"/>
      <c r="AK102" s="201"/>
      <c r="AL102" s="201"/>
      <c r="AM102" s="201"/>
      <c r="AN102" s="201" t="s">
        <v>145</v>
      </c>
      <c r="AO102" s="479" t="s">
        <v>146</v>
      </c>
      <c r="AP102" s="201">
        <v>5.5</v>
      </c>
      <c r="AQ102" s="201" t="s">
        <v>147</v>
      </c>
      <c r="AR102" s="479" t="s">
        <v>581</v>
      </c>
      <c r="AS102" s="201">
        <v>1</v>
      </c>
      <c r="AT102" s="201" t="s">
        <v>148</v>
      </c>
      <c r="AU102" s="204" t="s">
        <v>582</v>
      </c>
      <c r="AV102" s="201">
        <v>2</v>
      </c>
      <c r="AW102" s="201" t="s">
        <v>144</v>
      </c>
      <c r="AX102" s="479" t="s">
        <v>124</v>
      </c>
      <c r="AY102" s="201">
        <v>2</v>
      </c>
      <c r="BA102" s="296"/>
    </row>
    <row r="103" spans="1:153" s="180" customFormat="1" ht="25.5" hidden="1" customHeight="1" x14ac:dyDescent="0.25">
      <c r="A103" s="140" t="s">
        <v>398</v>
      </c>
      <c r="B103" s="158" t="s">
        <v>560</v>
      </c>
      <c r="C103" s="2" t="s">
        <v>201</v>
      </c>
      <c r="D103" s="2" t="s">
        <v>63</v>
      </c>
      <c r="E103" s="2" t="s">
        <v>286</v>
      </c>
      <c r="F103" s="2" t="s">
        <v>86</v>
      </c>
      <c r="G103" s="2" t="s">
        <v>68</v>
      </c>
      <c r="H103" s="2"/>
      <c r="I103" s="2"/>
      <c r="J103" s="15">
        <v>283809.34000000003</v>
      </c>
      <c r="K103" s="15">
        <v>42571.4</v>
      </c>
      <c r="L103" s="15"/>
      <c r="M103" s="15"/>
      <c r="N103" s="15"/>
      <c r="O103" s="15">
        <v>241237.94</v>
      </c>
      <c r="P103" s="7">
        <v>42644</v>
      </c>
      <c r="Q103" s="358">
        <v>42705</v>
      </c>
      <c r="R103" s="376" t="s">
        <v>275</v>
      </c>
      <c r="S103" s="377">
        <v>42795</v>
      </c>
      <c r="T103" s="364">
        <v>2018</v>
      </c>
      <c r="U103" s="214"/>
      <c r="V103" s="214"/>
      <c r="W103" s="214"/>
      <c r="X103" s="214">
        <v>191237.94</v>
      </c>
      <c r="Y103" s="214">
        <v>50000</v>
      </c>
      <c r="Z103" s="214"/>
      <c r="AA103" s="214"/>
      <c r="AB103" s="214"/>
      <c r="AC103" s="214"/>
      <c r="AD103" s="201">
        <v>38</v>
      </c>
      <c r="AE103" s="479" t="s">
        <v>260</v>
      </c>
      <c r="AF103" s="201"/>
      <c r="AG103" s="215"/>
      <c r="AH103" s="199"/>
      <c r="AI103" s="216"/>
      <c r="AJ103" s="201"/>
      <c r="AK103" s="201"/>
      <c r="AL103" s="201"/>
      <c r="AM103" s="201"/>
      <c r="AN103" s="201" t="s">
        <v>145</v>
      </c>
      <c r="AO103" s="479" t="s">
        <v>146</v>
      </c>
      <c r="AP103" s="479">
        <f>0.7-0.18</f>
        <v>0.52</v>
      </c>
      <c r="AQ103" s="201" t="s">
        <v>148</v>
      </c>
      <c r="AR103" s="479" t="s">
        <v>582</v>
      </c>
      <c r="AS103" s="201">
        <v>3</v>
      </c>
      <c r="AT103" s="199"/>
      <c r="AU103" s="199"/>
      <c r="AV103" s="199"/>
      <c r="AW103" s="479"/>
      <c r="AX103" s="479"/>
      <c r="AY103" s="201"/>
      <c r="BA103" s="296"/>
    </row>
    <row r="104" spans="1:153" s="180" customFormat="1" ht="25.5" hidden="1" customHeight="1" x14ac:dyDescent="0.25">
      <c r="A104" s="140" t="s">
        <v>399</v>
      </c>
      <c r="B104" s="158" t="s">
        <v>561</v>
      </c>
      <c r="C104" s="2" t="s">
        <v>201</v>
      </c>
      <c r="D104" s="2" t="s">
        <v>63</v>
      </c>
      <c r="E104" s="2" t="s">
        <v>286</v>
      </c>
      <c r="F104" s="2" t="s">
        <v>86</v>
      </c>
      <c r="G104" s="2" t="s">
        <v>68</v>
      </c>
      <c r="H104" s="2"/>
      <c r="I104" s="2"/>
      <c r="J104" s="15">
        <v>690477.56</v>
      </c>
      <c r="K104" s="15">
        <v>103571.63</v>
      </c>
      <c r="L104" s="15"/>
      <c r="M104" s="15"/>
      <c r="N104" s="15"/>
      <c r="O104" s="15">
        <v>586905.93000000005</v>
      </c>
      <c r="P104" s="7">
        <v>43374</v>
      </c>
      <c r="Q104" s="358">
        <v>43435</v>
      </c>
      <c r="R104" s="376" t="s">
        <v>460</v>
      </c>
      <c r="S104" s="377">
        <v>43525</v>
      </c>
      <c r="T104" s="364">
        <v>2021</v>
      </c>
      <c r="U104" s="214"/>
      <c r="V104" s="214"/>
      <c r="W104" s="214"/>
      <c r="X104" s="214"/>
      <c r="Y104" s="214"/>
      <c r="Z104" s="214">
        <f>O104*0.4</f>
        <v>234762.37200000003</v>
      </c>
      <c r="AA104" s="214">
        <f>O104*0.4</f>
        <v>234762.37200000003</v>
      </c>
      <c r="AB104" s="214">
        <f>O104*0.2</f>
        <v>117381.18600000002</v>
      </c>
      <c r="AC104" s="214"/>
      <c r="AD104" s="201">
        <v>38</v>
      </c>
      <c r="AE104" s="479" t="s">
        <v>260</v>
      </c>
      <c r="AF104" s="201"/>
      <c r="AG104" s="215"/>
      <c r="AH104" s="199"/>
      <c r="AI104" s="216"/>
      <c r="AJ104" s="201"/>
      <c r="AK104" s="201"/>
      <c r="AL104" s="201"/>
      <c r="AM104" s="201"/>
      <c r="AN104" s="201" t="s">
        <v>145</v>
      </c>
      <c r="AO104" s="479" t="s">
        <v>146</v>
      </c>
      <c r="AP104" s="479">
        <f>7.3+0.18</f>
        <v>7.4799999999999995</v>
      </c>
      <c r="AQ104" s="201" t="s">
        <v>562</v>
      </c>
      <c r="AR104" s="479" t="s">
        <v>584</v>
      </c>
      <c r="AS104" s="201">
        <v>2</v>
      </c>
      <c r="AT104" s="479" t="s">
        <v>144</v>
      </c>
      <c r="AU104" s="479" t="s">
        <v>124</v>
      </c>
      <c r="AV104" s="201">
        <v>1</v>
      </c>
      <c r="AW104" s="199"/>
      <c r="AX104" s="199"/>
      <c r="AY104" s="199"/>
      <c r="BA104" s="296"/>
    </row>
    <row r="105" spans="1:153" s="180" customFormat="1" ht="25.5" hidden="1" customHeight="1" x14ac:dyDescent="0.25">
      <c r="A105" s="140" t="s">
        <v>400</v>
      </c>
      <c r="B105" s="158" t="s">
        <v>291</v>
      </c>
      <c r="C105" s="2" t="s">
        <v>201</v>
      </c>
      <c r="D105" s="2" t="s">
        <v>63</v>
      </c>
      <c r="E105" s="2" t="s">
        <v>286</v>
      </c>
      <c r="F105" s="2" t="s">
        <v>86</v>
      </c>
      <c r="G105" s="2" t="s">
        <v>68</v>
      </c>
      <c r="H105" s="2"/>
      <c r="I105" s="2" t="s">
        <v>406</v>
      </c>
      <c r="J105" s="15">
        <v>296511.84999999998</v>
      </c>
      <c r="K105" s="15">
        <v>44476.78</v>
      </c>
      <c r="L105" s="15"/>
      <c r="M105" s="15"/>
      <c r="N105" s="15"/>
      <c r="O105" s="15">
        <v>252035.07</v>
      </c>
      <c r="P105" s="7"/>
      <c r="Q105" s="358"/>
      <c r="R105" s="376"/>
      <c r="S105" s="377"/>
      <c r="T105" s="364"/>
      <c r="U105" s="214"/>
      <c r="V105" s="214"/>
      <c r="W105" s="214"/>
      <c r="X105" s="214"/>
      <c r="Y105" s="214"/>
      <c r="Z105" s="214"/>
      <c r="AA105" s="214"/>
      <c r="AB105" s="214"/>
      <c r="AC105" s="214"/>
      <c r="AD105" s="201"/>
      <c r="AE105" s="479"/>
      <c r="AF105" s="201"/>
      <c r="AG105" s="215"/>
      <c r="AH105" s="199"/>
      <c r="AI105" s="216"/>
      <c r="AJ105" s="201"/>
      <c r="AK105" s="201"/>
      <c r="AL105" s="201"/>
      <c r="AM105" s="201"/>
      <c r="AN105" s="201"/>
      <c r="AO105" s="479"/>
      <c r="AP105" s="201"/>
      <c r="AQ105" s="201"/>
      <c r="AR105" s="201"/>
      <c r="AS105" s="201"/>
      <c r="AT105" s="201"/>
      <c r="AU105" s="201"/>
      <c r="AV105" s="201"/>
      <c r="AW105" s="201"/>
      <c r="AX105" s="201"/>
      <c r="AY105" s="201"/>
      <c r="BA105" s="296"/>
    </row>
    <row r="106" spans="1:153" s="180" customFormat="1" ht="25.5" hidden="1" customHeight="1" x14ac:dyDescent="0.25">
      <c r="A106" s="140" t="s">
        <v>401</v>
      </c>
      <c r="B106" s="158" t="s">
        <v>307</v>
      </c>
      <c r="C106" s="2" t="s">
        <v>220</v>
      </c>
      <c r="D106" s="2" t="s">
        <v>63</v>
      </c>
      <c r="E106" s="2" t="s">
        <v>295</v>
      </c>
      <c r="F106" s="2" t="s">
        <v>86</v>
      </c>
      <c r="G106" s="2" t="s">
        <v>68</v>
      </c>
      <c r="H106" s="2"/>
      <c r="I106" s="2"/>
      <c r="J106" s="15">
        <v>351002.55</v>
      </c>
      <c r="K106" s="15">
        <v>52650.39</v>
      </c>
      <c r="L106" s="15"/>
      <c r="M106" s="15"/>
      <c r="N106" s="15"/>
      <c r="O106" s="15">
        <v>298352.15999999997</v>
      </c>
      <c r="P106" s="7">
        <v>42644</v>
      </c>
      <c r="Q106" s="358">
        <v>42705</v>
      </c>
      <c r="R106" s="376" t="s">
        <v>275</v>
      </c>
      <c r="S106" s="377">
        <v>42795</v>
      </c>
      <c r="T106" s="364">
        <v>2019</v>
      </c>
      <c r="U106" s="214">
        <v>0</v>
      </c>
      <c r="V106" s="214">
        <v>0</v>
      </c>
      <c r="W106" s="214">
        <v>0</v>
      </c>
      <c r="X106" s="214">
        <v>140000</v>
      </c>
      <c r="Y106" s="214">
        <v>140000</v>
      </c>
      <c r="Z106" s="214">
        <v>18352.16</v>
      </c>
      <c r="AA106" s="214">
        <v>0</v>
      </c>
      <c r="AB106" s="214"/>
      <c r="AC106" s="214"/>
      <c r="AD106" s="201">
        <v>38</v>
      </c>
      <c r="AE106" s="479" t="s">
        <v>260</v>
      </c>
      <c r="AF106" s="201"/>
      <c r="AG106" s="215"/>
      <c r="AH106" s="199"/>
      <c r="AI106" s="216"/>
      <c r="AJ106" s="201"/>
      <c r="AK106" s="201"/>
      <c r="AL106" s="201"/>
      <c r="AM106" s="201"/>
      <c r="AN106" s="201" t="s">
        <v>145</v>
      </c>
      <c r="AO106" s="479" t="s">
        <v>551</v>
      </c>
      <c r="AP106" s="201">
        <v>4</v>
      </c>
      <c r="AQ106" s="479" t="s">
        <v>144</v>
      </c>
      <c r="AR106" s="479" t="s">
        <v>124</v>
      </c>
      <c r="AS106" s="201">
        <v>1</v>
      </c>
      <c r="AT106" s="201"/>
      <c r="AU106" s="201"/>
      <c r="AV106" s="201"/>
      <c r="AW106" s="199"/>
      <c r="AX106" s="199"/>
      <c r="AY106" s="199"/>
      <c r="BA106" s="296"/>
    </row>
    <row r="107" spans="1:153" s="180" customFormat="1" ht="25.5" hidden="1" customHeight="1" x14ac:dyDescent="0.25">
      <c r="A107" s="140" t="s">
        <v>402</v>
      </c>
      <c r="B107" s="158" t="s">
        <v>536</v>
      </c>
      <c r="C107" s="2" t="s">
        <v>221</v>
      </c>
      <c r="D107" s="2" t="s">
        <v>63</v>
      </c>
      <c r="E107" s="2" t="s">
        <v>305</v>
      </c>
      <c r="F107" s="2" t="s">
        <v>86</v>
      </c>
      <c r="G107" s="2" t="s">
        <v>68</v>
      </c>
      <c r="H107" s="2"/>
      <c r="I107" s="2"/>
      <c r="J107" s="15">
        <f>K107+O107</f>
        <v>419348</v>
      </c>
      <c r="K107" s="15">
        <v>62902.2</v>
      </c>
      <c r="L107" s="15"/>
      <c r="M107" s="15"/>
      <c r="N107" s="15"/>
      <c r="O107" s="15">
        <v>356445.8</v>
      </c>
      <c r="P107" s="7">
        <v>42644</v>
      </c>
      <c r="Q107" s="358">
        <v>42705</v>
      </c>
      <c r="R107" s="376" t="s">
        <v>275</v>
      </c>
      <c r="S107" s="377">
        <v>42795</v>
      </c>
      <c r="T107" s="364">
        <v>2019</v>
      </c>
      <c r="U107" s="214"/>
      <c r="V107" s="214"/>
      <c r="W107" s="214"/>
      <c r="X107" s="214">
        <v>117700</v>
      </c>
      <c r="Y107" s="214">
        <v>147700</v>
      </c>
      <c r="Z107" s="214">
        <v>91045.8</v>
      </c>
      <c r="AA107" s="214"/>
      <c r="AB107" s="214"/>
      <c r="AC107" s="214"/>
      <c r="AD107" s="201">
        <v>38</v>
      </c>
      <c r="AE107" s="479" t="s">
        <v>260</v>
      </c>
      <c r="AF107" s="201"/>
      <c r="AG107" s="215"/>
      <c r="AH107" s="199"/>
      <c r="AI107" s="216"/>
      <c r="AJ107" s="201"/>
      <c r="AK107" s="201"/>
      <c r="AL107" s="201"/>
      <c r="AM107" s="201"/>
      <c r="AN107" s="479" t="s">
        <v>145</v>
      </c>
      <c r="AO107" s="479" t="s">
        <v>551</v>
      </c>
      <c r="AP107" s="479">
        <v>3.47</v>
      </c>
      <c r="AQ107" s="479" t="s">
        <v>144</v>
      </c>
      <c r="AR107" s="479" t="s">
        <v>124</v>
      </c>
      <c r="AS107" s="201">
        <v>1</v>
      </c>
      <c r="AT107" s="201"/>
      <c r="AU107" s="201"/>
      <c r="AV107" s="201"/>
      <c r="AW107" s="479"/>
      <c r="AX107" s="479"/>
      <c r="AY107" s="201"/>
      <c r="BA107" s="296"/>
    </row>
    <row r="108" spans="1:153" ht="25.5" hidden="1" customHeight="1" x14ac:dyDescent="0.25">
      <c r="A108" s="139" t="s">
        <v>403</v>
      </c>
      <c r="B108" s="157" t="s">
        <v>577</v>
      </c>
      <c r="C108" s="11" t="s">
        <v>221</v>
      </c>
      <c r="D108" s="19" t="s">
        <v>63</v>
      </c>
      <c r="E108" s="19" t="s">
        <v>305</v>
      </c>
      <c r="F108" s="19" t="s">
        <v>86</v>
      </c>
      <c r="G108" s="19" t="s">
        <v>68</v>
      </c>
      <c r="H108" s="19"/>
      <c r="I108" s="19"/>
      <c r="J108" s="21">
        <f>K108+O108</f>
        <v>129411.77</v>
      </c>
      <c r="K108" s="21">
        <v>19411.77</v>
      </c>
      <c r="L108" s="21"/>
      <c r="M108" s="21"/>
      <c r="N108" s="21"/>
      <c r="O108" s="15">
        <v>110000</v>
      </c>
      <c r="P108" s="7">
        <v>43374</v>
      </c>
      <c r="Q108" s="357">
        <v>43435</v>
      </c>
      <c r="R108" s="374" t="s">
        <v>460</v>
      </c>
      <c r="S108" s="375">
        <v>43525</v>
      </c>
      <c r="T108" s="363">
        <v>2021</v>
      </c>
      <c r="U108" s="23"/>
      <c r="V108" s="23"/>
      <c r="W108" s="23"/>
      <c r="X108" s="176"/>
      <c r="Y108" s="23">
        <f>O108/2</f>
        <v>55000</v>
      </c>
      <c r="Z108" s="23">
        <f>O108/2</f>
        <v>55000</v>
      </c>
      <c r="AA108" s="23"/>
      <c r="AB108" s="23"/>
      <c r="AC108" s="23"/>
      <c r="AD108" s="17">
        <v>38</v>
      </c>
      <c r="AE108" s="20" t="s">
        <v>260</v>
      </c>
      <c r="AF108" s="17"/>
      <c r="AG108" s="178"/>
      <c r="AH108" s="198"/>
      <c r="AI108" s="175"/>
      <c r="AJ108" s="17"/>
      <c r="AK108" s="17"/>
      <c r="AL108" s="17"/>
      <c r="AM108" s="17"/>
      <c r="AN108" s="20" t="s">
        <v>145</v>
      </c>
      <c r="AO108" s="20" t="s">
        <v>146</v>
      </c>
      <c r="AP108" s="20">
        <v>1.1000000000000001</v>
      </c>
      <c r="AQ108" s="17" t="s">
        <v>147</v>
      </c>
      <c r="AR108" s="20" t="s">
        <v>581</v>
      </c>
      <c r="AS108" s="17">
        <v>1</v>
      </c>
      <c r="AT108" s="20" t="s">
        <v>148</v>
      </c>
      <c r="AU108" s="20" t="s">
        <v>582</v>
      </c>
      <c r="AV108" s="20">
        <v>3</v>
      </c>
      <c r="AW108" s="198"/>
      <c r="AX108" s="198"/>
      <c r="AY108" s="198"/>
      <c r="BA108" s="296"/>
    </row>
    <row r="109" spans="1:153" ht="24.75" hidden="1" customHeight="1" x14ac:dyDescent="0.2">
      <c r="A109" s="142" t="s">
        <v>537</v>
      </c>
      <c r="B109" s="146"/>
      <c r="C109" s="217"/>
      <c r="D109" s="217"/>
      <c r="E109" s="217"/>
      <c r="F109" s="217"/>
      <c r="G109" s="217"/>
      <c r="H109" s="217"/>
      <c r="I109" s="217"/>
      <c r="J109" s="218">
        <f t="shared" ref="J109:O109" si="4">SUM(J5:J108)-J105</f>
        <v>36292603.656470597</v>
      </c>
      <c r="K109" s="218">
        <f t="shared" si="4"/>
        <v>7100431.4864705894</v>
      </c>
      <c r="L109" s="218">
        <f t="shared" si="4"/>
        <v>525216.21000000008</v>
      </c>
      <c r="M109" s="218">
        <f t="shared" si="4"/>
        <v>0</v>
      </c>
      <c r="N109" s="218">
        <f t="shared" si="4"/>
        <v>840163.01</v>
      </c>
      <c r="O109" s="218">
        <f t="shared" si="4"/>
        <v>30477417.690000009</v>
      </c>
      <c r="P109" s="218"/>
      <c r="Q109" s="218"/>
      <c r="R109" s="218"/>
      <c r="S109" s="218"/>
      <c r="T109" s="218"/>
      <c r="U109" s="218">
        <f t="shared" ref="U109:AB109" si="5">SUM(U5:U108)-U105</f>
        <v>0</v>
      </c>
      <c r="V109" s="218">
        <f t="shared" si="5"/>
        <v>0</v>
      </c>
      <c r="W109" s="218">
        <f t="shared" si="5"/>
        <v>937488.9</v>
      </c>
      <c r="X109" s="218">
        <f t="shared" si="5"/>
        <v>8284812.9235000005</v>
      </c>
      <c r="Y109" s="218">
        <f t="shared" si="5"/>
        <v>11492281.056000002</v>
      </c>
      <c r="Z109" s="218">
        <f t="shared" si="5"/>
        <v>5122132.2550000008</v>
      </c>
      <c r="AA109" s="218">
        <f t="shared" si="5"/>
        <v>1020411.372</v>
      </c>
      <c r="AB109" s="218">
        <f t="shared" si="5"/>
        <v>288929.18599999999</v>
      </c>
      <c r="AC109" s="218"/>
      <c r="AD109" s="218"/>
      <c r="AE109" s="217"/>
      <c r="AF109" s="217"/>
      <c r="AG109" s="217"/>
      <c r="AH109" s="217"/>
      <c r="AI109" s="217"/>
      <c r="AJ109" s="217"/>
      <c r="AK109" s="217"/>
      <c r="AL109" s="217"/>
      <c r="AM109" s="217"/>
      <c r="AN109" s="219"/>
      <c r="AO109" s="219"/>
      <c r="AP109" s="219"/>
      <c r="AQ109" s="219"/>
      <c r="AR109" s="217"/>
      <c r="AS109" s="219"/>
      <c r="AT109" s="219"/>
      <c r="AU109" s="217"/>
      <c r="AV109" s="219"/>
      <c r="AW109" s="219"/>
      <c r="AX109" s="217"/>
      <c r="AY109" s="219"/>
    </row>
    <row r="110" spans="1:153" ht="24.75" hidden="1" customHeight="1" x14ac:dyDescent="0.2">
      <c r="A110" s="143"/>
      <c r="B110" s="143"/>
      <c r="C110" s="166"/>
      <c r="D110" s="166"/>
      <c r="E110" s="166"/>
      <c r="F110" s="166"/>
      <c r="G110" s="166"/>
      <c r="H110" s="166"/>
      <c r="I110" s="166"/>
      <c r="J110" s="166"/>
      <c r="K110" s="166"/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  <c r="AA110" s="166"/>
      <c r="AB110" s="166"/>
      <c r="AC110" s="166"/>
      <c r="AD110" s="166"/>
      <c r="AE110" s="166"/>
      <c r="AF110" s="166"/>
      <c r="AG110" s="166"/>
      <c r="AH110" s="166"/>
      <c r="AI110" s="166"/>
      <c r="AJ110" s="166"/>
      <c r="AK110" s="166"/>
      <c r="AL110" s="166"/>
      <c r="AM110" s="166"/>
      <c r="AN110" s="159"/>
      <c r="AO110" s="159"/>
      <c r="AP110" s="246"/>
      <c r="AQ110" s="159"/>
      <c r="AR110" s="166"/>
      <c r="AS110" s="159"/>
      <c r="AT110" s="159"/>
      <c r="AU110" s="166"/>
      <c r="AV110" s="159"/>
      <c r="AW110" s="159"/>
      <c r="AX110" s="166"/>
      <c r="AY110" s="159"/>
    </row>
    <row r="111" spans="1:153" ht="24.75" hidden="1" customHeight="1" x14ac:dyDescent="0.2">
      <c r="A111" s="143"/>
      <c r="B111" s="143"/>
      <c r="C111" s="166"/>
      <c r="D111" s="166"/>
      <c r="E111" s="166"/>
      <c r="F111" s="166"/>
      <c r="G111" s="166"/>
      <c r="H111" s="166"/>
      <c r="I111" s="166"/>
      <c r="J111" s="166"/>
      <c r="K111" s="166"/>
      <c r="L111" s="166"/>
      <c r="M111" s="166"/>
      <c r="N111" s="166"/>
      <c r="O111" s="247"/>
      <c r="P111" s="166"/>
      <c r="Q111" s="166"/>
      <c r="R111" s="166"/>
      <c r="S111" s="166"/>
      <c r="T111" s="166"/>
      <c r="U111" s="166"/>
      <c r="V111" s="166"/>
      <c r="W111" s="226"/>
      <c r="X111" s="166"/>
      <c r="Y111" s="166"/>
      <c r="Z111" s="166"/>
      <c r="AA111" s="166"/>
      <c r="AB111" s="166"/>
      <c r="AC111" s="166"/>
      <c r="AD111" s="166"/>
      <c r="AE111" s="166"/>
      <c r="AF111" s="166"/>
      <c r="AG111" s="166"/>
      <c r="AH111" s="166"/>
      <c r="AI111" s="166"/>
      <c r="AJ111" s="166"/>
      <c r="AK111" s="166"/>
      <c r="AL111" s="166"/>
      <c r="AM111" s="166"/>
      <c r="AN111" s="159"/>
      <c r="AO111" s="159"/>
      <c r="AP111" s="159"/>
      <c r="AQ111" s="159"/>
      <c r="AR111" s="166"/>
      <c r="AS111" s="159"/>
      <c r="AT111" s="159"/>
      <c r="AU111" s="166"/>
      <c r="AV111" s="159"/>
      <c r="AW111" s="159"/>
      <c r="AX111" s="166"/>
      <c r="AY111" s="159"/>
    </row>
    <row r="112" spans="1:153" ht="24.75" hidden="1" customHeight="1" x14ac:dyDescent="0.2">
      <c r="A112" s="143"/>
      <c r="B112" s="143"/>
      <c r="C112" s="166"/>
      <c r="D112" s="166"/>
      <c r="E112" s="166"/>
      <c r="F112" s="166"/>
      <c r="G112" s="166"/>
      <c r="H112" s="166"/>
      <c r="I112" s="166"/>
      <c r="J112" s="166"/>
      <c r="K112" s="166"/>
      <c r="L112" s="166"/>
      <c r="M112" s="166"/>
      <c r="N112" s="166"/>
      <c r="O112" s="22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  <c r="AA112" s="166"/>
      <c r="AB112" s="166"/>
      <c r="AC112" s="166"/>
      <c r="AD112" s="166"/>
      <c r="AE112" s="166"/>
      <c r="AF112" s="166"/>
      <c r="AG112" s="166"/>
      <c r="AH112" s="166"/>
      <c r="AI112" s="166"/>
      <c r="AJ112" s="166"/>
      <c r="AK112" s="166"/>
      <c r="AL112" s="166"/>
      <c r="AM112" s="166"/>
      <c r="AN112" s="159"/>
      <c r="AO112" s="159"/>
      <c r="AP112" s="159"/>
      <c r="AQ112" s="159"/>
      <c r="AR112" s="166"/>
      <c r="AS112" s="159"/>
      <c r="AT112" s="159"/>
      <c r="AU112" s="166"/>
      <c r="AV112" s="159"/>
      <c r="AW112" s="159"/>
      <c r="AX112" s="166"/>
      <c r="AY112" s="159"/>
    </row>
    <row r="113" spans="1:51" ht="24.75" hidden="1" customHeight="1" x14ac:dyDescent="0.2">
      <c r="A113" s="143"/>
      <c r="B113" s="143"/>
      <c r="C113" s="166"/>
      <c r="D113" s="166"/>
      <c r="E113" s="166"/>
      <c r="F113" s="166"/>
      <c r="G113" s="166"/>
      <c r="H113" s="166"/>
      <c r="I113" s="166"/>
      <c r="J113" s="166"/>
      <c r="K113" s="166"/>
      <c r="L113" s="166"/>
      <c r="M113" s="166"/>
      <c r="N113" s="166"/>
      <c r="O113" s="226">
        <f>SUM(O102:O108)-O105</f>
        <v>1901532.0000000002</v>
      </c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  <c r="AA113" s="166"/>
      <c r="AB113" s="166"/>
      <c r="AC113" s="166"/>
      <c r="AD113" s="166"/>
      <c r="AE113" s="147"/>
      <c r="AF113" s="147"/>
      <c r="AG113" s="166"/>
      <c r="AH113" s="166"/>
      <c r="AI113" s="166"/>
      <c r="AJ113" s="166"/>
      <c r="AK113" s="166"/>
      <c r="AL113" s="166"/>
      <c r="AM113" s="166"/>
      <c r="AN113" s="159"/>
      <c r="AO113" s="159"/>
      <c r="AP113" s="159"/>
      <c r="AQ113" s="159"/>
      <c r="AR113" s="166"/>
      <c r="AS113" s="159"/>
      <c r="AT113" s="159"/>
      <c r="AU113" s="166"/>
      <c r="AV113" s="159"/>
      <c r="AW113" s="159"/>
      <c r="AX113" s="166"/>
      <c r="AY113" s="159"/>
    </row>
    <row r="114" spans="1:51" ht="24.75" hidden="1" customHeight="1" x14ac:dyDescent="0.2">
      <c r="A114" s="143"/>
      <c r="B114" s="143"/>
      <c r="C114" s="166"/>
      <c r="D114" s="166"/>
      <c r="E114" s="166"/>
      <c r="F114" s="166"/>
      <c r="G114" s="166"/>
      <c r="H114" s="166"/>
      <c r="I114" s="166"/>
      <c r="J114" s="166"/>
      <c r="K114" s="166"/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  <c r="AA114" s="166"/>
      <c r="AB114" s="166"/>
      <c r="AC114" s="166"/>
      <c r="AD114" s="166"/>
      <c r="AE114" s="147"/>
      <c r="AF114" s="147"/>
      <c r="AG114" s="166"/>
      <c r="AH114" s="166"/>
      <c r="AI114" s="166"/>
      <c r="AJ114" s="166"/>
      <c r="AK114" s="166"/>
      <c r="AL114" s="166"/>
      <c r="AM114" s="166"/>
      <c r="AN114" s="159"/>
      <c r="AO114" s="159"/>
      <c r="AP114" s="159"/>
      <c r="AQ114" s="159"/>
      <c r="AR114" s="166"/>
      <c r="AS114" s="159"/>
      <c r="AT114" s="159"/>
      <c r="AU114" s="166"/>
      <c r="AV114" s="159"/>
      <c r="AW114" s="159"/>
      <c r="AX114" s="166"/>
      <c r="AY114" s="159"/>
    </row>
    <row r="115" spans="1:51" ht="24.75" hidden="1" customHeight="1" x14ac:dyDescent="0.2">
      <c r="A115" s="143"/>
      <c r="B115" s="143"/>
      <c r="C115" s="166"/>
      <c r="D115" s="166"/>
      <c r="E115" s="166"/>
      <c r="F115" s="166"/>
      <c r="G115" s="166"/>
      <c r="H115" s="166"/>
      <c r="I115" s="166"/>
      <c r="J115" s="166"/>
      <c r="K115" s="166"/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  <c r="AA115" s="166"/>
      <c r="AB115" s="166"/>
      <c r="AC115" s="166"/>
      <c r="AD115" s="166"/>
      <c r="AE115" s="147"/>
      <c r="AF115" s="147"/>
      <c r="AG115" s="166"/>
      <c r="AH115" s="166"/>
      <c r="AI115" s="166"/>
      <c r="AJ115" s="166"/>
      <c r="AK115" s="166"/>
      <c r="AL115" s="166"/>
      <c r="AM115" s="166"/>
      <c r="AN115" s="159"/>
      <c r="AO115" s="159"/>
      <c r="AP115" s="159"/>
      <c r="AQ115" s="159"/>
      <c r="AR115" s="166"/>
      <c r="AS115" s="159"/>
      <c r="AT115" s="159"/>
      <c r="AU115" s="166"/>
      <c r="AV115" s="159"/>
      <c r="AW115" s="159"/>
      <c r="AX115" s="166"/>
      <c r="AY115" s="159"/>
    </row>
    <row r="116" spans="1:51" ht="24.75" hidden="1" customHeight="1" x14ac:dyDescent="0.2">
      <c r="A116" s="143"/>
      <c r="B116" s="143"/>
      <c r="C116" s="166"/>
      <c r="D116" s="166"/>
      <c r="E116" s="166"/>
      <c r="F116" s="166"/>
      <c r="G116" s="166"/>
      <c r="H116" s="166"/>
      <c r="I116" s="166"/>
      <c r="J116" s="166"/>
      <c r="K116" s="166"/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  <c r="AA116" s="166"/>
      <c r="AB116" s="166"/>
      <c r="AC116" s="166"/>
      <c r="AD116" s="166"/>
      <c r="AE116" s="147"/>
      <c r="AF116" s="147"/>
      <c r="AG116" s="166"/>
      <c r="AH116" s="166"/>
      <c r="AI116" s="166"/>
      <c r="AJ116" s="166"/>
      <c r="AK116" s="166"/>
      <c r="AL116" s="166"/>
      <c r="AM116" s="166"/>
      <c r="AN116" s="159"/>
      <c r="AO116" s="159"/>
      <c r="AP116" s="159"/>
      <c r="AQ116" s="159"/>
      <c r="AR116" s="166"/>
      <c r="AS116" s="159"/>
      <c r="AT116" s="159"/>
      <c r="AU116" s="166"/>
      <c r="AV116" s="159"/>
      <c r="AW116" s="159"/>
      <c r="AX116" s="166"/>
      <c r="AY116" s="159"/>
    </row>
    <row r="117" spans="1:51" ht="24.75" hidden="1" customHeight="1" x14ac:dyDescent="0.2">
      <c r="A117" s="143"/>
      <c r="B117" s="143"/>
      <c r="C117" s="166"/>
      <c r="D117" s="166"/>
      <c r="E117" s="166"/>
      <c r="F117" s="166"/>
      <c r="G117" s="166"/>
      <c r="H117" s="166"/>
      <c r="I117" s="166"/>
      <c r="J117" s="166"/>
      <c r="K117" s="166"/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  <c r="AA117" s="166"/>
      <c r="AB117" s="166"/>
      <c r="AC117" s="166"/>
      <c r="AD117" s="166"/>
      <c r="AE117" s="147"/>
      <c r="AF117" s="147"/>
      <c r="AG117" s="166"/>
      <c r="AH117" s="166"/>
      <c r="AI117" s="166"/>
      <c r="AJ117" s="166"/>
      <c r="AK117" s="166"/>
      <c r="AL117" s="166"/>
      <c r="AM117" s="166"/>
      <c r="AN117" s="159"/>
      <c r="AO117" s="159"/>
      <c r="AP117" s="159"/>
      <c r="AQ117" s="159"/>
      <c r="AR117" s="166"/>
      <c r="AS117" s="159"/>
      <c r="AT117" s="159"/>
      <c r="AU117" s="166"/>
      <c r="AV117" s="159"/>
      <c r="AW117" s="159"/>
      <c r="AX117" s="166"/>
      <c r="AY117" s="159"/>
    </row>
    <row r="118" spans="1:51" ht="24.75" hidden="1" customHeight="1" x14ac:dyDescent="0.2">
      <c r="A118" s="143"/>
      <c r="B118" s="143"/>
      <c r="C118" s="166"/>
      <c r="D118" s="166"/>
      <c r="E118" s="166"/>
      <c r="F118" s="166"/>
      <c r="G118" s="166"/>
      <c r="H118" s="166"/>
      <c r="I118" s="166"/>
      <c r="J118" s="166"/>
      <c r="K118" s="166"/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  <c r="AA118" s="166"/>
      <c r="AB118" s="166"/>
      <c r="AC118" s="166"/>
      <c r="AD118" s="166"/>
      <c r="AE118" s="147"/>
      <c r="AF118" s="147"/>
      <c r="AG118" s="166"/>
      <c r="AH118" s="166"/>
      <c r="AI118" s="166"/>
      <c r="AJ118" s="166"/>
      <c r="AK118" s="166"/>
      <c r="AL118" s="166"/>
      <c r="AM118" s="166"/>
      <c r="AN118" s="159"/>
      <c r="AO118" s="159"/>
      <c r="AP118" s="159"/>
      <c r="AQ118" s="159"/>
      <c r="AR118" s="166"/>
      <c r="AS118" s="159"/>
      <c r="AT118" s="159"/>
      <c r="AU118" s="166"/>
      <c r="AV118" s="159"/>
      <c r="AW118" s="159"/>
      <c r="AX118" s="166"/>
      <c r="AY118" s="159"/>
    </row>
    <row r="119" spans="1:51" ht="24.75" hidden="1" customHeight="1" x14ac:dyDescent="0.2">
      <c r="A119" s="143"/>
      <c r="B119" s="143"/>
      <c r="C119" s="166"/>
      <c r="D119" s="166"/>
      <c r="E119" s="166"/>
      <c r="F119" s="166"/>
      <c r="G119" s="166"/>
      <c r="H119" s="166"/>
      <c r="I119" s="166"/>
      <c r="J119" s="166"/>
      <c r="K119" s="166"/>
      <c r="L119" s="166"/>
      <c r="M119" s="166"/>
      <c r="N119" s="166"/>
      <c r="O119" s="166"/>
      <c r="P119" s="166"/>
      <c r="Q119" s="166"/>
      <c r="R119" s="166"/>
      <c r="S119" s="166"/>
      <c r="T119" s="166"/>
      <c r="U119" s="166"/>
      <c r="V119" s="166"/>
      <c r="W119" s="166"/>
      <c r="X119" s="166"/>
      <c r="Y119" s="166"/>
      <c r="Z119" s="166"/>
      <c r="AA119" s="166"/>
      <c r="AB119" s="166"/>
      <c r="AC119" s="166"/>
      <c r="AD119" s="166"/>
      <c r="AE119" s="147"/>
      <c r="AF119" s="147"/>
      <c r="AG119" s="166"/>
      <c r="AH119" s="166"/>
      <c r="AI119" s="166"/>
      <c r="AJ119" s="166"/>
      <c r="AK119" s="166"/>
      <c r="AL119" s="166"/>
      <c r="AM119" s="166"/>
      <c r="AN119" s="159"/>
      <c r="AO119" s="159"/>
      <c r="AP119" s="159"/>
      <c r="AQ119" s="159"/>
      <c r="AR119" s="166"/>
      <c r="AS119" s="159"/>
      <c r="AT119" s="159"/>
      <c r="AU119" s="166"/>
      <c r="AV119" s="159"/>
      <c r="AW119" s="159"/>
      <c r="AX119" s="166"/>
      <c r="AY119" s="159"/>
    </row>
    <row r="120" spans="1:51" ht="24.75" hidden="1" customHeight="1" x14ac:dyDescent="0.2">
      <c r="A120" s="143"/>
      <c r="B120" s="143"/>
      <c r="C120" s="166"/>
      <c r="D120" s="166"/>
      <c r="E120" s="166"/>
      <c r="F120" s="166"/>
      <c r="G120" s="166"/>
      <c r="H120" s="166"/>
      <c r="I120" s="166"/>
      <c r="J120" s="166"/>
      <c r="K120" s="166"/>
      <c r="L120" s="166"/>
      <c r="M120" s="166"/>
      <c r="N120" s="166"/>
      <c r="O120" s="166"/>
      <c r="P120" s="166"/>
      <c r="Q120" s="166"/>
      <c r="R120" s="166"/>
      <c r="S120" s="166"/>
      <c r="T120" s="166"/>
      <c r="U120" s="166"/>
      <c r="V120" s="166"/>
      <c r="W120" s="166"/>
      <c r="X120" s="166"/>
      <c r="Y120" s="166"/>
      <c r="Z120" s="166"/>
      <c r="AA120" s="166"/>
      <c r="AB120" s="166"/>
      <c r="AC120" s="166"/>
      <c r="AD120" s="166"/>
      <c r="AE120" s="147"/>
      <c r="AF120" s="147"/>
      <c r="AG120" s="166"/>
      <c r="AH120" s="166"/>
      <c r="AI120" s="166"/>
      <c r="AJ120" s="166"/>
      <c r="AK120" s="166"/>
      <c r="AL120" s="166"/>
      <c r="AM120" s="166"/>
      <c r="AN120" s="159"/>
      <c r="AO120" s="159"/>
      <c r="AP120" s="159"/>
      <c r="AQ120" s="159"/>
      <c r="AR120" s="166"/>
      <c r="AS120" s="159"/>
      <c r="AT120" s="159"/>
      <c r="AU120" s="166"/>
      <c r="AV120" s="159"/>
      <c r="AW120" s="159"/>
      <c r="AX120" s="166"/>
      <c r="AY120" s="159"/>
    </row>
    <row r="121" spans="1:51" ht="24.75" hidden="1" customHeight="1" x14ac:dyDescent="0.2">
      <c r="A121" s="143"/>
      <c r="B121" s="143"/>
      <c r="C121" s="166"/>
      <c r="D121" s="166"/>
      <c r="E121" s="166"/>
      <c r="F121" s="166"/>
      <c r="G121" s="166"/>
      <c r="H121" s="166"/>
      <c r="I121" s="166"/>
      <c r="J121" s="166"/>
      <c r="K121" s="166"/>
      <c r="L121" s="166"/>
      <c r="M121" s="166"/>
      <c r="N121" s="166"/>
      <c r="O121" s="166"/>
      <c r="P121" s="166"/>
      <c r="Q121" s="166"/>
      <c r="R121" s="166"/>
      <c r="S121" s="166"/>
      <c r="T121" s="166"/>
      <c r="U121" s="166"/>
      <c r="V121" s="166"/>
      <c r="W121" s="166"/>
      <c r="X121" s="166"/>
      <c r="Y121" s="166"/>
      <c r="Z121" s="166"/>
      <c r="AA121" s="166"/>
      <c r="AB121" s="166"/>
      <c r="AC121" s="166"/>
      <c r="AD121" s="166"/>
      <c r="AE121" s="147"/>
      <c r="AF121" s="147"/>
      <c r="AG121" s="166"/>
      <c r="AH121" s="166"/>
      <c r="AI121" s="166"/>
      <c r="AJ121" s="166"/>
      <c r="AK121" s="166"/>
      <c r="AL121" s="166"/>
      <c r="AM121" s="166"/>
      <c r="AN121" s="159"/>
      <c r="AO121" s="159"/>
      <c r="AP121" s="159"/>
      <c r="AQ121" s="159"/>
      <c r="AR121" s="166"/>
      <c r="AS121" s="159"/>
      <c r="AT121" s="159"/>
      <c r="AU121" s="166"/>
      <c r="AV121" s="159"/>
      <c r="AW121" s="159"/>
      <c r="AX121" s="166"/>
      <c r="AY121" s="159"/>
    </row>
    <row r="122" spans="1:51" ht="24.75" hidden="1" customHeight="1" x14ac:dyDescent="0.2">
      <c r="A122" s="143"/>
      <c r="B122" s="143"/>
      <c r="C122" s="166"/>
      <c r="D122" s="166"/>
      <c r="E122" s="166"/>
      <c r="F122" s="166"/>
      <c r="G122" s="166"/>
      <c r="H122" s="166"/>
      <c r="I122" s="166"/>
      <c r="J122" s="166"/>
      <c r="K122" s="166"/>
      <c r="L122" s="166"/>
      <c r="M122" s="166"/>
      <c r="N122" s="166"/>
      <c r="O122" s="166"/>
      <c r="P122" s="166"/>
      <c r="Q122" s="166"/>
      <c r="R122" s="166"/>
      <c r="S122" s="166"/>
      <c r="T122" s="166"/>
      <c r="U122" s="166"/>
      <c r="V122" s="166"/>
      <c r="W122" s="166"/>
      <c r="X122" s="166"/>
      <c r="Y122" s="166"/>
      <c r="Z122" s="166"/>
      <c r="AA122" s="166"/>
      <c r="AB122" s="166"/>
      <c r="AC122" s="166"/>
      <c r="AD122" s="166"/>
      <c r="AE122" s="147"/>
      <c r="AF122" s="147"/>
      <c r="AG122" s="166"/>
      <c r="AH122" s="166"/>
      <c r="AI122" s="166"/>
      <c r="AJ122" s="166"/>
      <c r="AK122" s="166"/>
      <c r="AL122" s="166"/>
      <c r="AM122" s="166"/>
      <c r="AN122" s="159"/>
      <c r="AO122" s="159"/>
      <c r="AP122" s="159"/>
      <c r="AQ122" s="159"/>
      <c r="AR122" s="166"/>
      <c r="AS122" s="159"/>
      <c r="AT122" s="159"/>
      <c r="AU122" s="166"/>
      <c r="AV122" s="159"/>
      <c r="AW122" s="159"/>
      <c r="AX122" s="166"/>
      <c r="AY122" s="159"/>
    </row>
    <row r="123" spans="1:51" ht="24.75" hidden="1" customHeight="1" x14ac:dyDescent="0.2">
      <c r="A123" s="143"/>
      <c r="B123" s="143"/>
      <c r="C123" s="166"/>
      <c r="D123" s="166"/>
      <c r="E123" s="166"/>
      <c r="F123" s="166"/>
      <c r="G123" s="166"/>
      <c r="H123" s="166"/>
      <c r="I123" s="166"/>
      <c r="J123" s="166"/>
      <c r="K123" s="166"/>
      <c r="L123" s="166"/>
      <c r="M123" s="166"/>
      <c r="N123" s="166"/>
      <c r="O123" s="166"/>
      <c r="P123" s="166"/>
      <c r="Q123" s="166"/>
      <c r="R123" s="166"/>
      <c r="S123" s="166"/>
      <c r="T123" s="166"/>
      <c r="U123" s="166"/>
      <c r="V123" s="166"/>
      <c r="W123" s="166"/>
      <c r="X123" s="166"/>
      <c r="Y123" s="166"/>
      <c r="Z123" s="166"/>
      <c r="AA123" s="166"/>
      <c r="AB123" s="166"/>
      <c r="AC123" s="166"/>
      <c r="AD123" s="166"/>
      <c r="AE123" s="147"/>
      <c r="AF123" s="147"/>
      <c r="AG123" s="166"/>
      <c r="AH123" s="166"/>
      <c r="AI123" s="166"/>
      <c r="AJ123" s="166"/>
      <c r="AK123" s="166"/>
      <c r="AL123" s="166"/>
      <c r="AM123" s="166"/>
      <c r="AN123" s="159"/>
      <c r="AO123" s="159"/>
      <c r="AP123" s="159"/>
      <c r="AQ123" s="159"/>
      <c r="AR123" s="166"/>
      <c r="AS123" s="159"/>
      <c r="AT123" s="159"/>
      <c r="AU123" s="166"/>
      <c r="AV123" s="159"/>
      <c r="AW123" s="159"/>
      <c r="AX123" s="166"/>
      <c r="AY123" s="159"/>
    </row>
    <row r="124" spans="1:51" ht="24.75" hidden="1" customHeight="1" x14ac:dyDescent="0.2">
      <c r="A124" s="143"/>
      <c r="B124" s="143"/>
      <c r="C124" s="166"/>
      <c r="D124" s="166"/>
      <c r="E124" s="166"/>
      <c r="F124" s="166"/>
      <c r="G124" s="166"/>
      <c r="H124" s="166"/>
      <c r="I124" s="166"/>
      <c r="J124" s="166"/>
      <c r="K124" s="166"/>
      <c r="L124" s="166"/>
      <c r="M124" s="166"/>
      <c r="N124" s="166"/>
      <c r="O124" s="166"/>
      <c r="P124" s="166"/>
      <c r="Q124" s="166"/>
      <c r="R124" s="166"/>
      <c r="S124" s="166"/>
      <c r="T124" s="166"/>
      <c r="U124" s="166"/>
      <c r="V124" s="166"/>
      <c r="W124" s="166"/>
      <c r="X124" s="166"/>
      <c r="Y124" s="166"/>
      <c r="Z124" s="166"/>
      <c r="AA124" s="166"/>
      <c r="AB124" s="166"/>
      <c r="AC124" s="166"/>
      <c r="AD124" s="166"/>
      <c r="AE124" s="147"/>
      <c r="AF124" s="147"/>
      <c r="AG124" s="166"/>
      <c r="AH124" s="166"/>
      <c r="AI124" s="166"/>
      <c r="AJ124" s="166"/>
      <c r="AK124" s="166"/>
      <c r="AL124" s="166"/>
      <c r="AM124" s="166"/>
      <c r="AN124" s="159"/>
      <c r="AO124" s="159"/>
      <c r="AP124" s="159"/>
      <c r="AQ124" s="159"/>
      <c r="AR124" s="166"/>
      <c r="AS124" s="159"/>
      <c r="AT124" s="159"/>
      <c r="AU124" s="166"/>
      <c r="AV124" s="159"/>
      <c r="AW124" s="159"/>
      <c r="AX124" s="166"/>
      <c r="AY124" s="159"/>
    </row>
    <row r="125" spans="1:51" ht="24.75" hidden="1" customHeight="1" x14ac:dyDescent="0.2">
      <c r="A125" s="143"/>
      <c r="B125" s="143"/>
      <c r="C125" s="166"/>
      <c r="D125" s="166"/>
      <c r="E125" s="166"/>
      <c r="F125" s="166"/>
      <c r="G125" s="166"/>
      <c r="H125" s="166"/>
      <c r="I125" s="166"/>
      <c r="J125" s="166"/>
      <c r="K125" s="166"/>
      <c r="L125" s="166"/>
      <c r="M125" s="166"/>
      <c r="N125" s="166"/>
      <c r="O125" s="166"/>
      <c r="P125" s="166"/>
      <c r="Q125" s="166"/>
      <c r="R125" s="166"/>
      <c r="S125" s="166"/>
      <c r="T125" s="166"/>
      <c r="U125" s="166"/>
      <c r="V125" s="166"/>
      <c r="W125" s="166"/>
      <c r="X125" s="166"/>
      <c r="Y125" s="166"/>
      <c r="Z125" s="166"/>
      <c r="AA125" s="166"/>
      <c r="AB125" s="166"/>
      <c r="AC125" s="166"/>
      <c r="AD125" s="166"/>
      <c r="AE125" s="147"/>
      <c r="AF125" s="147"/>
      <c r="AG125" s="166"/>
      <c r="AH125" s="166"/>
      <c r="AI125" s="166"/>
      <c r="AJ125" s="166"/>
      <c r="AK125" s="166"/>
      <c r="AL125" s="166"/>
      <c r="AM125" s="166"/>
      <c r="AN125" s="159"/>
      <c r="AO125" s="159"/>
      <c r="AP125" s="159"/>
      <c r="AQ125" s="159"/>
      <c r="AR125" s="166"/>
      <c r="AS125" s="159"/>
      <c r="AT125" s="159"/>
      <c r="AU125" s="166"/>
      <c r="AV125" s="159"/>
      <c r="AW125" s="159"/>
      <c r="AX125" s="166"/>
      <c r="AY125" s="159"/>
    </row>
    <row r="126" spans="1:51" ht="24.75" hidden="1" customHeight="1" x14ac:dyDescent="0.2">
      <c r="A126" s="143"/>
      <c r="B126" s="143"/>
      <c r="C126" s="166"/>
      <c r="D126" s="166"/>
      <c r="E126" s="166"/>
      <c r="F126" s="166"/>
      <c r="G126" s="166"/>
      <c r="H126" s="166"/>
      <c r="I126" s="166"/>
      <c r="J126" s="166"/>
      <c r="K126" s="166"/>
      <c r="L126" s="166"/>
      <c r="M126" s="166"/>
      <c r="N126" s="166"/>
      <c r="O126" s="166"/>
      <c r="P126" s="166"/>
      <c r="Q126" s="166"/>
      <c r="R126" s="166"/>
      <c r="S126" s="166"/>
      <c r="T126" s="166"/>
      <c r="U126" s="166"/>
      <c r="V126" s="166"/>
      <c r="W126" s="166"/>
      <c r="X126" s="166"/>
      <c r="Y126" s="166"/>
      <c r="Z126" s="166"/>
      <c r="AA126" s="166"/>
      <c r="AB126" s="166"/>
      <c r="AC126" s="166"/>
      <c r="AD126" s="166"/>
      <c r="AE126" s="147"/>
      <c r="AF126" s="147"/>
      <c r="AG126" s="166"/>
      <c r="AH126" s="166"/>
      <c r="AI126" s="166"/>
      <c r="AJ126" s="166"/>
      <c r="AK126" s="166"/>
      <c r="AL126" s="166"/>
      <c r="AM126" s="166"/>
      <c r="AN126" s="159"/>
      <c r="AO126" s="159"/>
      <c r="AP126" s="159"/>
      <c r="AQ126" s="159"/>
      <c r="AR126" s="166"/>
      <c r="AS126" s="159"/>
      <c r="AT126" s="159"/>
      <c r="AU126" s="166"/>
      <c r="AV126" s="159"/>
      <c r="AW126" s="159"/>
      <c r="AX126" s="166"/>
      <c r="AY126" s="159"/>
    </row>
    <row r="127" spans="1:51" ht="24.75" hidden="1" customHeight="1" x14ac:dyDescent="0.2">
      <c r="A127" s="143"/>
      <c r="B127" s="143"/>
      <c r="C127" s="166"/>
      <c r="D127" s="166"/>
      <c r="E127" s="166"/>
      <c r="F127" s="166"/>
      <c r="G127" s="166"/>
      <c r="H127" s="166"/>
      <c r="I127" s="166"/>
      <c r="J127" s="166"/>
      <c r="K127" s="166"/>
      <c r="L127" s="166"/>
      <c r="M127" s="166"/>
      <c r="N127" s="166"/>
      <c r="O127" s="166"/>
      <c r="P127" s="166"/>
      <c r="Q127" s="166"/>
      <c r="R127" s="166"/>
      <c r="S127" s="166"/>
      <c r="T127" s="166"/>
      <c r="U127" s="166"/>
      <c r="V127" s="166"/>
      <c r="W127" s="166"/>
      <c r="X127" s="166"/>
      <c r="Y127" s="166"/>
      <c r="Z127" s="166"/>
      <c r="AA127" s="166"/>
      <c r="AB127" s="166"/>
      <c r="AC127" s="166"/>
      <c r="AD127" s="166"/>
      <c r="AE127" s="147"/>
      <c r="AF127" s="147"/>
      <c r="AG127" s="166"/>
      <c r="AH127" s="166"/>
      <c r="AI127" s="166"/>
      <c r="AJ127" s="166"/>
      <c r="AK127" s="166"/>
      <c r="AL127" s="166"/>
      <c r="AM127" s="166"/>
      <c r="AN127" s="159"/>
      <c r="AO127" s="159"/>
      <c r="AP127" s="159"/>
      <c r="AQ127" s="159"/>
      <c r="AR127" s="166"/>
      <c r="AS127" s="159"/>
      <c r="AT127" s="159"/>
      <c r="AU127" s="166"/>
      <c r="AV127" s="159"/>
      <c r="AW127" s="159"/>
      <c r="AX127" s="166"/>
      <c r="AY127" s="159"/>
    </row>
    <row r="128" spans="1:51" ht="24.75" hidden="1" customHeight="1" x14ac:dyDescent="0.2">
      <c r="A128" s="143"/>
      <c r="B128" s="143"/>
      <c r="C128" s="166"/>
      <c r="D128" s="166"/>
      <c r="E128" s="166"/>
      <c r="F128" s="166"/>
      <c r="G128" s="166"/>
      <c r="H128" s="166"/>
      <c r="I128" s="166"/>
      <c r="J128" s="166"/>
      <c r="K128" s="166"/>
      <c r="L128" s="166"/>
      <c r="M128" s="166"/>
      <c r="N128" s="166"/>
      <c r="O128" s="166"/>
      <c r="P128" s="166"/>
      <c r="Q128" s="166"/>
      <c r="R128" s="166"/>
      <c r="S128" s="166"/>
      <c r="T128" s="166"/>
      <c r="U128" s="166"/>
      <c r="V128" s="166"/>
      <c r="W128" s="166"/>
      <c r="X128" s="166"/>
      <c r="Y128" s="166"/>
      <c r="Z128" s="166"/>
      <c r="AA128" s="166"/>
      <c r="AB128" s="166"/>
      <c r="AC128" s="166"/>
      <c r="AD128" s="166"/>
      <c r="AE128" s="147"/>
      <c r="AF128" s="147"/>
      <c r="AG128" s="166"/>
      <c r="AH128" s="166"/>
      <c r="AI128" s="166"/>
      <c r="AJ128" s="166"/>
      <c r="AK128" s="166"/>
      <c r="AL128" s="166"/>
      <c r="AM128" s="166"/>
      <c r="AN128" s="159"/>
      <c r="AO128" s="159"/>
      <c r="AP128" s="159"/>
      <c r="AQ128" s="159"/>
      <c r="AR128" s="166"/>
      <c r="AS128" s="159"/>
      <c r="AT128" s="159"/>
      <c r="AU128" s="166"/>
      <c r="AV128" s="159"/>
      <c r="AW128" s="159"/>
      <c r="AX128" s="166"/>
      <c r="AY128" s="159"/>
    </row>
    <row r="129" spans="1:51" ht="24.75" hidden="1" customHeight="1" x14ac:dyDescent="0.2">
      <c r="A129" s="143"/>
      <c r="B129" s="143"/>
      <c r="C129" s="166"/>
      <c r="D129" s="166"/>
      <c r="E129" s="166"/>
      <c r="F129" s="166"/>
      <c r="G129" s="166"/>
      <c r="H129" s="166"/>
      <c r="I129" s="166"/>
      <c r="J129" s="166"/>
      <c r="K129" s="166"/>
      <c r="L129" s="166"/>
      <c r="M129" s="166"/>
      <c r="N129" s="166"/>
      <c r="O129" s="166"/>
      <c r="P129" s="166"/>
      <c r="Q129" s="166"/>
      <c r="R129" s="166"/>
      <c r="S129" s="166"/>
      <c r="T129" s="166"/>
      <c r="U129" s="166"/>
      <c r="V129" s="166"/>
      <c r="W129" s="166"/>
      <c r="X129" s="166"/>
      <c r="Y129" s="166"/>
      <c r="Z129" s="166"/>
      <c r="AA129" s="166"/>
      <c r="AB129" s="166"/>
      <c r="AC129" s="166"/>
      <c r="AD129" s="166"/>
      <c r="AE129" s="147"/>
      <c r="AF129" s="147"/>
      <c r="AG129" s="166"/>
      <c r="AH129" s="166"/>
      <c r="AI129" s="166"/>
      <c r="AJ129" s="166"/>
      <c r="AK129" s="166"/>
      <c r="AL129" s="166"/>
      <c r="AM129" s="166"/>
      <c r="AN129" s="159"/>
      <c r="AO129" s="159"/>
      <c r="AP129" s="159"/>
      <c r="AQ129" s="159"/>
      <c r="AR129" s="166"/>
      <c r="AS129" s="159"/>
      <c r="AT129" s="159"/>
      <c r="AU129" s="166"/>
      <c r="AV129" s="159"/>
      <c r="AW129" s="159"/>
      <c r="AX129" s="166"/>
      <c r="AY129" s="159"/>
    </row>
    <row r="130" spans="1:51" ht="24.75" hidden="1" customHeight="1" x14ac:dyDescent="0.2">
      <c r="A130" s="143"/>
      <c r="B130" s="143"/>
      <c r="C130" s="166"/>
      <c r="D130" s="166"/>
      <c r="E130" s="166"/>
      <c r="F130" s="166"/>
      <c r="G130" s="166"/>
      <c r="H130" s="166"/>
      <c r="I130" s="166"/>
      <c r="J130" s="166"/>
      <c r="K130" s="166"/>
      <c r="L130" s="166"/>
      <c r="M130" s="166"/>
      <c r="N130" s="166"/>
      <c r="O130" s="166"/>
      <c r="P130" s="166"/>
      <c r="Q130" s="166"/>
      <c r="R130" s="166"/>
      <c r="S130" s="166"/>
      <c r="T130" s="166"/>
      <c r="U130" s="166"/>
      <c r="V130" s="166"/>
      <c r="W130" s="166"/>
      <c r="X130" s="166"/>
      <c r="Y130" s="166"/>
      <c r="Z130" s="166"/>
      <c r="AA130" s="166"/>
      <c r="AB130" s="166"/>
      <c r="AC130" s="166"/>
      <c r="AD130" s="166"/>
      <c r="AE130" s="147"/>
      <c r="AF130" s="147"/>
      <c r="AG130" s="166"/>
      <c r="AH130" s="166"/>
      <c r="AI130" s="166"/>
      <c r="AJ130" s="166"/>
      <c r="AK130" s="166"/>
      <c r="AL130" s="166"/>
      <c r="AM130" s="166"/>
      <c r="AN130" s="159"/>
      <c r="AO130" s="159"/>
      <c r="AP130" s="159"/>
      <c r="AQ130" s="159"/>
      <c r="AR130" s="166"/>
      <c r="AS130" s="159"/>
      <c r="AT130" s="159"/>
      <c r="AU130" s="166"/>
      <c r="AV130" s="159"/>
      <c r="AW130" s="159"/>
      <c r="AX130" s="166"/>
      <c r="AY130" s="159"/>
    </row>
    <row r="131" spans="1:51" ht="24.75" hidden="1" customHeight="1" x14ac:dyDescent="0.2">
      <c r="A131" s="143"/>
      <c r="B131" s="143"/>
      <c r="C131" s="166"/>
      <c r="D131" s="166"/>
      <c r="E131" s="166"/>
      <c r="F131" s="166"/>
      <c r="G131" s="166"/>
      <c r="H131" s="166"/>
      <c r="I131" s="166"/>
      <c r="J131" s="166"/>
      <c r="K131" s="166"/>
      <c r="L131" s="166"/>
      <c r="M131" s="166"/>
      <c r="N131" s="166"/>
      <c r="O131" s="166"/>
      <c r="P131" s="166"/>
      <c r="Q131" s="166"/>
      <c r="R131" s="166"/>
      <c r="S131" s="166"/>
      <c r="T131" s="166"/>
      <c r="U131" s="166"/>
      <c r="V131" s="166"/>
      <c r="W131" s="166"/>
      <c r="X131" s="166"/>
      <c r="Y131" s="166"/>
      <c r="Z131" s="166"/>
      <c r="AA131" s="166"/>
      <c r="AB131" s="166"/>
      <c r="AC131" s="166"/>
      <c r="AD131" s="166"/>
      <c r="AE131" s="147"/>
      <c r="AF131" s="147"/>
      <c r="AG131" s="166"/>
      <c r="AH131" s="166"/>
      <c r="AI131" s="166"/>
      <c r="AJ131" s="166"/>
      <c r="AK131" s="166"/>
      <c r="AL131" s="166"/>
      <c r="AM131" s="166"/>
      <c r="AN131" s="159"/>
      <c r="AO131" s="159"/>
      <c r="AP131" s="159"/>
      <c r="AQ131" s="159"/>
      <c r="AR131" s="166"/>
      <c r="AS131" s="159"/>
      <c r="AT131" s="159"/>
      <c r="AU131" s="166"/>
      <c r="AV131" s="159"/>
      <c r="AW131" s="159"/>
      <c r="AX131" s="166"/>
      <c r="AY131" s="159"/>
    </row>
    <row r="132" spans="1:51" ht="24.75" hidden="1" customHeight="1" x14ac:dyDescent="0.2">
      <c r="A132" s="143"/>
      <c r="B132" s="143"/>
      <c r="C132" s="166"/>
      <c r="D132" s="166"/>
      <c r="E132" s="166"/>
      <c r="F132" s="166"/>
      <c r="G132" s="166"/>
      <c r="H132" s="166"/>
      <c r="I132" s="166"/>
      <c r="J132" s="166"/>
      <c r="K132" s="166"/>
      <c r="L132" s="166"/>
      <c r="M132" s="166"/>
      <c r="N132" s="166"/>
      <c r="O132" s="166"/>
      <c r="P132" s="166"/>
      <c r="Q132" s="166"/>
      <c r="R132" s="166"/>
      <c r="S132" s="166"/>
      <c r="T132" s="166"/>
      <c r="U132" s="166"/>
      <c r="V132" s="166"/>
      <c r="W132" s="166"/>
      <c r="X132" s="166"/>
      <c r="Y132" s="166"/>
      <c r="Z132" s="166"/>
      <c r="AA132" s="166"/>
      <c r="AB132" s="166"/>
      <c r="AC132" s="166"/>
      <c r="AD132" s="166"/>
      <c r="AE132" s="147"/>
      <c r="AF132" s="147"/>
      <c r="AG132" s="166"/>
      <c r="AH132" s="166"/>
      <c r="AI132" s="166"/>
      <c r="AJ132" s="166"/>
      <c r="AK132" s="166"/>
      <c r="AL132" s="166"/>
      <c r="AM132" s="166"/>
      <c r="AN132" s="159"/>
      <c r="AO132" s="159"/>
      <c r="AP132" s="159"/>
      <c r="AQ132" s="159"/>
      <c r="AR132" s="166"/>
      <c r="AS132" s="159"/>
      <c r="AT132" s="159"/>
      <c r="AU132" s="166"/>
      <c r="AV132" s="159"/>
      <c r="AW132" s="159"/>
      <c r="AX132" s="166"/>
      <c r="AY132" s="159"/>
    </row>
    <row r="133" spans="1:51" ht="24.75" hidden="1" customHeight="1" x14ac:dyDescent="0.2">
      <c r="A133" s="143"/>
      <c r="B133" s="143"/>
      <c r="C133" s="166"/>
      <c r="D133" s="166"/>
      <c r="E133" s="166"/>
      <c r="F133" s="166"/>
      <c r="G133" s="166"/>
      <c r="H133" s="166"/>
      <c r="I133" s="166"/>
      <c r="J133" s="166"/>
      <c r="K133" s="166"/>
      <c r="L133" s="166"/>
      <c r="M133" s="166"/>
      <c r="N133" s="166"/>
      <c r="O133" s="166"/>
      <c r="P133" s="166"/>
      <c r="Q133" s="166"/>
      <c r="R133" s="166"/>
      <c r="S133" s="166"/>
      <c r="T133" s="166"/>
      <c r="U133" s="166"/>
      <c r="V133" s="166"/>
      <c r="W133" s="166"/>
      <c r="X133" s="166"/>
      <c r="Y133" s="166"/>
      <c r="Z133" s="166"/>
      <c r="AA133" s="166"/>
      <c r="AB133" s="166"/>
      <c r="AC133" s="166"/>
      <c r="AD133" s="166"/>
      <c r="AE133" s="147"/>
      <c r="AF133" s="147"/>
      <c r="AG133" s="166"/>
      <c r="AH133" s="166"/>
      <c r="AI133" s="166"/>
      <c r="AJ133" s="166"/>
      <c r="AK133" s="166"/>
      <c r="AL133" s="166"/>
      <c r="AM133" s="166"/>
      <c r="AN133" s="159"/>
      <c r="AO133" s="159"/>
      <c r="AP133" s="159"/>
      <c r="AQ133" s="159"/>
      <c r="AR133" s="166"/>
      <c r="AS133" s="159"/>
      <c r="AT133" s="159"/>
      <c r="AU133" s="166"/>
      <c r="AV133" s="159"/>
      <c r="AW133" s="159"/>
      <c r="AX133" s="166"/>
      <c r="AY133" s="159"/>
    </row>
    <row r="134" spans="1:51" ht="24.75" hidden="1" customHeight="1" x14ac:dyDescent="0.2">
      <c r="A134" s="143"/>
      <c r="B134" s="143"/>
      <c r="C134" s="166"/>
      <c r="D134" s="166"/>
      <c r="E134" s="166"/>
      <c r="F134" s="166"/>
      <c r="G134" s="166"/>
      <c r="H134" s="166"/>
      <c r="I134" s="166"/>
      <c r="J134" s="166"/>
      <c r="K134" s="166"/>
      <c r="L134" s="166"/>
      <c r="M134" s="166"/>
      <c r="N134" s="166"/>
      <c r="O134" s="166"/>
      <c r="P134" s="166"/>
      <c r="Q134" s="166"/>
      <c r="R134" s="166"/>
      <c r="S134" s="166"/>
      <c r="T134" s="166"/>
      <c r="U134" s="166"/>
      <c r="V134" s="166"/>
      <c r="W134" s="166"/>
      <c r="X134" s="166"/>
      <c r="Y134" s="166"/>
      <c r="Z134" s="166"/>
      <c r="AA134" s="166"/>
      <c r="AB134" s="166"/>
      <c r="AC134" s="166"/>
      <c r="AD134" s="166"/>
      <c r="AE134" s="147"/>
      <c r="AF134" s="147"/>
      <c r="AG134" s="166"/>
      <c r="AH134" s="166"/>
      <c r="AI134" s="166"/>
      <c r="AJ134" s="166"/>
      <c r="AK134" s="166"/>
      <c r="AL134" s="166"/>
      <c r="AM134" s="166"/>
      <c r="AN134" s="159"/>
      <c r="AO134" s="159"/>
      <c r="AP134" s="159"/>
      <c r="AQ134" s="159"/>
      <c r="AR134" s="166"/>
      <c r="AS134" s="159"/>
      <c r="AT134" s="159"/>
      <c r="AU134" s="166"/>
      <c r="AV134" s="159"/>
      <c r="AW134" s="159"/>
      <c r="AX134" s="166"/>
      <c r="AY134" s="159"/>
    </row>
    <row r="135" spans="1:51" ht="24.75" hidden="1" customHeight="1" x14ac:dyDescent="0.2">
      <c r="A135" s="143"/>
      <c r="B135" s="143"/>
      <c r="C135" s="166"/>
      <c r="D135" s="166"/>
      <c r="E135" s="166"/>
      <c r="F135" s="166"/>
      <c r="G135" s="166"/>
      <c r="H135" s="166"/>
      <c r="I135" s="166"/>
      <c r="J135" s="166"/>
      <c r="K135" s="166"/>
      <c r="L135" s="166"/>
      <c r="M135" s="166"/>
      <c r="N135" s="166"/>
      <c r="O135" s="166"/>
      <c r="P135" s="166"/>
      <c r="Q135" s="166"/>
      <c r="R135" s="166"/>
      <c r="S135" s="166"/>
      <c r="T135" s="166"/>
      <c r="U135" s="166"/>
      <c r="V135" s="166"/>
      <c r="W135" s="166"/>
      <c r="X135" s="166"/>
      <c r="Y135" s="166"/>
      <c r="Z135" s="166"/>
      <c r="AA135" s="166"/>
      <c r="AB135" s="166"/>
      <c r="AC135" s="166"/>
      <c r="AD135" s="166"/>
      <c r="AE135" s="147"/>
      <c r="AF135" s="147"/>
      <c r="AG135" s="166"/>
      <c r="AH135" s="166"/>
      <c r="AI135" s="166"/>
      <c r="AJ135" s="166"/>
      <c r="AK135" s="166"/>
      <c r="AL135" s="166"/>
      <c r="AM135" s="166"/>
      <c r="AN135" s="159"/>
      <c r="AO135" s="159"/>
      <c r="AP135" s="159"/>
      <c r="AQ135" s="159"/>
      <c r="AR135" s="166"/>
      <c r="AS135" s="159"/>
      <c r="AT135" s="159"/>
      <c r="AU135" s="166"/>
      <c r="AV135" s="159"/>
      <c r="AW135" s="159"/>
      <c r="AX135" s="166"/>
      <c r="AY135" s="159"/>
    </row>
    <row r="136" spans="1:51" ht="24.75" hidden="1" customHeight="1" x14ac:dyDescent="0.2">
      <c r="A136" s="143"/>
      <c r="B136" s="143"/>
      <c r="C136" s="166"/>
      <c r="D136" s="166"/>
      <c r="E136" s="166"/>
      <c r="F136" s="166"/>
      <c r="G136" s="166"/>
      <c r="H136" s="166"/>
      <c r="I136" s="166"/>
      <c r="J136" s="166"/>
      <c r="K136" s="166"/>
      <c r="L136" s="166"/>
      <c r="M136" s="166"/>
      <c r="N136" s="166"/>
      <c r="O136" s="166"/>
      <c r="P136" s="166"/>
      <c r="Q136" s="166"/>
      <c r="R136" s="166"/>
      <c r="S136" s="166"/>
      <c r="T136" s="166"/>
      <c r="U136" s="166"/>
      <c r="V136" s="166"/>
      <c r="W136" s="166"/>
      <c r="X136" s="166"/>
      <c r="Y136" s="166"/>
      <c r="Z136" s="166"/>
      <c r="AA136" s="166"/>
      <c r="AB136" s="166"/>
      <c r="AC136" s="166"/>
      <c r="AD136" s="166"/>
      <c r="AE136" s="147"/>
      <c r="AF136" s="147"/>
      <c r="AG136" s="166"/>
      <c r="AH136" s="166"/>
      <c r="AI136" s="166"/>
      <c r="AJ136" s="166"/>
      <c r="AK136" s="166"/>
      <c r="AL136" s="166"/>
      <c r="AM136" s="166"/>
      <c r="AN136" s="159"/>
      <c r="AO136" s="159"/>
      <c r="AP136" s="159"/>
      <c r="AQ136" s="159"/>
      <c r="AR136" s="166"/>
      <c r="AS136" s="159"/>
      <c r="AT136" s="159"/>
      <c r="AU136" s="166"/>
      <c r="AV136" s="159"/>
      <c r="AW136" s="159"/>
      <c r="AX136" s="166"/>
      <c r="AY136" s="159"/>
    </row>
    <row r="137" spans="1:51" ht="24.75" hidden="1" customHeight="1" x14ac:dyDescent="0.2">
      <c r="A137" s="143"/>
      <c r="B137" s="143"/>
      <c r="C137" s="166"/>
      <c r="D137" s="166"/>
      <c r="E137" s="166"/>
      <c r="F137" s="166"/>
      <c r="G137" s="166"/>
      <c r="H137" s="166"/>
      <c r="I137" s="166"/>
      <c r="J137" s="166"/>
      <c r="K137" s="166"/>
      <c r="L137" s="166"/>
      <c r="M137" s="166"/>
      <c r="N137" s="166"/>
      <c r="O137" s="166"/>
      <c r="P137" s="166"/>
      <c r="Q137" s="166"/>
      <c r="R137" s="166"/>
      <c r="S137" s="166"/>
      <c r="T137" s="166"/>
      <c r="U137" s="166"/>
      <c r="V137" s="166"/>
      <c r="W137" s="166"/>
      <c r="X137" s="166"/>
      <c r="Y137" s="166"/>
      <c r="Z137" s="166"/>
      <c r="AA137" s="166"/>
      <c r="AB137" s="166"/>
      <c r="AC137" s="166"/>
      <c r="AD137" s="166"/>
      <c r="AE137" s="147"/>
      <c r="AF137" s="147"/>
      <c r="AG137" s="166"/>
      <c r="AH137" s="166"/>
      <c r="AI137" s="166"/>
      <c r="AJ137" s="166"/>
      <c r="AK137" s="166"/>
      <c r="AL137" s="166"/>
      <c r="AM137" s="166"/>
      <c r="AN137" s="159"/>
      <c r="AO137" s="159"/>
      <c r="AP137" s="159"/>
      <c r="AQ137" s="159"/>
      <c r="AR137" s="166"/>
      <c r="AS137" s="159"/>
      <c r="AT137" s="159"/>
      <c r="AU137" s="166"/>
      <c r="AV137" s="159"/>
      <c r="AW137" s="159"/>
      <c r="AX137" s="166"/>
      <c r="AY137" s="159"/>
    </row>
    <row r="138" spans="1:51" ht="24.75" hidden="1" customHeight="1" x14ac:dyDescent="0.2">
      <c r="A138" s="143"/>
      <c r="B138" s="143"/>
      <c r="C138" s="166"/>
      <c r="D138" s="166"/>
      <c r="E138" s="166"/>
      <c r="F138" s="166"/>
      <c r="G138" s="166"/>
      <c r="H138" s="166"/>
      <c r="I138" s="166"/>
      <c r="J138" s="166"/>
      <c r="K138" s="166"/>
      <c r="L138" s="166"/>
      <c r="M138" s="166"/>
      <c r="N138" s="166"/>
      <c r="O138" s="166"/>
      <c r="P138" s="166"/>
      <c r="Q138" s="166"/>
      <c r="R138" s="166"/>
      <c r="S138" s="166"/>
      <c r="T138" s="166"/>
      <c r="U138" s="166"/>
      <c r="V138" s="166"/>
      <c r="W138" s="166"/>
      <c r="X138" s="166"/>
      <c r="Y138" s="166"/>
      <c r="Z138" s="166"/>
      <c r="AA138" s="166"/>
      <c r="AB138" s="166"/>
      <c r="AC138" s="166"/>
      <c r="AD138" s="166"/>
      <c r="AE138" s="147"/>
      <c r="AF138" s="147"/>
      <c r="AG138" s="166"/>
      <c r="AH138" s="166"/>
      <c r="AI138" s="166"/>
      <c r="AJ138" s="166"/>
      <c r="AK138" s="166"/>
      <c r="AL138" s="166"/>
      <c r="AM138" s="166"/>
      <c r="AN138" s="159"/>
      <c r="AO138" s="159"/>
      <c r="AP138" s="159"/>
      <c r="AQ138" s="159"/>
      <c r="AR138" s="166"/>
      <c r="AS138" s="159"/>
      <c r="AT138" s="159"/>
      <c r="AU138" s="166"/>
      <c r="AV138" s="159"/>
      <c r="AW138" s="159"/>
      <c r="AX138" s="166"/>
      <c r="AY138" s="159"/>
    </row>
    <row r="139" spans="1:51" ht="24.75" hidden="1" customHeight="1" x14ac:dyDescent="0.2">
      <c r="A139" s="143"/>
      <c r="B139" s="143"/>
      <c r="C139" s="166"/>
      <c r="D139" s="166"/>
      <c r="E139" s="166"/>
      <c r="F139" s="166"/>
      <c r="G139" s="166"/>
      <c r="H139" s="166"/>
      <c r="I139" s="166"/>
      <c r="J139" s="166"/>
      <c r="K139" s="166"/>
      <c r="L139" s="166"/>
      <c r="M139" s="166"/>
      <c r="N139" s="166"/>
      <c r="O139" s="166"/>
      <c r="P139" s="166"/>
      <c r="Q139" s="166"/>
      <c r="R139" s="166"/>
      <c r="S139" s="166"/>
      <c r="T139" s="166"/>
      <c r="U139" s="166"/>
      <c r="V139" s="166"/>
      <c r="W139" s="166"/>
      <c r="X139" s="166"/>
      <c r="Y139" s="166"/>
      <c r="Z139" s="166"/>
      <c r="AA139" s="166"/>
      <c r="AB139" s="166"/>
      <c r="AC139" s="166"/>
      <c r="AD139" s="166"/>
      <c r="AE139" s="147"/>
      <c r="AF139" s="147"/>
      <c r="AG139" s="166"/>
      <c r="AH139" s="166"/>
      <c r="AI139" s="166"/>
      <c r="AJ139" s="166"/>
      <c r="AK139" s="166"/>
      <c r="AL139" s="166"/>
      <c r="AM139" s="166"/>
      <c r="AN139" s="159"/>
      <c r="AO139" s="159"/>
      <c r="AP139" s="159"/>
      <c r="AQ139" s="159"/>
      <c r="AR139" s="166"/>
      <c r="AS139" s="159"/>
      <c r="AT139" s="159"/>
      <c r="AU139" s="166"/>
      <c r="AV139" s="159"/>
      <c r="AW139" s="159"/>
      <c r="AX139" s="166"/>
      <c r="AY139" s="159"/>
    </row>
    <row r="140" spans="1:51" ht="24.75" hidden="1" customHeight="1" x14ac:dyDescent="0.2">
      <c r="A140" s="143"/>
      <c r="B140" s="143"/>
      <c r="C140" s="166"/>
      <c r="D140" s="166"/>
      <c r="E140" s="166"/>
      <c r="F140" s="166"/>
      <c r="G140" s="166"/>
      <c r="H140" s="166"/>
      <c r="I140" s="166"/>
      <c r="J140" s="166"/>
      <c r="K140" s="166"/>
      <c r="L140" s="166"/>
      <c r="M140" s="166"/>
      <c r="N140" s="166"/>
      <c r="O140" s="166"/>
      <c r="P140" s="166"/>
      <c r="Q140" s="166"/>
      <c r="R140" s="166"/>
      <c r="S140" s="166"/>
      <c r="T140" s="166"/>
      <c r="U140" s="166"/>
      <c r="V140" s="166"/>
      <c r="W140" s="166"/>
      <c r="X140" s="166"/>
      <c r="Y140" s="166"/>
      <c r="Z140" s="166"/>
      <c r="AA140" s="166"/>
      <c r="AB140" s="166"/>
      <c r="AC140" s="166"/>
      <c r="AD140" s="166"/>
      <c r="AE140" s="147"/>
      <c r="AF140" s="147"/>
      <c r="AG140" s="166"/>
      <c r="AH140" s="166"/>
      <c r="AI140" s="166"/>
      <c r="AJ140" s="166"/>
      <c r="AK140" s="166"/>
      <c r="AL140" s="166"/>
      <c r="AM140" s="166"/>
      <c r="AN140" s="159"/>
      <c r="AO140" s="159"/>
      <c r="AP140" s="159"/>
      <c r="AQ140" s="159"/>
      <c r="AR140" s="166"/>
      <c r="AS140" s="159"/>
      <c r="AT140" s="159"/>
      <c r="AU140" s="166"/>
      <c r="AV140" s="159"/>
      <c r="AW140" s="159"/>
      <c r="AX140" s="166"/>
      <c r="AY140" s="159"/>
    </row>
    <row r="141" spans="1:51" ht="24.75" hidden="1" customHeight="1" x14ac:dyDescent="0.2">
      <c r="A141" s="143"/>
      <c r="B141" s="143"/>
      <c r="C141" s="166"/>
      <c r="D141" s="166"/>
      <c r="E141" s="166"/>
      <c r="F141" s="166"/>
      <c r="G141" s="166"/>
      <c r="H141" s="166"/>
      <c r="I141" s="166"/>
      <c r="J141" s="166"/>
      <c r="K141" s="166"/>
      <c r="L141" s="166"/>
      <c r="M141" s="166"/>
      <c r="N141" s="166"/>
      <c r="O141" s="166"/>
      <c r="P141" s="166"/>
      <c r="Q141" s="166"/>
      <c r="R141" s="166"/>
      <c r="S141" s="166"/>
      <c r="T141" s="166"/>
      <c r="U141" s="166"/>
      <c r="V141" s="166"/>
      <c r="W141" s="166"/>
      <c r="X141" s="166"/>
      <c r="Y141" s="166"/>
      <c r="Z141" s="166"/>
      <c r="AA141" s="166"/>
      <c r="AB141" s="166"/>
      <c r="AC141" s="166"/>
      <c r="AD141" s="166"/>
      <c r="AE141" s="147"/>
      <c r="AF141" s="147"/>
      <c r="AG141" s="166"/>
      <c r="AH141" s="166"/>
      <c r="AI141" s="166"/>
      <c r="AJ141" s="166"/>
      <c r="AK141" s="166"/>
      <c r="AL141" s="166"/>
      <c r="AM141" s="166"/>
      <c r="AN141" s="159"/>
      <c r="AO141" s="159"/>
      <c r="AP141" s="159"/>
      <c r="AQ141" s="159"/>
      <c r="AR141" s="166"/>
      <c r="AS141" s="159"/>
      <c r="AT141" s="159"/>
      <c r="AU141" s="166"/>
      <c r="AV141" s="159"/>
      <c r="AW141" s="159"/>
      <c r="AX141" s="166"/>
      <c r="AY141" s="159"/>
    </row>
    <row r="142" spans="1:51" ht="24.75" hidden="1" customHeight="1" x14ac:dyDescent="0.2">
      <c r="A142" s="143"/>
      <c r="B142" s="143"/>
      <c r="C142" s="166"/>
      <c r="D142" s="166"/>
      <c r="E142" s="166"/>
      <c r="F142" s="166"/>
      <c r="G142" s="166"/>
      <c r="H142" s="166"/>
      <c r="I142" s="166"/>
      <c r="J142" s="166"/>
      <c r="K142" s="166"/>
      <c r="L142" s="166"/>
      <c r="M142" s="166"/>
      <c r="N142" s="166"/>
      <c r="O142" s="166"/>
      <c r="P142" s="166"/>
      <c r="Q142" s="166"/>
      <c r="R142" s="166"/>
      <c r="S142" s="166"/>
      <c r="T142" s="166"/>
      <c r="U142" s="166"/>
      <c r="V142" s="166"/>
      <c r="W142" s="166"/>
      <c r="X142" s="166"/>
      <c r="Y142" s="166"/>
      <c r="Z142" s="166"/>
      <c r="AA142" s="166"/>
      <c r="AB142" s="166"/>
      <c r="AC142" s="166"/>
      <c r="AD142" s="166"/>
      <c r="AE142" s="147"/>
      <c r="AF142" s="147"/>
      <c r="AG142" s="166"/>
      <c r="AH142" s="166"/>
      <c r="AI142" s="166"/>
      <c r="AJ142" s="166"/>
      <c r="AK142" s="166"/>
      <c r="AL142" s="166"/>
      <c r="AM142" s="166"/>
      <c r="AN142" s="159"/>
      <c r="AO142" s="159"/>
      <c r="AP142" s="159"/>
      <c r="AQ142" s="159"/>
      <c r="AR142" s="166"/>
      <c r="AS142" s="159"/>
      <c r="AT142" s="159"/>
      <c r="AU142" s="166"/>
      <c r="AV142" s="159"/>
      <c r="AW142" s="159"/>
      <c r="AX142" s="166"/>
      <c r="AY142" s="159"/>
    </row>
    <row r="143" spans="1:51" ht="24.75" hidden="1" customHeight="1" x14ac:dyDescent="0.2">
      <c r="A143" s="143"/>
      <c r="B143" s="143"/>
      <c r="C143" s="166"/>
      <c r="D143" s="166"/>
      <c r="E143" s="166"/>
      <c r="F143" s="166"/>
      <c r="G143" s="166"/>
      <c r="H143" s="166"/>
      <c r="I143" s="166"/>
      <c r="J143" s="166"/>
      <c r="K143" s="166"/>
      <c r="L143" s="166"/>
      <c r="M143" s="166"/>
      <c r="N143" s="166"/>
      <c r="O143" s="166"/>
      <c r="P143" s="166"/>
      <c r="Q143" s="166"/>
      <c r="R143" s="166"/>
      <c r="S143" s="166"/>
      <c r="T143" s="166"/>
      <c r="U143" s="166"/>
      <c r="V143" s="166"/>
      <c r="W143" s="166"/>
      <c r="X143" s="166"/>
      <c r="Y143" s="166"/>
      <c r="Z143" s="166"/>
      <c r="AA143" s="166"/>
      <c r="AB143" s="166"/>
      <c r="AC143" s="166"/>
      <c r="AD143" s="166"/>
      <c r="AE143" s="147"/>
      <c r="AF143" s="147"/>
      <c r="AG143" s="166"/>
      <c r="AH143" s="166"/>
      <c r="AI143" s="166"/>
      <c r="AJ143" s="166"/>
      <c r="AK143" s="166"/>
      <c r="AL143" s="166"/>
      <c r="AM143" s="166"/>
      <c r="AN143" s="159"/>
      <c r="AO143" s="159"/>
      <c r="AP143" s="159"/>
      <c r="AQ143" s="159"/>
      <c r="AR143" s="166"/>
      <c r="AS143" s="159"/>
      <c r="AT143" s="159"/>
      <c r="AU143" s="166"/>
      <c r="AV143" s="159"/>
      <c r="AW143" s="159"/>
      <c r="AX143" s="166"/>
      <c r="AY143" s="159"/>
    </row>
    <row r="144" spans="1:51" ht="24.75" hidden="1" customHeight="1" x14ac:dyDescent="0.2">
      <c r="A144" s="143"/>
      <c r="B144" s="143"/>
      <c r="C144" s="166"/>
      <c r="D144" s="166"/>
      <c r="E144" s="166"/>
      <c r="F144" s="166"/>
      <c r="G144" s="166"/>
      <c r="H144" s="166"/>
      <c r="I144" s="166"/>
      <c r="J144" s="166"/>
      <c r="K144" s="166"/>
      <c r="L144" s="166"/>
      <c r="M144" s="166"/>
      <c r="N144" s="166"/>
      <c r="O144" s="166"/>
      <c r="P144" s="166"/>
      <c r="Q144" s="166"/>
      <c r="R144" s="166"/>
      <c r="S144" s="166"/>
      <c r="T144" s="166"/>
      <c r="U144" s="166"/>
      <c r="V144" s="166"/>
      <c r="W144" s="166"/>
      <c r="X144" s="166"/>
      <c r="Y144" s="166"/>
      <c r="Z144" s="166"/>
      <c r="AA144" s="166"/>
      <c r="AB144" s="166"/>
      <c r="AC144" s="166"/>
      <c r="AD144" s="166"/>
      <c r="AE144" s="147"/>
      <c r="AF144" s="147"/>
      <c r="AG144" s="166"/>
      <c r="AH144" s="166"/>
      <c r="AI144" s="166"/>
      <c r="AJ144" s="166"/>
      <c r="AK144" s="166"/>
      <c r="AL144" s="166"/>
      <c r="AM144" s="166"/>
      <c r="AN144" s="159"/>
      <c r="AO144" s="159"/>
      <c r="AP144" s="159"/>
      <c r="AQ144" s="159"/>
      <c r="AR144" s="166"/>
      <c r="AS144" s="159"/>
      <c r="AT144" s="159"/>
      <c r="AU144" s="166"/>
      <c r="AV144" s="159"/>
      <c r="AW144" s="159"/>
      <c r="AX144" s="166"/>
      <c r="AY144" s="159"/>
    </row>
    <row r="145" spans="1:51" ht="24.75" hidden="1" customHeight="1" x14ac:dyDescent="0.2">
      <c r="A145" s="143"/>
      <c r="B145" s="143"/>
      <c r="C145" s="166"/>
      <c r="D145" s="166"/>
      <c r="E145" s="166"/>
      <c r="F145" s="166"/>
      <c r="G145" s="166"/>
      <c r="H145" s="166"/>
      <c r="I145" s="166"/>
      <c r="J145" s="166"/>
      <c r="K145" s="166"/>
      <c r="L145" s="166"/>
      <c r="M145" s="166"/>
      <c r="N145" s="166"/>
      <c r="O145" s="166"/>
      <c r="P145" s="166"/>
      <c r="Q145" s="166"/>
      <c r="R145" s="166"/>
      <c r="S145" s="166"/>
      <c r="T145" s="166"/>
      <c r="U145" s="166"/>
      <c r="V145" s="166"/>
      <c r="W145" s="166"/>
      <c r="X145" s="166"/>
      <c r="Y145" s="166"/>
      <c r="Z145" s="166"/>
      <c r="AA145" s="166"/>
      <c r="AB145" s="166"/>
      <c r="AC145" s="166"/>
      <c r="AD145" s="166"/>
      <c r="AE145" s="147"/>
      <c r="AF145" s="147"/>
      <c r="AG145" s="166"/>
      <c r="AH145" s="166"/>
      <c r="AI145" s="166"/>
      <c r="AJ145" s="166"/>
      <c r="AK145" s="166"/>
      <c r="AL145" s="166"/>
      <c r="AM145" s="166"/>
      <c r="AN145" s="159"/>
      <c r="AO145" s="159"/>
      <c r="AP145" s="159"/>
      <c r="AQ145" s="159"/>
      <c r="AR145" s="166"/>
      <c r="AS145" s="159"/>
      <c r="AT145" s="159"/>
      <c r="AU145" s="166"/>
      <c r="AV145" s="159"/>
      <c r="AW145" s="159"/>
      <c r="AX145" s="166"/>
      <c r="AY145" s="159"/>
    </row>
    <row r="146" spans="1:51" ht="24.75" hidden="1" customHeight="1" x14ac:dyDescent="0.2">
      <c r="A146" s="143"/>
      <c r="B146" s="143"/>
      <c r="C146" s="166"/>
      <c r="D146" s="166"/>
      <c r="E146" s="166"/>
      <c r="F146" s="166"/>
      <c r="G146" s="166"/>
      <c r="H146" s="166"/>
      <c r="I146" s="166"/>
      <c r="J146" s="166"/>
      <c r="K146" s="166"/>
      <c r="L146" s="166"/>
      <c r="M146" s="166"/>
      <c r="N146" s="166"/>
      <c r="O146" s="166"/>
      <c r="P146" s="166"/>
      <c r="Q146" s="166"/>
      <c r="R146" s="166"/>
      <c r="S146" s="166"/>
      <c r="T146" s="166"/>
      <c r="U146" s="166"/>
      <c r="V146" s="166"/>
      <c r="W146" s="166"/>
      <c r="X146" s="166"/>
      <c r="Y146" s="166"/>
      <c r="Z146" s="166"/>
      <c r="AA146" s="166"/>
      <c r="AB146" s="166"/>
      <c r="AC146" s="166"/>
      <c r="AD146" s="166"/>
      <c r="AE146" s="147"/>
      <c r="AF146" s="147"/>
      <c r="AG146" s="166"/>
      <c r="AH146" s="166"/>
      <c r="AI146" s="166"/>
      <c r="AJ146" s="166"/>
      <c r="AK146" s="166"/>
      <c r="AL146" s="166"/>
      <c r="AM146" s="166"/>
      <c r="AN146" s="159"/>
      <c r="AO146" s="159"/>
      <c r="AP146" s="159"/>
      <c r="AQ146" s="159"/>
      <c r="AR146" s="166"/>
      <c r="AS146" s="159"/>
      <c r="AT146" s="159"/>
      <c r="AU146" s="166"/>
      <c r="AV146" s="159"/>
      <c r="AW146" s="159"/>
      <c r="AX146" s="166"/>
      <c r="AY146" s="159"/>
    </row>
    <row r="147" spans="1:51" ht="24.75" hidden="1" customHeight="1" x14ac:dyDescent="0.2">
      <c r="A147" s="143"/>
      <c r="B147" s="143"/>
      <c r="C147" s="166"/>
      <c r="D147" s="166"/>
      <c r="E147" s="166"/>
      <c r="F147" s="166"/>
      <c r="G147" s="166"/>
      <c r="H147" s="166"/>
      <c r="I147" s="166"/>
      <c r="J147" s="166"/>
      <c r="K147" s="166"/>
      <c r="L147" s="166"/>
      <c r="M147" s="166"/>
      <c r="N147" s="166"/>
      <c r="O147" s="166"/>
      <c r="P147" s="166"/>
      <c r="Q147" s="166"/>
      <c r="R147" s="166"/>
      <c r="S147" s="166"/>
      <c r="T147" s="166"/>
      <c r="U147" s="166"/>
      <c r="V147" s="166"/>
      <c r="W147" s="166"/>
      <c r="X147" s="166"/>
      <c r="Y147" s="166"/>
      <c r="Z147" s="166"/>
      <c r="AA147" s="166"/>
      <c r="AB147" s="166"/>
      <c r="AC147" s="166"/>
      <c r="AD147" s="166"/>
      <c r="AE147" s="147"/>
      <c r="AF147" s="147"/>
      <c r="AG147" s="166"/>
      <c r="AH147" s="166"/>
      <c r="AI147" s="166"/>
      <c r="AJ147" s="166"/>
      <c r="AK147" s="166"/>
      <c r="AL147" s="166"/>
      <c r="AM147" s="166"/>
      <c r="AN147" s="159"/>
      <c r="AO147" s="159"/>
      <c r="AP147" s="159"/>
      <c r="AQ147" s="159"/>
      <c r="AR147" s="166"/>
      <c r="AS147" s="159"/>
      <c r="AT147" s="159"/>
      <c r="AU147" s="166"/>
      <c r="AV147" s="159"/>
      <c r="AW147" s="159"/>
      <c r="AX147" s="166"/>
      <c r="AY147" s="159"/>
    </row>
    <row r="148" spans="1:51" ht="24.75" hidden="1" customHeight="1" x14ac:dyDescent="0.2">
      <c r="A148" s="143"/>
      <c r="B148" s="143"/>
      <c r="C148" s="166"/>
      <c r="D148" s="166"/>
      <c r="E148" s="166"/>
      <c r="F148" s="166"/>
      <c r="G148" s="166"/>
      <c r="H148" s="166"/>
      <c r="I148" s="166"/>
      <c r="J148" s="166"/>
      <c r="K148" s="166"/>
      <c r="L148" s="166"/>
      <c r="M148" s="166"/>
      <c r="N148" s="166"/>
      <c r="O148" s="166"/>
      <c r="P148" s="166"/>
      <c r="Q148" s="166"/>
      <c r="R148" s="166"/>
      <c r="S148" s="166"/>
      <c r="T148" s="166"/>
      <c r="U148" s="166"/>
      <c r="V148" s="166"/>
      <c r="W148" s="166"/>
      <c r="X148" s="166"/>
      <c r="Y148" s="166"/>
      <c r="Z148" s="166"/>
      <c r="AA148" s="166"/>
      <c r="AB148" s="166"/>
      <c r="AC148" s="166"/>
      <c r="AD148" s="166"/>
      <c r="AE148" s="147"/>
      <c r="AF148" s="147"/>
      <c r="AG148" s="166"/>
      <c r="AH148" s="166"/>
      <c r="AI148" s="166"/>
      <c r="AJ148" s="166"/>
      <c r="AK148" s="166"/>
      <c r="AL148" s="166"/>
      <c r="AM148" s="166"/>
      <c r="AN148" s="159"/>
      <c r="AO148" s="159"/>
      <c r="AP148" s="159"/>
      <c r="AQ148" s="159"/>
      <c r="AR148" s="166"/>
      <c r="AS148" s="159"/>
      <c r="AT148" s="159"/>
      <c r="AU148" s="166"/>
      <c r="AV148" s="159"/>
      <c r="AW148" s="159"/>
      <c r="AX148" s="166"/>
      <c r="AY148" s="159"/>
    </row>
    <row r="149" spans="1:51" ht="24.75" hidden="1" customHeight="1" x14ac:dyDescent="0.2">
      <c r="A149" s="143"/>
      <c r="B149" s="143"/>
      <c r="C149" s="166"/>
      <c r="D149" s="166"/>
      <c r="E149" s="166"/>
      <c r="F149" s="166"/>
      <c r="G149" s="166"/>
      <c r="H149" s="166"/>
      <c r="I149" s="166"/>
      <c r="J149" s="166"/>
      <c r="K149" s="166"/>
      <c r="L149" s="166"/>
      <c r="M149" s="166"/>
      <c r="N149" s="166"/>
      <c r="O149" s="166"/>
      <c r="P149" s="166"/>
      <c r="Q149" s="166"/>
      <c r="R149" s="166"/>
      <c r="S149" s="166"/>
      <c r="T149" s="166"/>
      <c r="U149" s="166"/>
      <c r="V149" s="166"/>
      <c r="W149" s="166"/>
      <c r="X149" s="166"/>
      <c r="Y149" s="166"/>
      <c r="Z149" s="166"/>
      <c r="AA149" s="166"/>
      <c r="AB149" s="166"/>
      <c r="AC149" s="166"/>
      <c r="AD149" s="166"/>
      <c r="AE149" s="147"/>
      <c r="AF149" s="147"/>
      <c r="AG149" s="166"/>
      <c r="AH149" s="166"/>
      <c r="AI149" s="166"/>
      <c r="AJ149" s="166"/>
      <c r="AK149" s="166"/>
      <c r="AL149" s="166"/>
      <c r="AM149" s="166"/>
      <c r="AN149" s="159"/>
      <c r="AO149" s="159"/>
      <c r="AP149" s="159"/>
      <c r="AQ149" s="159"/>
      <c r="AR149" s="166"/>
      <c r="AS149" s="159"/>
      <c r="AT149" s="159"/>
      <c r="AU149" s="166"/>
      <c r="AV149" s="159"/>
      <c r="AW149" s="159"/>
      <c r="AX149" s="166"/>
      <c r="AY149" s="159"/>
    </row>
    <row r="150" spans="1:51" ht="24.75" hidden="1" customHeight="1" x14ac:dyDescent="0.2">
      <c r="A150" s="143"/>
      <c r="B150" s="143"/>
      <c r="C150" s="166"/>
      <c r="D150" s="166"/>
      <c r="E150" s="166"/>
      <c r="F150" s="166"/>
      <c r="G150" s="166"/>
      <c r="H150" s="166"/>
      <c r="I150" s="166"/>
      <c r="J150" s="166"/>
      <c r="K150" s="166"/>
      <c r="L150" s="166"/>
      <c r="M150" s="166"/>
      <c r="N150" s="166"/>
      <c r="O150" s="166"/>
      <c r="P150" s="166"/>
      <c r="Q150" s="166"/>
      <c r="R150" s="166"/>
      <c r="S150" s="166"/>
      <c r="T150" s="166"/>
      <c r="U150" s="166"/>
      <c r="V150" s="166"/>
      <c r="W150" s="166"/>
      <c r="X150" s="166"/>
      <c r="Y150" s="166"/>
      <c r="Z150" s="166"/>
      <c r="AA150" s="166"/>
      <c r="AB150" s="166"/>
      <c r="AC150" s="166"/>
      <c r="AD150" s="166"/>
      <c r="AE150" s="147"/>
      <c r="AF150" s="147"/>
      <c r="AG150" s="166"/>
      <c r="AH150" s="166"/>
      <c r="AI150" s="166"/>
      <c r="AJ150" s="166"/>
      <c r="AK150" s="166"/>
      <c r="AL150" s="166"/>
      <c r="AM150" s="166"/>
      <c r="AN150" s="159"/>
      <c r="AO150" s="159"/>
      <c r="AP150" s="159"/>
      <c r="AQ150" s="159"/>
      <c r="AR150" s="166"/>
      <c r="AS150" s="159"/>
      <c r="AT150" s="159"/>
      <c r="AU150" s="166"/>
      <c r="AV150" s="159"/>
      <c r="AW150" s="159"/>
      <c r="AX150" s="166"/>
      <c r="AY150" s="159"/>
    </row>
    <row r="151" spans="1:51" ht="24.75" hidden="1" customHeight="1" x14ac:dyDescent="0.2">
      <c r="A151" s="143"/>
      <c r="B151" s="143"/>
      <c r="C151" s="166"/>
      <c r="D151" s="166"/>
      <c r="E151" s="166"/>
      <c r="F151" s="166"/>
      <c r="G151" s="166"/>
      <c r="H151" s="166"/>
      <c r="I151" s="166"/>
      <c r="J151" s="166"/>
      <c r="K151" s="166"/>
      <c r="L151" s="166"/>
      <c r="M151" s="166"/>
      <c r="N151" s="166"/>
      <c r="O151" s="166"/>
      <c r="P151" s="166"/>
      <c r="Q151" s="166"/>
      <c r="R151" s="166"/>
      <c r="S151" s="166"/>
      <c r="T151" s="166"/>
      <c r="U151" s="166"/>
      <c r="V151" s="166"/>
      <c r="W151" s="166"/>
      <c r="X151" s="166"/>
      <c r="Y151" s="166"/>
      <c r="Z151" s="166"/>
      <c r="AA151" s="166"/>
      <c r="AB151" s="166"/>
      <c r="AC151" s="166"/>
      <c r="AD151" s="166"/>
      <c r="AE151" s="147"/>
      <c r="AF151" s="147"/>
      <c r="AG151" s="166"/>
      <c r="AH151" s="166"/>
      <c r="AI151" s="166"/>
      <c r="AJ151" s="166"/>
      <c r="AK151" s="166"/>
      <c r="AL151" s="166"/>
      <c r="AM151" s="166"/>
      <c r="AN151" s="159"/>
      <c r="AO151" s="159"/>
      <c r="AP151" s="159"/>
      <c r="AQ151" s="159"/>
      <c r="AR151" s="166"/>
      <c r="AS151" s="159"/>
      <c r="AT151" s="159"/>
      <c r="AU151" s="166"/>
      <c r="AV151" s="159"/>
      <c r="AW151" s="159"/>
      <c r="AX151" s="166"/>
      <c r="AY151" s="159"/>
    </row>
    <row r="152" spans="1:51" ht="24.75" hidden="1" customHeight="1" x14ac:dyDescent="0.2">
      <c r="A152" s="143"/>
      <c r="B152" s="143"/>
      <c r="C152" s="166"/>
      <c r="D152" s="166"/>
      <c r="E152" s="166"/>
      <c r="F152" s="166"/>
      <c r="G152" s="166"/>
      <c r="H152" s="166"/>
      <c r="I152" s="166"/>
      <c r="J152" s="166"/>
      <c r="K152" s="166"/>
      <c r="L152" s="166"/>
      <c r="M152" s="166"/>
      <c r="N152" s="166"/>
      <c r="O152" s="166"/>
      <c r="P152" s="166"/>
      <c r="Q152" s="166"/>
      <c r="R152" s="166"/>
      <c r="S152" s="166"/>
      <c r="T152" s="166"/>
      <c r="U152" s="166"/>
      <c r="V152" s="166"/>
      <c r="W152" s="166"/>
      <c r="X152" s="166"/>
      <c r="Y152" s="166"/>
      <c r="Z152" s="166"/>
      <c r="AA152" s="166"/>
      <c r="AB152" s="166"/>
      <c r="AC152" s="166"/>
      <c r="AD152" s="166"/>
      <c r="AE152" s="147"/>
      <c r="AF152" s="147"/>
      <c r="AG152" s="166"/>
      <c r="AH152" s="166"/>
      <c r="AI152" s="166"/>
      <c r="AJ152" s="166"/>
      <c r="AK152" s="166"/>
      <c r="AL152" s="166"/>
      <c r="AM152" s="166"/>
      <c r="AN152" s="159"/>
      <c r="AO152" s="159"/>
      <c r="AP152" s="159"/>
      <c r="AQ152" s="159"/>
      <c r="AR152" s="166"/>
      <c r="AS152" s="159"/>
      <c r="AT152" s="159"/>
      <c r="AU152" s="166"/>
      <c r="AV152" s="159"/>
      <c r="AW152" s="159"/>
      <c r="AX152" s="166"/>
      <c r="AY152" s="159"/>
    </row>
    <row r="153" spans="1:51" ht="24.75" hidden="1" customHeight="1" x14ac:dyDescent="0.2">
      <c r="A153" s="143"/>
      <c r="B153" s="143"/>
      <c r="C153" s="166"/>
      <c r="D153" s="166"/>
      <c r="E153" s="166"/>
      <c r="F153" s="166"/>
      <c r="G153" s="166"/>
      <c r="H153" s="166"/>
      <c r="I153" s="166"/>
      <c r="J153" s="166"/>
      <c r="K153" s="166"/>
      <c r="L153" s="166"/>
      <c r="M153" s="166"/>
      <c r="N153" s="166"/>
      <c r="O153" s="166"/>
      <c r="P153" s="166"/>
      <c r="Q153" s="166"/>
      <c r="R153" s="166"/>
      <c r="S153" s="166"/>
      <c r="T153" s="166"/>
      <c r="U153" s="166"/>
      <c r="V153" s="166"/>
      <c r="W153" s="166"/>
      <c r="X153" s="166"/>
      <c r="Y153" s="166"/>
      <c r="Z153" s="166"/>
      <c r="AA153" s="166"/>
      <c r="AB153" s="166"/>
      <c r="AC153" s="166"/>
      <c r="AD153" s="166"/>
      <c r="AE153" s="147"/>
      <c r="AF153" s="147"/>
      <c r="AG153" s="166"/>
      <c r="AH153" s="166"/>
      <c r="AI153" s="166"/>
      <c r="AJ153" s="166"/>
      <c r="AK153" s="166"/>
      <c r="AL153" s="166"/>
      <c r="AM153" s="166"/>
      <c r="AN153" s="159"/>
      <c r="AO153" s="159"/>
      <c r="AP153" s="159"/>
      <c r="AQ153" s="159"/>
      <c r="AR153" s="166"/>
      <c r="AS153" s="159"/>
      <c r="AT153" s="159"/>
      <c r="AU153" s="166"/>
      <c r="AV153" s="159"/>
      <c r="AW153" s="159"/>
      <c r="AX153" s="166"/>
      <c r="AY153" s="159"/>
    </row>
    <row r="154" spans="1:51" ht="24.75" hidden="1" customHeight="1" x14ac:dyDescent="0.2">
      <c r="A154" s="143"/>
      <c r="B154" s="143"/>
      <c r="C154" s="166"/>
      <c r="D154" s="166"/>
      <c r="E154" s="166"/>
      <c r="F154" s="166"/>
      <c r="G154" s="166"/>
      <c r="H154" s="166"/>
      <c r="I154" s="166"/>
      <c r="J154" s="166"/>
      <c r="K154" s="166"/>
      <c r="L154" s="166"/>
      <c r="M154" s="166"/>
      <c r="N154" s="166"/>
      <c r="O154" s="166"/>
      <c r="P154" s="166"/>
      <c r="Q154" s="166"/>
      <c r="R154" s="166"/>
      <c r="S154" s="166"/>
      <c r="T154" s="166"/>
      <c r="U154" s="166"/>
      <c r="V154" s="166"/>
      <c r="W154" s="166"/>
      <c r="X154" s="166"/>
      <c r="Y154" s="166"/>
      <c r="Z154" s="166"/>
      <c r="AA154" s="166"/>
      <c r="AB154" s="166"/>
      <c r="AC154" s="166"/>
      <c r="AD154" s="166"/>
      <c r="AE154" s="147"/>
      <c r="AF154" s="147"/>
      <c r="AG154" s="166"/>
      <c r="AH154" s="166"/>
      <c r="AI154" s="166"/>
      <c r="AJ154" s="166"/>
      <c r="AK154" s="166"/>
      <c r="AL154" s="166"/>
      <c r="AM154" s="166"/>
      <c r="AN154" s="159"/>
      <c r="AO154" s="159"/>
      <c r="AP154" s="159"/>
      <c r="AQ154" s="159"/>
      <c r="AR154" s="166"/>
      <c r="AS154" s="159"/>
      <c r="AT154" s="159"/>
      <c r="AU154" s="166"/>
      <c r="AV154" s="159"/>
      <c r="AW154" s="159"/>
      <c r="AX154" s="166"/>
      <c r="AY154" s="159"/>
    </row>
    <row r="155" spans="1:51" ht="24.75" hidden="1" customHeight="1" x14ac:dyDescent="0.2">
      <c r="A155" s="143"/>
      <c r="B155" s="143"/>
      <c r="C155" s="166"/>
      <c r="D155" s="166"/>
      <c r="E155" s="166"/>
      <c r="F155" s="166"/>
      <c r="G155" s="166"/>
      <c r="H155" s="166"/>
      <c r="I155" s="166"/>
      <c r="J155" s="166"/>
      <c r="K155" s="166"/>
      <c r="L155" s="166"/>
      <c r="M155" s="166"/>
      <c r="N155" s="166"/>
      <c r="O155" s="166"/>
      <c r="P155" s="166"/>
      <c r="Q155" s="166"/>
      <c r="R155" s="166"/>
      <c r="S155" s="166"/>
      <c r="T155" s="166"/>
      <c r="U155" s="166"/>
      <c r="V155" s="166"/>
      <c r="W155" s="166"/>
      <c r="X155" s="166"/>
      <c r="Y155" s="166"/>
      <c r="Z155" s="166"/>
      <c r="AA155" s="166"/>
      <c r="AB155" s="166"/>
      <c r="AC155" s="166"/>
      <c r="AD155" s="166"/>
      <c r="AE155" s="147"/>
      <c r="AF155" s="147"/>
      <c r="AG155" s="166"/>
      <c r="AH155" s="166"/>
      <c r="AI155" s="166"/>
      <c r="AJ155" s="166"/>
      <c r="AK155" s="166"/>
      <c r="AL155" s="166"/>
      <c r="AM155" s="166"/>
      <c r="AN155" s="159"/>
      <c r="AO155" s="159"/>
      <c r="AP155" s="159"/>
      <c r="AQ155" s="159"/>
      <c r="AR155" s="166"/>
      <c r="AS155" s="159"/>
      <c r="AT155" s="159"/>
      <c r="AU155" s="166"/>
      <c r="AV155" s="159"/>
      <c r="AW155" s="159"/>
      <c r="AX155" s="166"/>
      <c r="AY155" s="159"/>
    </row>
    <row r="156" spans="1:51" ht="24.75" hidden="1" customHeight="1" x14ac:dyDescent="0.2">
      <c r="A156" s="143"/>
      <c r="B156" s="143"/>
      <c r="C156" s="166"/>
      <c r="D156" s="166"/>
      <c r="E156" s="166"/>
      <c r="F156" s="166"/>
      <c r="G156" s="166"/>
      <c r="H156" s="166"/>
      <c r="I156" s="166"/>
      <c r="J156" s="166"/>
      <c r="K156" s="166"/>
      <c r="L156" s="166"/>
      <c r="M156" s="166"/>
      <c r="N156" s="166"/>
      <c r="O156" s="166"/>
      <c r="P156" s="166"/>
      <c r="Q156" s="166"/>
      <c r="R156" s="166"/>
      <c r="S156" s="166"/>
      <c r="T156" s="166"/>
      <c r="U156" s="166"/>
      <c r="V156" s="166"/>
      <c r="W156" s="166"/>
      <c r="X156" s="166"/>
      <c r="Y156" s="166"/>
      <c r="Z156" s="166"/>
      <c r="AA156" s="166"/>
      <c r="AB156" s="166"/>
      <c r="AC156" s="166"/>
      <c r="AD156" s="166"/>
      <c r="AE156" s="147"/>
      <c r="AF156" s="147"/>
      <c r="AG156" s="166"/>
      <c r="AH156" s="166"/>
      <c r="AI156" s="166"/>
      <c r="AJ156" s="166"/>
      <c r="AK156" s="166"/>
      <c r="AL156" s="166"/>
      <c r="AM156" s="166"/>
      <c r="AN156" s="159"/>
      <c r="AO156" s="159"/>
      <c r="AP156" s="159"/>
      <c r="AQ156" s="159"/>
      <c r="AR156" s="166"/>
      <c r="AS156" s="159"/>
      <c r="AT156" s="159"/>
      <c r="AU156" s="166"/>
      <c r="AV156" s="159"/>
      <c r="AW156" s="159"/>
      <c r="AX156" s="166"/>
      <c r="AY156" s="159"/>
    </row>
    <row r="157" spans="1:51" ht="24.75" hidden="1" customHeight="1" x14ac:dyDescent="0.2">
      <c r="A157" s="143"/>
      <c r="B157" s="143"/>
      <c r="C157" s="166"/>
      <c r="D157" s="166"/>
      <c r="E157" s="166"/>
      <c r="F157" s="166"/>
      <c r="G157" s="166"/>
      <c r="H157" s="166"/>
      <c r="I157" s="166"/>
      <c r="J157" s="166"/>
      <c r="K157" s="166"/>
      <c r="L157" s="166"/>
      <c r="M157" s="166"/>
      <c r="N157" s="166"/>
      <c r="O157" s="166"/>
      <c r="P157" s="166"/>
      <c r="Q157" s="166"/>
      <c r="R157" s="166"/>
      <c r="S157" s="166"/>
      <c r="T157" s="166"/>
      <c r="U157" s="166"/>
      <c r="V157" s="166"/>
      <c r="W157" s="166"/>
      <c r="X157" s="166"/>
      <c r="Y157" s="166"/>
      <c r="Z157" s="166"/>
      <c r="AA157" s="166"/>
      <c r="AB157" s="166"/>
      <c r="AC157" s="166"/>
      <c r="AD157" s="166"/>
      <c r="AE157" s="147"/>
      <c r="AF157" s="147"/>
      <c r="AG157" s="166"/>
      <c r="AH157" s="166"/>
      <c r="AI157" s="166"/>
      <c r="AJ157" s="166"/>
      <c r="AK157" s="166"/>
      <c r="AL157" s="166"/>
      <c r="AM157" s="166"/>
      <c r="AN157" s="159"/>
      <c r="AO157" s="159"/>
      <c r="AP157" s="159"/>
      <c r="AQ157" s="159"/>
      <c r="AR157" s="166"/>
      <c r="AS157" s="159"/>
      <c r="AT157" s="159"/>
      <c r="AU157" s="166"/>
      <c r="AV157" s="159"/>
      <c r="AW157" s="159"/>
      <c r="AX157" s="166"/>
      <c r="AY157" s="159"/>
    </row>
    <row r="158" spans="1:51" ht="24.75" hidden="1" customHeight="1" x14ac:dyDescent="0.2">
      <c r="A158" s="143"/>
      <c r="B158" s="143"/>
      <c r="C158" s="166"/>
      <c r="D158" s="166"/>
      <c r="E158" s="166"/>
      <c r="F158" s="166"/>
      <c r="G158" s="166"/>
      <c r="H158" s="166"/>
      <c r="I158" s="166"/>
      <c r="J158" s="166"/>
      <c r="K158" s="166"/>
      <c r="L158" s="166"/>
      <c r="M158" s="166"/>
      <c r="N158" s="166"/>
      <c r="O158" s="166"/>
      <c r="P158" s="166"/>
      <c r="Q158" s="166"/>
      <c r="R158" s="166"/>
      <c r="S158" s="166"/>
      <c r="T158" s="166"/>
      <c r="U158" s="166"/>
      <c r="V158" s="166"/>
      <c r="W158" s="166"/>
      <c r="X158" s="166"/>
      <c r="Y158" s="166"/>
      <c r="Z158" s="166"/>
      <c r="AA158" s="166"/>
      <c r="AB158" s="166"/>
      <c r="AC158" s="166"/>
      <c r="AD158" s="166"/>
      <c r="AE158" s="147"/>
      <c r="AF158" s="147"/>
      <c r="AG158" s="166"/>
      <c r="AH158" s="166"/>
      <c r="AI158" s="166"/>
      <c r="AJ158" s="166"/>
      <c r="AK158" s="166"/>
      <c r="AL158" s="166"/>
      <c r="AM158" s="166"/>
      <c r="AN158" s="159"/>
      <c r="AO158" s="159"/>
      <c r="AP158" s="159"/>
      <c r="AQ158" s="159"/>
      <c r="AR158" s="166"/>
      <c r="AS158" s="159"/>
      <c r="AT158" s="159"/>
      <c r="AU158" s="166"/>
      <c r="AV158" s="159"/>
      <c r="AW158" s="159"/>
      <c r="AX158" s="166"/>
      <c r="AY158" s="159"/>
    </row>
    <row r="159" spans="1:51" ht="24.75" hidden="1" customHeight="1" x14ac:dyDescent="0.2">
      <c r="A159" s="143"/>
      <c r="B159" s="143"/>
      <c r="C159" s="166"/>
      <c r="D159" s="166"/>
      <c r="E159" s="166"/>
      <c r="F159" s="166"/>
      <c r="G159" s="166"/>
      <c r="H159" s="166"/>
      <c r="I159" s="166"/>
      <c r="J159" s="166"/>
      <c r="K159" s="166"/>
      <c r="L159" s="166"/>
      <c r="M159" s="166"/>
      <c r="N159" s="166"/>
      <c r="O159" s="166"/>
      <c r="P159" s="166"/>
      <c r="Q159" s="166"/>
      <c r="R159" s="166"/>
      <c r="S159" s="166"/>
      <c r="T159" s="166"/>
      <c r="U159" s="166"/>
      <c r="V159" s="166"/>
      <c r="W159" s="166"/>
      <c r="X159" s="166"/>
      <c r="Y159" s="166"/>
      <c r="Z159" s="166"/>
      <c r="AA159" s="166"/>
      <c r="AB159" s="166"/>
      <c r="AC159" s="166"/>
      <c r="AD159" s="166"/>
      <c r="AE159" s="147"/>
      <c r="AF159" s="147"/>
      <c r="AG159" s="166"/>
      <c r="AH159" s="166"/>
      <c r="AI159" s="166"/>
      <c r="AJ159" s="166"/>
      <c r="AK159" s="166"/>
      <c r="AL159" s="166"/>
      <c r="AM159" s="166"/>
      <c r="AN159" s="159"/>
      <c r="AO159" s="159"/>
      <c r="AP159" s="159"/>
      <c r="AQ159" s="159"/>
      <c r="AR159" s="166"/>
      <c r="AS159" s="159"/>
      <c r="AT159" s="159"/>
      <c r="AU159" s="166"/>
      <c r="AV159" s="159"/>
      <c r="AW159" s="159"/>
      <c r="AX159" s="166"/>
      <c r="AY159" s="159"/>
    </row>
    <row r="160" spans="1:51" ht="24.75" hidden="1" customHeight="1" x14ac:dyDescent="0.2">
      <c r="A160" s="143"/>
      <c r="B160" s="143"/>
      <c r="C160" s="166"/>
      <c r="D160" s="166"/>
      <c r="E160" s="166"/>
      <c r="F160" s="166"/>
      <c r="G160" s="166"/>
      <c r="H160" s="166"/>
      <c r="I160" s="166"/>
      <c r="J160" s="166"/>
      <c r="K160" s="166"/>
      <c r="L160" s="166"/>
      <c r="M160" s="166"/>
      <c r="N160" s="166"/>
      <c r="O160" s="166"/>
      <c r="P160" s="166"/>
      <c r="Q160" s="166"/>
      <c r="R160" s="166"/>
      <c r="S160" s="166"/>
      <c r="T160" s="166"/>
      <c r="U160" s="166"/>
      <c r="V160" s="166"/>
      <c r="W160" s="166"/>
      <c r="X160" s="166"/>
      <c r="Y160" s="166"/>
      <c r="Z160" s="166"/>
      <c r="AA160" s="166"/>
      <c r="AB160" s="166"/>
      <c r="AC160" s="166"/>
      <c r="AD160" s="166"/>
      <c r="AE160" s="147"/>
      <c r="AF160" s="147"/>
      <c r="AG160" s="166"/>
      <c r="AH160" s="166"/>
      <c r="AI160" s="166"/>
      <c r="AJ160" s="166"/>
      <c r="AK160" s="166"/>
      <c r="AL160" s="166"/>
      <c r="AM160" s="166"/>
      <c r="AN160" s="159"/>
      <c r="AO160" s="159"/>
      <c r="AP160" s="159"/>
      <c r="AQ160" s="159"/>
      <c r="AR160" s="166"/>
      <c r="AS160" s="159"/>
      <c r="AT160" s="159"/>
      <c r="AU160" s="166"/>
      <c r="AV160" s="159"/>
      <c r="AW160" s="159"/>
      <c r="AX160" s="166"/>
      <c r="AY160" s="159"/>
    </row>
    <row r="161" spans="1:51" ht="24.75" hidden="1" customHeight="1" x14ac:dyDescent="0.2">
      <c r="A161" s="143"/>
      <c r="B161" s="143"/>
      <c r="C161" s="166"/>
      <c r="D161" s="166"/>
      <c r="E161" s="166"/>
      <c r="F161" s="166"/>
      <c r="G161" s="166"/>
      <c r="H161" s="166"/>
      <c r="I161" s="166"/>
      <c r="J161" s="166"/>
      <c r="K161" s="166"/>
      <c r="L161" s="166"/>
      <c r="M161" s="166"/>
      <c r="N161" s="166"/>
      <c r="O161" s="166"/>
      <c r="P161" s="166"/>
      <c r="Q161" s="166"/>
      <c r="R161" s="166"/>
      <c r="S161" s="166"/>
      <c r="T161" s="166"/>
      <c r="U161" s="166"/>
      <c r="V161" s="166"/>
      <c r="W161" s="166"/>
      <c r="X161" s="166"/>
      <c r="Y161" s="166"/>
      <c r="Z161" s="166"/>
      <c r="AA161" s="166"/>
      <c r="AB161" s="166"/>
      <c r="AC161" s="166"/>
      <c r="AD161" s="166"/>
      <c r="AE161" s="147"/>
      <c r="AF161" s="147"/>
      <c r="AG161" s="166"/>
      <c r="AH161" s="166"/>
      <c r="AI161" s="166"/>
      <c r="AJ161" s="166"/>
      <c r="AK161" s="166"/>
      <c r="AL161" s="166"/>
      <c r="AM161" s="166"/>
      <c r="AN161" s="159"/>
      <c r="AO161" s="159"/>
      <c r="AP161" s="159"/>
      <c r="AQ161" s="159"/>
      <c r="AR161" s="166"/>
      <c r="AS161" s="159"/>
      <c r="AT161" s="159"/>
      <c r="AU161" s="166"/>
      <c r="AV161" s="159"/>
      <c r="AW161" s="159"/>
      <c r="AX161" s="166"/>
      <c r="AY161" s="159"/>
    </row>
    <row r="162" spans="1:51" ht="24.75" hidden="1" customHeight="1" x14ac:dyDescent="0.2">
      <c r="A162" s="143"/>
      <c r="B162" s="143"/>
      <c r="C162" s="166"/>
      <c r="D162" s="166"/>
      <c r="E162" s="166"/>
      <c r="F162" s="166"/>
      <c r="G162" s="166"/>
      <c r="H162" s="166"/>
      <c r="I162" s="166"/>
      <c r="J162" s="166"/>
      <c r="K162" s="166"/>
      <c r="L162" s="166"/>
      <c r="M162" s="166"/>
      <c r="N162" s="166"/>
      <c r="O162" s="166"/>
      <c r="P162" s="166"/>
      <c r="Q162" s="166"/>
      <c r="R162" s="166"/>
      <c r="S162" s="166"/>
      <c r="T162" s="166"/>
      <c r="U162" s="166"/>
      <c r="V162" s="166"/>
      <c r="W162" s="166"/>
      <c r="X162" s="166"/>
      <c r="Y162" s="166"/>
      <c r="Z162" s="166"/>
      <c r="AA162" s="166"/>
      <c r="AB162" s="166"/>
      <c r="AC162" s="166"/>
      <c r="AD162" s="166"/>
      <c r="AE162" s="147"/>
      <c r="AF162" s="147"/>
      <c r="AG162" s="166"/>
      <c r="AH162" s="166"/>
      <c r="AI162" s="166"/>
      <c r="AJ162" s="166"/>
      <c r="AK162" s="166"/>
      <c r="AL162" s="166"/>
      <c r="AM162" s="166"/>
      <c r="AN162" s="159"/>
      <c r="AO162" s="159"/>
      <c r="AP162" s="159"/>
      <c r="AQ162" s="159"/>
      <c r="AR162" s="166"/>
      <c r="AS162" s="159"/>
      <c r="AT162" s="159"/>
      <c r="AU162" s="166"/>
      <c r="AV162" s="159"/>
      <c r="AW162" s="159"/>
      <c r="AX162" s="166"/>
      <c r="AY162" s="159"/>
    </row>
    <row r="163" spans="1:51" ht="24.75" hidden="1" customHeight="1" x14ac:dyDescent="0.2">
      <c r="A163" s="143"/>
      <c r="B163" s="143"/>
      <c r="C163" s="166"/>
      <c r="D163" s="166"/>
      <c r="E163" s="166"/>
      <c r="F163" s="166"/>
      <c r="G163" s="166"/>
      <c r="H163" s="166"/>
      <c r="I163" s="166"/>
      <c r="J163" s="166"/>
      <c r="K163" s="166"/>
      <c r="L163" s="166"/>
      <c r="M163" s="166"/>
      <c r="N163" s="166"/>
      <c r="O163" s="166"/>
      <c r="P163" s="166"/>
      <c r="Q163" s="166"/>
      <c r="R163" s="166"/>
      <c r="S163" s="166"/>
      <c r="T163" s="166"/>
      <c r="U163" s="166"/>
      <c r="V163" s="166"/>
      <c r="W163" s="166"/>
      <c r="X163" s="166"/>
      <c r="Y163" s="166"/>
      <c r="Z163" s="166"/>
      <c r="AA163" s="166"/>
      <c r="AB163" s="166"/>
      <c r="AC163" s="166"/>
      <c r="AD163" s="166"/>
      <c r="AE163" s="147"/>
      <c r="AF163" s="147"/>
      <c r="AG163" s="166"/>
      <c r="AH163" s="166"/>
      <c r="AI163" s="166"/>
      <c r="AJ163" s="166"/>
      <c r="AK163" s="166"/>
      <c r="AL163" s="166"/>
      <c r="AM163" s="166"/>
      <c r="AN163" s="159"/>
      <c r="AO163" s="159"/>
      <c r="AP163" s="159"/>
      <c r="AQ163" s="159"/>
      <c r="AR163" s="166"/>
      <c r="AS163" s="159"/>
      <c r="AT163" s="159"/>
      <c r="AU163" s="166"/>
      <c r="AV163" s="159"/>
      <c r="AW163" s="159"/>
      <c r="AX163" s="166"/>
      <c r="AY163" s="159"/>
    </row>
    <row r="164" spans="1:51" ht="24.75" hidden="1" customHeight="1" x14ac:dyDescent="0.2">
      <c r="A164" s="143"/>
      <c r="B164" s="143"/>
      <c r="C164" s="166"/>
      <c r="D164" s="166"/>
      <c r="E164" s="166"/>
      <c r="F164" s="166"/>
      <c r="G164" s="166"/>
      <c r="H164" s="166"/>
      <c r="I164" s="166"/>
      <c r="J164" s="166"/>
      <c r="K164" s="166"/>
      <c r="L164" s="166"/>
      <c r="M164" s="166"/>
      <c r="N164" s="166"/>
      <c r="O164" s="166"/>
      <c r="P164" s="166"/>
      <c r="Q164" s="166"/>
      <c r="R164" s="166"/>
      <c r="S164" s="166"/>
      <c r="T164" s="166"/>
      <c r="U164" s="166"/>
      <c r="V164" s="166"/>
      <c r="W164" s="166"/>
      <c r="X164" s="166"/>
      <c r="Y164" s="166"/>
      <c r="Z164" s="166"/>
      <c r="AA164" s="166"/>
      <c r="AB164" s="166"/>
      <c r="AC164" s="166"/>
      <c r="AD164" s="166"/>
      <c r="AE164" s="147"/>
      <c r="AF164" s="147"/>
      <c r="AG164" s="166"/>
      <c r="AH164" s="166"/>
      <c r="AI164" s="166"/>
      <c r="AJ164" s="166"/>
      <c r="AK164" s="166"/>
      <c r="AL164" s="166"/>
      <c r="AM164" s="166"/>
      <c r="AN164" s="159"/>
      <c r="AO164" s="159"/>
      <c r="AP164" s="159"/>
      <c r="AQ164" s="159"/>
      <c r="AR164" s="166"/>
      <c r="AS164" s="159"/>
      <c r="AT164" s="159"/>
      <c r="AU164" s="166"/>
      <c r="AV164" s="159"/>
      <c r="AW164" s="159"/>
      <c r="AX164" s="166"/>
      <c r="AY164" s="159"/>
    </row>
    <row r="165" spans="1:51" ht="24.75" hidden="1" customHeight="1" x14ac:dyDescent="0.2">
      <c r="A165" s="143"/>
      <c r="B165" s="143"/>
      <c r="C165" s="166"/>
      <c r="D165" s="166"/>
      <c r="E165" s="166"/>
      <c r="F165" s="166"/>
      <c r="G165" s="166"/>
      <c r="H165" s="166"/>
      <c r="I165" s="166"/>
      <c r="J165" s="166"/>
      <c r="K165" s="166"/>
      <c r="L165" s="166"/>
      <c r="M165" s="166"/>
      <c r="N165" s="166"/>
      <c r="O165" s="166"/>
      <c r="P165" s="166"/>
      <c r="Q165" s="166"/>
      <c r="R165" s="166"/>
      <c r="S165" s="166"/>
      <c r="T165" s="166"/>
      <c r="U165" s="166"/>
      <c r="V165" s="166"/>
      <c r="W165" s="166"/>
      <c r="X165" s="166"/>
      <c r="Y165" s="166"/>
      <c r="Z165" s="166"/>
      <c r="AA165" s="166"/>
      <c r="AB165" s="166"/>
      <c r="AC165" s="166"/>
      <c r="AD165" s="166"/>
      <c r="AE165" s="147"/>
      <c r="AF165" s="147"/>
      <c r="AG165" s="166"/>
      <c r="AH165" s="166"/>
      <c r="AI165" s="166"/>
      <c r="AJ165" s="166"/>
      <c r="AK165" s="166"/>
      <c r="AL165" s="166"/>
      <c r="AM165" s="166"/>
      <c r="AN165" s="159"/>
      <c r="AO165" s="159"/>
      <c r="AP165" s="159"/>
      <c r="AQ165" s="159"/>
      <c r="AR165" s="166"/>
      <c r="AS165" s="159"/>
      <c r="AT165" s="159"/>
      <c r="AU165" s="166"/>
      <c r="AV165" s="159"/>
      <c r="AW165" s="159"/>
      <c r="AX165" s="166"/>
      <c r="AY165" s="159"/>
    </row>
    <row r="166" spans="1:51" ht="24.75" hidden="1" customHeight="1" x14ac:dyDescent="0.2">
      <c r="A166" s="143"/>
      <c r="B166" s="143"/>
      <c r="C166" s="166"/>
      <c r="D166" s="166"/>
      <c r="E166" s="166"/>
      <c r="F166" s="166"/>
      <c r="G166" s="166"/>
      <c r="H166" s="166"/>
      <c r="I166" s="166"/>
      <c r="J166" s="166"/>
      <c r="K166" s="166"/>
      <c r="L166" s="166"/>
      <c r="M166" s="166"/>
      <c r="N166" s="166"/>
      <c r="O166" s="166"/>
      <c r="P166" s="166"/>
      <c r="Q166" s="166"/>
      <c r="R166" s="166"/>
      <c r="S166" s="166"/>
      <c r="T166" s="166"/>
      <c r="U166" s="166"/>
      <c r="V166" s="166"/>
      <c r="W166" s="166"/>
      <c r="X166" s="166"/>
      <c r="Y166" s="166"/>
      <c r="Z166" s="166"/>
      <c r="AA166" s="166"/>
      <c r="AB166" s="166"/>
      <c r="AC166" s="166"/>
      <c r="AD166" s="166"/>
      <c r="AE166" s="147"/>
      <c r="AF166" s="147"/>
      <c r="AG166" s="166"/>
      <c r="AH166" s="166"/>
      <c r="AI166" s="166"/>
      <c r="AJ166" s="166"/>
      <c r="AK166" s="166"/>
      <c r="AL166" s="166"/>
      <c r="AM166" s="166"/>
      <c r="AN166" s="159"/>
      <c r="AO166" s="159"/>
      <c r="AP166" s="159"/>
      <c r="AQ166" s="159"/>
      <c r="AR166" s="166"/>
      <c r="AS166" s="159"/>
      <c r="AT166" s="159"/>
      <c r="AU166" s="166"/>
      <c r="AV166" s="159"/>
      <c r="AW166" s="159"/>
      <c r="AX166" s="166"/>
      <c r="AY166" s="159"/>
    </row>
    <row r="167" spans="1:51" ht="24.75" hidden="1" customHeight="1" x14ac:dyDescent="0.2">
      <c r="A167" s="143"/>
      <c r="B167" s="143"/>
      <c r="C167" s="166"/>
      <c r="D167" s="166"/>
      <c r="E167" s="166"/>
      <c r="F167" s="166"/>
      <c r="G167" s="166"/>
      <c r="H167" s="166"/>
      <c r="I167" s="166"/>
      <c r="J167" s="166"/>
      <c r="K167" s="166"/>
      <c r="L167" s="166"/>
      <c r="M167" s="166"/>
      <c r="N167" s="166"/>
      <c r="O167" s="166"/>
      <c r="P167" s="166"/>
      <c r="Q167" s="166"/>
      <c r="R167" s="166"/>
      <c r="S167" s="166"/>
      <c r="T167" s="166"/>
      <c r="U167" s="166"/>
      <c r="V167" s="166"/>
      <c r="W167" s="166"/>
      <c r="X167" s="166"/>
      <c r="Y167" s="166"/>
      <c r="Z167" s="166"/>
      <c r="AA167" s="166"/>
      <c r="AB167" s="166"/>
      <c r="AC167" s="166"/>
      <c r="AD167" s="166"/>
      <c r="AE167" s="147"/>
      <c r="AF167" s="147"/>
      <c r="AG167" s="166"/>
      <c r="AH167" s="166"/>
      <c r="AI167" s="166"/>
      <c r="AJ167" s="166"/>
      <c r="AK167" s="166"/>
      <c r="AL167" s="166"/>
      <c r="AM167" s="166"/>
      <c r="AN167" s="159"/>
      <c r="AO167" s="159"/>
      <c r="AP167" s="159"/>
      <c r="AQ167" s="159"/>
      <c r="AR167" s="166"/>
      <c r="AS167" s="159"/>
      <c r="AT167" s="159"/>
      <c r="AU167" s="166"/>
      <c r="AV167" s="159"/>
      <c r="AW167" s="159"/>
      <c r="AX167" s="166"/>
      <c r="AY167" s="159"/>
    </row>
    <row r="168" spans="1:51" ht="24.75" hidden="1" customHeight="1" x14ac:dyDescent="0.2">
      <c r="A168" s="143"/>
      <c r="B168" s="143"/>
      <c r="C168" s="166"/>
      <c r="D168" s="166"/>
      <c r="E168" s="166"/>
      <c r="F168" s="166"/>
      <c r="G168" s="166"/>
      <c r="H168" s="166"/>
      <c r="I168" s="166"/>
      <c r="J168" s="166"/>
      <c r="K168" s="166"/>
      <c r="L168" s="166"/>
      <c r="M168" s="166"/>
      <c r="N168" s="166"/>
      <c r="O168" s="166"/>
      <c r="P168" s="166"/>
      <c r="Q168" s="166"/>
      <c r="R168" s="166"/>
      <c r="S168" s="166"/>
      <c r="T168" s="166"/>
      <c r="U168" s="166"/>
      <c r="V168" s="166"/>
      <c r="W168" s="166"/>
      <c r="X168" s="166"/>
      <c r="Y168" s="166"/>
      <c r="Z168" s="166"/>
      <c r="AA168" s="166"/>
      <c r="AB168" s="166"/>
      <c r="AC168" s="166"/>
      <c r="AD168" s="166"/>
      <c r="AE168" s="147"/>
      <c r="AF168" s="147"/>
      <c r="AG168" s="166"/>
      <c r="AH168" s="166"/>
      <c r="AI168" s="166"/>
      <c r="AJ168" s="166"/>
      <c r="AK168" s="166"/>
      <c r="AL168" s="166"/>
      <c r="AM168" s="166"/>
      <c r="AN168" s="159"/>
      <c r="AO168" s="159"/>
      <c r="AP168" s="159"/>
      <c r="AQ168" s="159"/>
      <c r="AR168" s="166"/>
      <c r="AS168" s="159"/>
      <c r="AT168" s="159"/>
      <c r="AU168" s="166"/>
      <c r="AV168" s="159"/>
      <c r="AW168" s="159"/>
      <c r="AX168" s="166"/>
      <c r="AY168" s="159"/>
    </row>
    <row r="169" spans="1:51" ht="24.75" hidden="1" customHeight="1" x14ac:dyDescent="0.2">
      <c r="A169" s="144"/>
      <c r="B169" s="147"/>
      <c r="C169" s="166"/>
      <c r="D169" s="166"/>
      <c r="E169" s="166"/>
      <c r="F169" s="166"/>
      <c r="G169" s="166"/>
      <c r="H169" s="166"/>
      <c r="I169" s="166"/>
      <c r="J169" s="166"/>
      <c r="K169" s="166"/>
      <c r="L169" s="166"/>
      <c r="M169" s="166"/>
      <c r="N169" s="166"/>
      <c r="O169" s="166"/>
      <c r="P169" s="166"/>
      <c r="Q169" s="166"/>
      <c r="R169" s="166"/>
      <c r="S169" s="166"/>
      <c r="T169" s="166"/>
      <c r="U169" s="166"/>
      <c r="V169" s="166"/>
      <c r="W169" s="166"/>
      <c r="X169" s="166"/>
      <c r="Y169" s="166"/>
      <c r="Z169" s="166"/>
      <c r="AA169" s="166"/>
      <c r="AB169" s="166"/>
      <c r="AC169" s="166"/>
      <c r="AD169" s="166"/>
      <c r="AE169" s="147"/>
      <c r="AF169" s="147"/>
      <c r="AG169" s="166"/>
      <c r="AH169" s="166"/>
      <c r="AI169" s="166"/>
      <c r="AJ169" s="166"/>
      <c r="AK169" s="166"/>
      <c r="AL169" s="166"/>
      <c r="AM169" s="166"/>
      <c r="AN169" s="159"/>
      <c r="AO169" s="159"/>
      <c r="AP169" s="159"/>
      <c r="AQ169" s="159"/>
      <c r="AR169" s="166"/>
      <c r="AS169" s="159"/>
      <c r="AT169" s="159"/>
      <c r="AU169" s="166"/>
      <c r="AV169" s="159"/>
      <c r="AW169" s="159"/>
      <c r="AX169" s="166"/>
      <c r="AY169" s="159"/>
    </row>
    <row r="170" spans="1:51" ht="24.75" hidden="1" customHeight="1" x14ac:dyDescent="0.2">
      <c r="A170" s="144"/>
      <c r="B170" s="147"/>
      <c r="C170" s="166"/>
      <c r="D170" s="166"/>
      <c r="E170" s="166"/>
      <c r="F170" s="166"/>
      <c r="G170" s="166"/>
      <c r="H170" s="166"/>
      <c r="I170" s="166"/>
      <c r="J170" s="166"/>
      <c r="K170" s="166"/>
      <c r="L170" s="166"/>
      <c r="M170" s="166"/>
      <c r="N170" s="166"/>
      <c r="O170" s="166"/>
      <c r="P170" s="166"/>
      <c r="Q170" s="166"/>
      <c r="R170" s="166"/>
      <c r="S170" s="166"/>
      <c r="T170" s="166"/>
      <c r="U170" s="166"/>
      <c r="V170" s="166"/>
      <c r="W170" s="166"/>
      <c r="X170" s="166"/>
      <c r="Y170" s="166"/>
      <c r="Z170" s="166"/>
      <c r="AA170" s="166"/>
      <c r="AB170" s="166"/>
      <c r="AC170" s="166"/>
      <c r="AD170" s="166"/>
      <c r="AE170" s="147"/>
      <c r="AF170" s="147"/>
      <c r="AG170" s="166"/>
      <c r="AH170" s="166"/>
      <c r="AI170" s="166"/>
      <c r="AJ170" s="166"/>
      <c r="AK170" s="166"/>
      <c r="AL170" s="166"/>
      <c r="AM170" s="166"/>
      <c r="AN170" s="159"/>
      <c r="AO170" s="159"/>
      <c r="AP170" s="159"/>
      <c r="AQ170" s="159"/>
      <c r="AR170" s="166"/>
      <c r="AS170" s="159"/>
      <c r="AT170" s="159"/>
      <c r="AU170" s="166"/>
      <c r="AV170" s="159"/>
      <c r="AW170" s="159"/>
      <c r="AX170" s="166"/>
      <c r="AY170" s="159"/>
    </row>
    <row r="171" spans="1:51" ht="24.75" hidden="1" customHeight="1" x14ac:dyDescent="0.2">
      <c r="A171" s="144"/>
      <c r="B171" s="147"/>
      <c r="C171" s="166"/>
      <c r="D171" s="166"/>
      <c r="E171" s="166"/>
      <c r="F171" s="166"/>
      <c r="G171" s="166"/>
      <c r="H171" s="166"/>
      <c r="I171" s="166"/>
      <c r="J171" s="166"/>
      <c r="K171" s="166"/>
      <c r="L171" s="166"/>
      <c r="M171" s="166"/>
      <c r="N171" s="166"/>
      <c r="O171" s="166"/>
      <c r="P171" s="166"/>
      <c r="Q171" s="166"/>
      <c r="R171" s="166"/>
      <c r="S171" s="166"/>
      <c r="T171" s="166"/>
      <c r="U171" s="166"/>
      <c r="V171" s="166"/>
      <c r="W171" s="166"/>
      <c r="X171" s="166"/>
      <c r="Y171" s="166"/>
      <c r="Z171" s="166"/>
      <c r="AA171" s="166"/>
      <c r="AB171" s="166"/>
      <c r="AC171" s="166"/>
      <c r="AD171" s="166"/>
      <c r="AE171" s="147"/>
      <c r="AF171" s="147"/>
      <c r="AG171" s="166"/>
      <c r="AH171" s="166"/>
      <c r="AI171" s="166"/>
      <c r="AJ171" s="166"/>
      <c r="AK171" s="166"/>
      <c r="AL171" s="166"/>
      <c r="AM171" s="166"/>
      <c r="AN171" s="159"/>
      <c r="AO171" s="159"/>
      <c r="AP171" s="159"/>
      <c r="AQ171" s="159"/>
      <c r="AR171" s="166"/>
      <c r="AS171" s="159"/>
      <c r="AT171" s="159"/>
      <c r="AU171" s="166"/>
      <c r="AV171" s="159"/>
      <c r="AW171" s="159"/>
      <c r="AX171" s="166"/>
      <c r="AY171" s="159"/>
    </row>
    <row r="172" spans="1:51" ht="24.75" hidden="1" customHeight="1" x14ac:dyDescent="0.2">
      <c r="A172" s="144"/>
      <c r="B172" s="147"/>
      <c r="C172" s="166"/>
      <c r="D172" s="166"/>
      <c r="E172" s="166"/>
      <c r="F172" s="166"/>
      <c r="G172" s="166"/>
      <c r="H172" s="166"/>
      <c r="I172" s="166"/>
      <c r="J172" s="166"/>
      <c r="K172" s="166"/>
      <c r="L172" s="166"/>
      <c r="M172" s="166"/>
      <c r="N172" s="166"/>
      <c r="O172" s="166"/>
      <c r="P172" s="166"/>
      <c r="Q172" s="166"/>
      <c r="R172" s="166"/>
      <c r="S172" s="166"/>
      <c r="T172" s="166"/>
      <c r="U172" s="166"/>
      <c r="V172" s="166"/>
      <c r="W172" s="166"/>
      <c r="X172" s="166"/>
      <c r="Y172" s="166"/>
      <c r="Z172" s="166"/>
      <c r="AA172" s="166"/>
      <c r="AB172" s="166"/>
      <c r="AC172" s="166"/>
      <c r="AD172" s="166"/>
      <c r="AE172" s="147"/>
      <c r="AF172" s="147"/>
      <c r="AG172" s="166"/>
      <c r="AH172" s="166"/>
      <c r="AI172" s="166"/>
      <c r="AJ172" s="166"/>
      <c r="AK172" s="166"/>
      <c r="AL172" s="166"/>
      <c r="AM172" s="166"/>
      <c r="AN172" s="159"/>
      <c r="AO172" s="159"/>
      <c r="AP172" s="159"/>
      <c r="AQ172" s="159"/>
      <c r="AR172" s="166"/>
      <c r="AS172" s="159"/>
      <c r="AT172" s="159"/>
      <c r="AU172" s="166"/>
      <c r="AV172" s="159"/>
      <c r="AW172" s="159"/>
      <c r="AX172" s="166"/>
      <c r="AY172" s="159"/>
    </row>
    <row r="173" spans="1:51" ht="24.75" hidden="1" customHeight="1" x14ac:dyDescent="0.2">
      <c r="A173" s="144"/>
      <c r="B173" s="147"/>
      <c r="C173" s="166"/>
      <c r="D173" s="166"/>
      <c r="E173" s="166"/>
      <c r="F173" s="166"/>
      <c r="G173" s="166"/>
      <c r="H173" s="166"/>
      <c r="I173" s="166"/>
      <c r="J173" s="166"/>
      <c r="K173" s="166"/>
      <c r="L173" s="166"/>
      <c r="M173" s="166"/>
      <c r="N173" s="166"/>
      <c r="O173" s="166"/>
      <c r="P173" s="166"/>
      <c r="Q173" s="166"/>
      <c r="R173" s="166"/>
      <c r="S173" s="166"/>
      <c r="T173" s="166"/>
      <c r="U173" s="166"/>
      <c r="V173" s="166"/>
      <c r="W173" s="166"/>
      <c r="X173" s="166"/>
      <c r="Y173" s="166"/>
      <c r="Z173" s="166"/>
      <c r="AA173" s="166"/>
      <c r="AB173" s="166"/>
      <c r="AC173" s="166"/>
      <c r="AD173" s="166"/>
      <c r="AE173" s="147"/>
      <c r="AF173" s="147"/>
      <c r="AG173" s="166"/>
      <c r="AH173" s="166"/>
      <c r="AI173" s="166"/>
      <c r="AJ173" s="166"/>
      <c r="AK173" s="166"/>
      <c r="AL173" s="166"/>
      <c r="AM173" s="166"/>
      <c r="AN173" s="159"/>
      <c r="AO173" s="159"/>
      <c r="AP173" s="159"/>
      <c r="AQ173" s="159"/>
      <c r="AR173" s="166"/>
      <c r="AS173" s="159"/>
      <c r="AT173" s="159"/>
      <c r="AU173" s="166"/>
      <c r="AV173" s="159"/>
      <c r="AW173" s="159"/>
      <c r="AX173" s="166"/>
      <c r="AY173" s="159"/>
    </row>
    <row r="174" spans="1:51" ht="24.75" hidden="1" customHeight="1" x14ac:dyDescent="0.2">
      <c r="A174" s="144"/>
      <c r="B174" s="147"/>
      <c r="C174" s="166"/>
      <c r="D174" s="166"/>
      <c r="E174" s="166"/>
      <c r="F174" s="166"/>
      <c r="G174" s="166"/>
      <c r="H174" s="166"/>
      <c r="I174" s="166"/>
      <c r="J174" s="166"/>
      <c r="K174" s="166"/>
      <c r="L174" s="166"/>
      <c r="M174" s="166"/>
      <c r="N174" s="166"/>
      <c r="O174" s="166"/>
      <c r="P174" s="166"/>
      <c r="Q174" s="166"/>
      <c r="R174" s="166"/>
      <c r="S174" s="166"/>
      <c r="T174" s="166"/>
      <c r="U174" s="166"/>
      <c r="V174" s="166"/>
      <c r="W174" s="166"/>
      <c r="X174" s="166"/>
      <c r="Y174" s="166"/>
      <c r="Z174" s="166"/>
      <c r="AA174" s="166"/>
      <c r="AB174" s="166"/>
      <c r="AC174" s="166"/>
      <c r="AD174" s="166"/>
      <c r="AE174" s="147"/>
      <c r="AF174" s="147"/>
      <c r="AG174" s="166"/>
      <c r="AH174" s="166"/>
      <c r="AI174" s="166"/>
      <c r="AJ174" s="166"/>
      <c r="AK174" s="166"/>
      <c r="AL174" s="166"/>
      <c r="AM174" s="166"/>
      <c r="AN174" s="159"/>
      <c r="AO174" s="159"/>
      <c r="AP174" s="159"/>
      <c r="AQ174" s="159"/>
      <c r="AR174" s="166"/>
      <c r="AS174" s="159"/>
      <c r="AT174" s="159"/>
      <c r="AU174" s="166"/>
      <c r="AV174" s="159"/>
      <c r="AW174" s="159"/>
      <c r="AX174" s="166"/>
      <c r="AY174" s="159"/>
    </row>
    <row r="175" spans="1:51" ht="24.75" hidden="1" customHeight="1" x14ac:dyDescent="0.2">
      <c r="A175" s="144"/>
      <c r="B175" s="147"/>
      <c r="C175" s="166"/>
      <c r="D175" s="166"/>
      <c r="E175" s="166"/>
      <c r="F175" s="166"/>
      <c r="G175" s="166"/>
      <c r="H175" s="166"/>
      <c r="I175" s="166"/>
      <c r="J175" s="166"/>
      <c r="K175" s="166"/>
      <c r="L175" s="166"/>
      <c r="M175" s="166"/>
      <c r="N175" s="166"/>
      <c r="O175" s="166"/>
      <c r="P175" s="166"/>
      <c r="Q175" s="166"/>
      <c r="R175" s="166"/>
      <c r="S175" s="166"/>
      <c r="T175" s="166"/>
      <c r="U175" s="166"/>
      <c r="V175" s="166"/>
      <c r="W175" s="166"/>
      <c r="X175" s="166"/>
      <c r="Y175" s="166"/>
      <c r="Z175" s="166"/>
      <c r="AA175" s="166"/>
      <c r="AB175" s="166"/>
      <c r="AC175" s="166"/>
      <c r="AD175" s="166"/>
      <c r="AE175" s="147"/>
      <c r="AF175" s="147"/>
      <c r="AG175" s="166"/>
      <c r="AH175" s="166"/>
      <c r="AI175" s="166"/>
      <c r="AJ175" s="166"/>
      <c r="AK175" s="166"/>
      <c r="AL175" s="166"/>
      <c r="AM175" s="166"/>
      <c r="AN175" s="159"/>
      <c r="AO175" s="159"/>
      <c r="AP175" s="159"/>
      <c r="AQ175" s="159"/>
      <c r="AR175" s="166"/>
      <c r="AS175" s="159"/>
      <c r="AT175" s="159"/>
      <c r="AU175" s="166"/>
      <c r="AV175" s="159"/>
      <c r="AW175" s="159"/>
      <c r="AX175" s="166"/>
      <c r="AY175" s="159"/>
    </row>
    <row r="176" spans="1:51" ht="24.75" hidden="1" customHeight="1" x14ac:dyDescent="0.2">
      <c r="A176" s="144"/>
      <c r="B176" s="147"/>
      <c r="C176" s="166"/>
      <c r="D176" s="166"/>
      <c r="E176" s="166"/>
      <c r="F176" s="166"/>
      <c r="G176" s="166"/>
      <c r="H176" s="166"/>
      <c r="I176" s="166"/>
      <c r="J176" s="166"/>
      <c r="K176" s="166"/>
      <c r="L176" s="166"/>
      <c r="M176" s="166"/>
      <c r="N176" s="166"/>
      <c r="O176" s="166"/>
      <c r="P176" s="166"/>
      <c r="Q176" s="166"/>
      <c r="R176" s="166"/>
      <c r="S176" s="166"/>
      <c r="T176" s="166"/>
      <c r="U176" s="166"/>
      <c r="V176" s="166"/>
      <c r="W176" s="166"/>
      <c r="X176" s="166"/>
      <c r="Y176" s="166"/>
      <c r="Z176" s="166"/>
      <c r="AA176" s="166"/>
      <c r="AB176" s="166"/>
      <c r="AC176" s="166"/>
      <c r="AD176" s="166"/>
      <c r="AE176" s="147"/>
      <c r="AF176" s="147"/>
      <c r="AG176" s="166"/>
      <c r="AH176" s="166"/>
      <c r="AI176" s="166"/>
      <c r="AJ176" s="166"/>
      <c r="AK176" s="166"/>
      <c r="AL176" s="166"/>
      <c r="AM176" s="166"/>
      <c r="AN176" s="159"/>
      <c r="AO176" s="159"/>
      <c r="AP176" s="159"/>
      <c r="AQ176" s="159"/>
      <c r="AR176" s="166"/>
      <c r="AS176" s="159"/>
      <c r="AT176" s="159"/>
      <c r="AU176" s="166"/>
      <c r="AV176" s="159"/>
      <c r="AW176" s="159"/>
      <c r="AX176" s="166"/>
      <c r="AY176" s="159"/>
    </row>
    <row r="177" spans="31:32" hidden="1" x14ac:dyDescent="0.2">
      <c r="AE177" s="221"/>
      <c r="AF177" s="221"/>
    </row>
    <row r="178" spans="31:32" hidden="1" x14ac:dyDescent="0.2">
      <c r="AE178" s="221"/>
      <c r="AF178" s="221"/>
    </row>
    <row r="179" spans="31:32" hidden="1" x14ac:dyDescent="0.2">
      <c r="AE179" s="221"/>
      <c r="AF179" s="221"/>
    </row>
    <row r="180" spans="31:32" hidden="1" x14ac:dyDescent="0.2">
      <c r="AE180" s="221"/>
      <c r="AF180" s="221"/>
    </row>
    <row r="181" spans="31:32" hidden="1" x14ac:dyDescent="0.2">
      <c r="AE181" s="221"/>
      <c r="AF181" s="221"/>
    </row>
    <row r="182" spans="31:32" hidden="1" x14ac:dyDescent="0.2">
      <c r="AE182" s="221"/>
      <c r="AF182" s="221"/>
    </row>
    <row r="183" spans="31:32" hidden="1" x14ac:dyDescent="0.2">
      <c r="AE183" s="221"/>
      <c r="AF183" s="221"/>
    </row>
    <row r="184" spans="31:32" hidden="1" x14ac:dyDescent="0.2">
      <c r="AE184" s="221"/>
      <c r="AF184" s="221"/>
    </row>
    <row r="185" spans="31:32" hidden="1" x14ac:dyDescent="0.2">
      <c r="AE185" s="221"/>
      <c r="AF185" s="221"/>
    </row>
    <row r="186" spans="31:32" hidden="1" x14ac:dyDescent="0.2">
      <c r="AE186" s="221"/>
      <c r="AF186" s="221"/>
    </row>
    <row r="187" spans="31:32" hidden="1" x14ac:dyDescent="0.2">
      <c r="AE187" s="221"/>
      <c r="AF187" s="221"/>
    </row>
    <row r="188" spans="31:32" hidden="1" x14ac:dyDescent="0.2">
      <c r="AE188" s="221"/>
      <c r="AF188" s="221"/>
    </row>
    <row r="189" spans="31:32" hidden="1" x14ac:dyDescent="0.2">
      <c r="AE189" s="221"/>
      <c r="AF189" s="221"/>
    </row>
    <row r="190" spans="31:32" hidden="1" x14ac:dyDescent="0.2">
      <c r="AE190" s="221"/>
      <c r="AF190" s="221"/>
    </row>
    <row r="191" spans="31:32" hidden="1" x14ac:dyDescent="0.2">
      <c r="AE191" s="221"/>
      <c r="AF191" s="221"/>
    </row>
    <row r="192" spans="31:32" hidden="1" x14ac:dyDescent="0.2">
      <c r="AE192" s="221"/>
      <c r="AF192" s="221"/>
    </row>
    <row r="193" spans="31:32" hidden="1" x14ac:dyDescent="0.2">
      <c r="AE193" s="221"/>
      <c r="AF193" s="221"/>
    </row>
    <row r="194" spans="31:32" hidden="1" x14ac:dyDescent="0.2">
      <c r="AE194" s="221"/>
      <c r="AF194" s="221"/>
    </row>
    <row r="195" spans="31:32" hidden="1" x14ac:dyDescent="0.2">
      <c r="AE195" s="221"/>
      <c r="AF195" s="221"/>
    </row>
    <row r="196" spans="31:32" hidden="1" x14ac:dyDescent="0.2">
      <c r="AE196" s="221"/>
      <c r="AF196" s="221"/>
    </row>
    <row r="197" spans="31:32" hidden="1" x14ac:dyDescent="0.2">
      <c r="AE197" s="221"/>
      <c r="AF197" s="221"/>
    </row>
    <row r="198" spans="31:32" hidden="1" x14ac:dyDescent="0.2">
      <c r="AE198" s="221"/>
      <c r="AF198" s="221"/>
    </row>
    <row r="199" spans="31:32" hidden="1" x14ac:dyDescent="0.2">
      <c r="AE199" s="221"/>
      <c r="AF199" s="221"/>
    </row>
    <row r="200" spans="31:32" hidden="1" x14ac:dyDescent="0.2">
      <c r="AE200" s="221"/>
      <c r="AF200" s="221"/>
    </row>
    <row r="201" spans="31:32" hidden="1" x14ac:dyDescent="0.2">
      <c r="AE201" s="221"/>
      <c r="AF201" s="221"/>
    </row>
    <row r="202" spans="31:32" hidden="1" x14ac:dyDescent="0.2">
      <c r="AE202" s="221"/>
      <c r="AF202" s="221"/>
    </row>
    <row r="203" spans="31:32" hidden="1" x14ac:dyDescent="0.2">
      <c r="AE203" s="221"/>
      <c r="AF203" s="221"/>
    </row>
    <row r="204" spans="31:32" hidden="1" x14ac:dyDescent="0.2">
      <c r="AE204" s="221"/>
      <c r="AF204" s="221"/>
    </row>
    <row r="205" spans="31:32" hidden="1" x14ac:dyDescent="0.2">
      <c r="AE205" s="221"/>
      <c r="AF205" s="221"/>
    </row>
    <row r="206" spans="31:32" hidden="1" x14ac:dyDescent="0.2">
      <c r="AE206" s="221"/>
      <c r="AF206" s="221"/>
    </row>
    <row r="207" spans="31:32" hidden="1" x14ac:dyDescent="0.2">
      <c r="AE207" s="221"/>
      <c r="AF207" s="221"/>
    </row>
    <row r="208" spans="31:32" hidden="1" x14ac:dyDescent="0.2">
      <c r="AE208" s="221"/>
      <c r="AF208" s="221"/>
    </row>
    <row r="209" spans="31:32" hidden="1" x14ac:dyDescent="0.2">
      <c r="AE209" s="221"/>
      <c r="AF209" s="221"/>
    </row>
    <row r="210" spans="31:32" hidden="1" x14ac:dyDescent="0.2">
      <c r="AE210" s="221"/>
      <c r="AF210" s="221"/>
    </row>
    <row r="211" spans="31:32" hidden="1" x14ac:dyDescent="0.2">
      <c r="AE211" s="221"/>
      <c r="AF211" s="221"/>
    </row>
    <row r="212" spans="31:32" hidden="1" x14ac:dyDescent="0.2">
      <c r="AE212" s="221"/>
      <c r="AF212" s="221"/>
    </row>
    <row r="213" spans="31:32" hidden="1" x14ac:dyDescent="0.2">
      <c r="AE213" s="221"/>
      <c r="AF213" s="221"/>
    </row>
    <row r="214" spans="31:32" hidden="1" x14ac:dyDescent="0.2">
      <c r="AE214" s="221"/>
      <c r="AF214" s="221"/>
    </row>
    <row r="215" spans="31:32" hidden="1" x14ac:dyDescent="0.2">
      <c r="AE215" s="221"/>
      <c r="AF215" s="221"/>
    </row>
    <row r="216" spans="31:32" hidden="1" x14ac:dyDescent="0.2">
      <c r="AE216" s="221"/>
      <c r="AF216" s="221"/>
    </row>
    <row r="217" spans="31:32" hidden="1" x14ac:dyDescent="0.2">
      <c r="AE217" s="221"/>
      <c r="AF217" s="221"/>
    </row>
    <row r="218" spans="31:32" hidden="1" x14ac:dyDescent="0.2">
      <c r="AE218" s="221"/>
      <c r="AF218" s="221"/>
    </row>
    <row r="219" spans="31:32" hidden="1" x14ac:dyDescent="0.2">
      <c r="AE219" s="221"/>
      <c r="AF219" s="221"/>
    </row>
    <row r="220" spans="31:32" hidden="1" x14ac:dyDescent="0.2">
      <c r="AE220" s="221"/>
      <c r="AF220" s="221"/>
    </row>
    <row r="221" spans="31:32" hidden="1" x14ac:dyDescent="0.2">
      <c r="AE221" s="221"/>
      <c r="AF221" s="221"/>
    </row>
    <row r="222" spans="31:32" hidden="1" x14ac:dyDescent="0.2">
      <c r="AE222" s="221"/>
      <c r="AF222" s="221"/>
    </row>
    <row r="223" spans="31:32" hidden="1" x14ac:dyDescent="0.2">
      <c r="AE223" s="221"/>
      <c r="AF223" s="221"/>
    </row>
    <row r="224" spans="31:32" hidden="1" x14ac:dyDescent="0.2">
      <c r="AE224" s="221"/>
      <c r="AF224" s="221"/>
    </row>
    <row r="225" spans="31:32" hidden="1" x14ac:dyDescent="0.2">
      <c r="AE225" s="221"/>
      <c r="AF225" s="221"/>
    </row>
    <row r="226" spans="31:32" hidden="1" x14ac:dyDescent="0.2">
      <c r="AE226" s="221"/>
      <c r="AF226" s="221"/>
    </row>
    <row r="227" spans="31:32" hidden="1" x14ac:dyDescent="0.2">
      <c r="AE227" s="221"/>
      <c r="AF227" s="221"/>
    </row>
    <row r="228" spans="31:32" hidden="1" x14ac:dyDescent="0.2">
      <c r="AE228" s="221"/>
      <c r="AF228" s="221"/>
    </row>
    <row r="229" spans="31:32" hidden="1" x14ac:dyDescent="0.2">
      <c r="AE229" s="221"/>
      <c r="AF229" s="221"/>
    </row>
    <row r="230" spans="31:32" hidden="1" x14ac:dyDescent="0.2">
      <c r="AE230" s="221"/>
      <c r="AF230" s="221"/>
    </row>
    <row r="231" spans="31:32" hidden="1" x14ac:dyDescent="0.2">
      <c r="AE231" s="221"/>
      <c r="AF231" s="221"/>
    </row>
    <row r="232" spans="31:32" hidden="1" x14ac:dyDescent="0.2">
      <c r="AE232" s="221"/>
      <c r="AF232" s="221"/>
    </row>
    <row r="233" spans="31:32" hidden="1" x14ac:dyDescent="0.2">
      <c r="AE233" s="221"/>
      <c r="AF233" s="221"/>
    </row>
    <row r="234" spans="31:32" hidden="1" x14ac:dyDescent="0.2">
      <c r="AE234" s="221"/>
      <c r="AF234" s="221"/>
    </row>
    <row r="235" spans="31:32" hidden="1" x14ac:dyDescent="0.2">
      <c r="AE235" s="221"/>
      <c r="AF235" s="221"/>
    </row>
    <row r="236" spans="31:32" hidden="1" x14ac:dyDescent="0.2">
      <c r="AE236" s="221"/>
      <c r="AF236" s="221"/>
    </row>
    <row r="237" spans="31:32" hidden="1" x14ac:dyDescent="0.2">
      <c r="AE237" s="221"/>
      <c r="AF237" s="221"/>
    </row>
    <row r="238" spans="31:32" hidden="1" x14ac:dyDescent="0.2">
      <c r="AE238" s="221"/>
      <c r="AF238" s="221"/>
    </row>
    <row r="239" spans="31:32" hidden="1" x14ac:dyDescent="0.2">
      <c r="AE239" s="221"/>
      <c r="AF239" s="221"/>
    </row>
    <row r="240" spans="31:32" hidden="1" x14ac:dyDescent="0.2">
      <c r="AE240" s="221"/>
      <c r="AF240" s="221"/>
    </row>
    <row r="241" spans="31:32" hidden="1" x14ac:dyDescent="0.2">
      <c r="AE241" s="221"/>
      <c r="AF241" s="221"/>
    </row>
    <row r="242" spans="31:32" hidden="1" x14ac:dyDescent="0.2">
      <c r="AE242" s="221"/>
      <c r="AF242" s="221"/>
    </row>
    <row r="243" spans="31:32" hidden="1" x14ac:dyDescent="0.2">
      <c r="AE243" s="221"/>
      <c r="AF243" s="221"/>
    </row>
    <row r="244" spans="31:32" hidden="1" x14ac:dyDescent="0.2">
      <c r="AE244" s="221"/>
      <c r="AF244" s="221"/>
    </row>
    <row r="245" spans="31:32" hidden="1" x14ac:dyDescent="0.2">
      <c r="AE245" s="221"/>
      <c r="AF245" s="221"/>
    </row>
    <row r="246" spans="31:32" hidden="1" x14ac:dyDescent="0.2">
      <c r="AE246" s="221"/>
      <c r="AF246" s="221"/>
    </row>
    <row r="247" spans="31:32" hidden="1" x14ac:dyDescent="0.2">
      <c r="AE247" s="221"/>
      <c r="AF247" s="221"/>
    </row>
    <row r="248" spans="31:32" hidden="1" x14ac:dyDescent="0.2">
      <c r="AE248" s="221"/>
      <c r="AF248" s="221"/>
    </row>
    <row r="249" spans="31:32" hidden="1" x14ac:dyDescent="0.2">
      <c r="AE249" s="221"/>
      <c r="AF249" s="221"/>
    </row>
    <row r="250" spans="31:32" hidden="1" x14ac:dyDescent="0.2">
      <c r="AE250" s="221"/>
      <c r="AF250" s="221"/>
    </row>
    <row r="251" spans="31:32" hidden="1" x14ac:dyDescent="0.2">
      <c r="AE251" s="221"/>
      <c r="AF251" s="221"/>
    </row>
    <row r="252" spans="31:32" hidden="1" x14ac:dyDescent="0.2">
      <c r="AE252" s="221"/>
      <c r="AF252" s="221"/>
    </row>
    <row r="253" spans="31:32" hidden="1" x14ac:dyDescent="0.2">
      <c r="AE253" s="221"/>
      <c r="AF253" s="221"/>
    </row>
    <row r="254" spans="31:32" hidden="1" x14ac:dyDescent="0.2">
      <c r="AE254" s="221"/>
      <c r="AF254" s="221"/>
    </row>
    <row r="255" spans="31:32" hidden="1" x14ac:dyDescent="0.2">
      <c r="AE255" s="221"/>
      <c r="AF255" s="221"/>
    </row>
    <row r="256" spans="31:32" hidden="1" x14ac:dyDescent="0.2">
      <c r="AE256" s="221"/>
      <c r="AF256" s="221"/>
    </row>
    <row r="257" spans="31:32" hidden="1" x14ac:dyDescent="0.2">
      <c r="AE257" s="221"/>
      <c r="AF257" s="221"/>
    </row>
    <row r="258" spans="31:32" hidden="1" x14ac:dyDescent="0.2">
      <c r="AE258" s="221"/>
      <c r="AF258" s="221"/>
    </row>
    <row r="259" spans="31:32" hidden="1" x14ac:dyDescent="0.2">
      <c r="AE259" s="221"/>
      <c r="AF259" s="221"/>
    </row>
    <row r="260" spans="31:32" hidden="1" x14ac:dyDescent="0.2">
      <c r="AE260" s="221"/>
      <c r="AF260" s="221"/>
    </row>
    <row r="261" spans="31:32" hidden="1" x14ac:dyDescent="0.2">
      <c r="AE261" s="221"/>
      <c r="AF261" s="221"/>
    </row>
    <row r="262" spans="31:32" hidden="1" x14ac:dyDescent="0.2">
      <c r="AE262" s="221"/>
      <c r="AF262" s="221"/>
    </row>
    <row r="263" spans="31:32" hidden="1" x14ac:dyDescent="0.2">
      <c r="AE263" s="221"/>
      <c r="AF263" s="221"/>
    </row>
    <row r="264" spans="31:32" hidden="1" x14ac:dyDescent="0.2">
      <c r="AE264" s="221"/>
      <c r="AF264" s="221"/>
    </row>
    <row r="265" spans="31:32" hidden="1" x14ac:dyDescent="0.2">
      <c r="AE265" s="221"/>
      <c r="AF265" s="221"/>
    </row>
    <row r="266" spans="31:32" hidden="1" x14ac:dyDescent="0.2">
      <c r="AE266" s="221"/>
      <c r="AF266" s="221"/>
    </row>
    <row r="267" spans="31:32" hidden="1" x14ac:dyDescent="0.2">
      <c r="AE267" s="221"/>
      <c r="AF267" s="221"/>
    </row>
    <row r="268" spans="31:32" hidden="1" x14ac:dyDescent="0.2">
      <c r="AE268" s="221"/>
      <c r="AF268" s="221"/>
    </row>
    <row r="269" spans="31:32" hidden="1" x14ac:dyDescent="0.2">
      <c r="AE269" s="221"/>
      <c r="AF269" s="221"/>
    </row>
    <row r="270" spans="31:32" hidden="1" x14ac:dyDescent="0.2">
      <c r="AE270" s="221"/>
      <c r="AF270" s="221"/>
    </row>
    <row r="271" spans="31:32" hidden="1" x14ac:dyDescent="0.2">
      <c r="AE271" s="221"/>
      <c r="AF271" s="221"/>
    </row>
    <row r="272" spans="31:32" hidden="1" x14ac:dyDescent="0.2">
      <c r="AE272" s="221"/>
      <c r="AF272" s="221"/>
    </row>
    <row r="273" spans="31:32" hidden="1" x14ac:dyDescent="0.2">
      <c r="AE273" s="221"/>
      <c r="AF273" s="221"/>
    </row>
    <row r="274" spans="31:32" hidden="1" x14ac:dyDescent="0.2">
      <c r="AE274" s="221"/>
      <c r="AF274" s="221"/>
    </row>
    <row r="275" spans="31:32" hidden="1" x14ac:dyDescent="0.2">
      <c r="AE275" s="221"/>
      <c r="AF275" s="221"/>
    </row>
    <row r="276" spans="31:32" hidden="1" x14ac:dyDescent="0.2">
      <c r="AE276" s="221"/>
      <c r="AF276" s="221"/>
    </row>
    <row r="277" spans="31:32" hidden="1" x14ac:dyDescent="0.2">
      <c r="AE277" s="221"/>
      <c r="AF277" s="221"/>
    </row>
    <row r="278" spans="31:32" hidden="1" x14ac:dyDescent="0.2">
      <c r="AE278" s="221"/>
      <c r="AF278" s="221"/>
    </row>
    <row r="279" spans="31:32" hidden="1" x14ac:dyDescent="0.2">
      <c r="AE279" s="221"/>
      <c r="AF279" s="221"/>
    </row>
    <row r="280" spans="31:32" hidden="1" x14ac:dyDescent="0.2">
      <c r="AE280" s="221"/>
      <c r="AF280" s="221"/>
    </row>
    <row r="281" spans="31:32" hidden="1" x14ac:dyDescent="0.2">
      <c r="AE281" s="221"/>
      <c r="AF281" s="221"/>
    </row>
    <row r="282" spans="31:32" hidden="1" x14ac:dyDescent="0.2">
      <c r="AE282" s="221"/>
      <c r="AF282" s="221"/>
    </row>
    <row r="283" spans="31:32" hidden="1" x14ac:dyDescent="0.2">
      <c r="AE283" s="221"/>
      <c r="AF283" s="221"/>
    </row>
    <row r="284" spans="31:32" hidden="1" x14ac:dyDescent="0.2">
      <c r="AE284" s="221"/>
      <c r="AF284" s="221"/>
    </row>
    <row r="285" spans="31:32" hidden="1" x14ac:dyDescent="0.2">
      <c r="AE285" s="221"/>
      <c r="AF285" s="221"/>
    </row>
    <row r="286" spans="31:32" hidden="1" x14ac:dyDescent="0.2">
      <c r="AE286" s="221"/>
      <c r="AF286" s="221"/>
    </row>
    <row r="287" spans="31:32" hidden="1" x14ac:dyDescent="0.2">
      <c r="AE287" s="221"/>
      <c r="AF287" s="221"/>
    </row>
    <row r="288" spans="31:32" hidden="1" x14ac:dyDescent="0.2">
      <c r="AE288" s="221"/>
      <c r="AF288" s="221"/>
    </row>
    <row r="289" spans="31:32" hidden="1" x14ac:dyDescent="0.2">
      <c r="AE289" s="221"/>
      <c r="AF289" s="221"/>
    </row>
    <row r="290" spans="31:32" hidden="1" x14ac:dyDescent="0.2">
      <c r="AE290" s="221"/>
      <c r="AF290" s="221"/>
    </row>
    <row r="291" spans="31:32" hidden="1" x14ac:dyDescent="0.2">
      <c r="AE291" s="221"/>
      <c r="AF291" s="221"/>
    </row>
    <row r="292" spans="31:32" hidden="1" x14ac:dyDescent="0.2">
      <c r="AE292" s="221"/>
      <c r="AF292" s="221"/>
    </row>
    <row r="293" spans="31:32" hidden="1" x14ac:dyDescent="0.2">
      <c r="AE293" s="221"/>
      <c r="AF293" s="221"/>
    </row>
    <row r="294" spans="31:32" hidden="1" x14ac:dyDescent="0.2">
      <c r="AE294" s="221"/>
      <c r="AF294" s="221"/>
    </row>
    <row r="295" spans="31:32" hidden="1" x14ac:dyDescent="0.2">
      <c r="AE295" s="221"/>
      <c r="AF295" s="221"/>
    </row>
    <row r="296" spans="31:32" hidden="1" x14ac:dyDescent="0.2">
      <c r="AE296" s="221"/>
      <c r="AF296" s="221"/>
    </row>
    <row r="297" spans="31:32" hidden="1" x14ac:dyDescent="0.2">
      <c r="AE297" s="221"/>
      <c r="AF297" s="221"/>
    </row>
    <row r="298" spans="31:32" hidden="1" x14ac:dyDescent="0.2">
      <c r="AE298" s="221"/>
      <c r="AF298" s="221"/>
    </row>
    <row r="299" spans="31:32" hidden="1" x14ac:dyDescent="0.2">
      <c r="AE299" s="221"/>
      <c r="AF299" s="221"/>
    </row>
    <row r="300" spans="31:32" hidden="1" x14ac:dyDescent="0.2">
      <c r="AE300" s="221"/>
      <c r="AF300" s="221"/>
    </row>
    <row r="301" spans="31:32" hidden="1" x14ac:dyDescent="0.2">
      <c r="AE301" s="221"/>
      <c r="AF301" s="221"/>
    </row>
    <row r="302" spans="31:32" hidden="1" x14ac:dyDescent="0.2">
      <c r="AE302" s="221"/>
      <c r="AF302" s="221"/>
    </row>
    <row r="303" spans="31:32" hidden="1" x14ac:dyDescent="0.2">
      <c r="AE303" s="221"/>
      <c r="AF303" s="221"/>
    </row>
    <row r="304" spans="31:32" hidden="1" x14ac:dyDescent="0.2">
      <c r="AE304" s="221"/>
      <c r="AF304" s="221"/>
    </row>
    <row r="305" spans="31:32" hidden="1" x14ac:dyDescent="0.2">
      <c r="AE305" s="221"/>
      <c r="AF305" s="221"/>
    </row>
    <row r="306" spans="31:32" hidden="1" x14ac:dyDescent="0.2">
      <c r="AE306" s="221"/>
      <c r="AF306" s="221"/>
    </row>
    <row r="307" spans="31:32" hidden="1" x14ac:dyDescent="0.2">
      <c r="AE307" s="221"/>
      <c r="AF307" s="221"/>
    </row>
    <row r="308" spans="31:32" hidden="1" x14ac:dyDescent="0.2">
      <c r="AE308" s="221"/>
      <c r="AF308" s="221"/>
    </row>
    <row r="309" spans="31:32" hidden="1" x14ac:dyDescent="0.2">
      <c r="AE309" s="221"/>
      <c r="AF309" s="221"/>
    </row>
    <row r="310" spans="31:32" hidden="1" x14ac:dyDescent="0.2">
      <c r="AE310" s="221"/>
      <c r="AF310" s="221"/>
    </row>
    <row r="311" spans="31:32" hidden="1" x14ac:dyDescent="0.2">
      <c r="AE311" s="221"/>
      <c r="AF311" s="221"/>
    </row>
    <row r="312" spans="31:32" hidden="1" x14ac:dyDescent="0.2">
      <c r="AE312" s="221"/>
      <c r="AF312" s="221"/>
    </row>
    <row r="313" spans="31:32" hidden="1" x14ac:dyDescent="0.2">
      <c r="AE313" s="221"/>
      <c r="AF313" s="221"/>
    </row>
    <row r="314" spans="31:32" hidden="1" x14ac:dyDescent="0.2">
      <c r="AE314" s="221"/>
      <c r="AF314" s="221"/>
    </row>
    <row r="315" spans="31:32" hidden="1" x14ac:dyDescent="0.2">
      <c r="AE315" s="221"/>
      <c r="AF315" s="221"/>
    </row>
    <row r="316" spans="31:32" hidden="1" x14ac:dyDescent="0.2">
      <c r="AE316" s="221"/>
      <c r="AF316" s="221"/>
    </row>
    <row r="317" spans="31:32" hidden="1" x14ac:dyDescent="0.2">
      <c r="AE317" s="221"/>
      <c r="AF317" s="221"/>
    </row>
    <row r="318" spans="31:32" hidden="1" x14ac:dyDescent="0.2">
      <c r="AE318" s="221"/>
      <c r="AF318" s="221"/>
    </row>
    <row r="319" spans="31:32" hidden="1" x14ac:dyDescent="0.2">
      <c r="AE319" s="221"/>
      <c r="AF319" s="221"/>
    </row>
    <row r="320" spans="31:32" hidden="1" x14ac:dyDescent="0.2">
      <c r="AE320" s="221"/>
      <c r="AF320" s="221"/>
    </row>
    <row r="321" spans="31:32" hidden="1" x14ac:dyDescent="0.2">
      <c r="AE321" s="221"/>
      <c r="AF321" s="221"/>
    </row>
    <row r="322" spans="31:32" hidden="1" x14ac:dyDescent="0.2">
      <c r="AE322" s="221"/>
      <c r="AF322" s="221"/>
    </row>
    <row r="323" spans="31:32" hidden="1" x14ac:dyDescent="0.2">
      <c r="AE323" s="221"/>
      <c r="AF323" s="221"/>
    </row>
    <row r="324" spans="31:32" hidden="1" x14ac:dyDescent="0.2">
      <c r="AE324" s="221"/>
      <c r="AF324" s="221"/>
    </row>
    <row r="325" spans="31:32" hidden="1" x14ac:dyDescent="0.2">
      <c r="AE325" s="221"/>
      <c r="AF325" s="221"/>
    </row>
    <row r="326" spans="31:32" hidden="1" x14ac:dyDescent="0.2">
      <c r="AE326" s="221"/>
      <c r="AF326" s="221"/>
    </row>
    <row r="327" spans="31:32" hidden="1" x14ac:dyDescent="0.2">
      <c r="AE327" s="221"/>
      <c r="AF327" s="221"/>
    </row>
    <row r="328" spans="31:32" hidden="1" x14ac:dyDescent="0.2">
      <c r="AE328" s="221"/>
      <c r="AF328" s="221"/>
    </row>
    <row r="329" spans="31:32" hidden="1" x14ac:dyDescent="0.2">
      <c r="AE329" s="221"/>
      <c r="AF329" s="221"/>
    </row>
    <row r="330" spans="31:32" hidden="1" x14ac:dyDescent="0.2">
      <c r="AE330" s="221"/>
      <c r="AF330" s="221"/>
    </row>
    <row r="331" spans="31:32" hidden="1" x14ac:dyDescent="0.2">
      <c r="AE331" s="221"/>
      <c r="AF331" s="221"/>
    </row>
    <row r="332" spans="31:32" hidden="1" x14ac:dyDescent="0.2">
      <c r="AE332" s="221"/>
      <c r="AF332" s="221"/>
    </row>
    <row r="333" spans="31:32" hidden="1" x14ac:dyDescent="0.2">
      <c r="AE333" s="221"/>
      <c r="AF333" s="221"/>
    </row>
    <row r="334" spans="31:32" hidden="1" x14ac:dyDescent="0.2">
      <c r="AE334" s="221"/>
      <c r="AF334" s="221"/>
    </row>
    <row r="335" spans="31:32" hidden="1" x14ac:dyDescent="0.2">
      <c r="AE335" s="221"/>
      <c r="AF335" s="221"/>
    </row>
    <row r="336" spans="31:32" hidden="1" x14ac:dyDescent="0.2">
      <c r="AE336" s="221"/>
      <c r="AF336" s="221"/>
    </row>
    <row r="337" spans="1:51" hidden="1" x14ac:dyDescent="0.2">
      <c r="AE337" s="221"/>
      <c r="AF337" s="221"/>
    </row>
    <row r="338" spans="1:51" hidden="1" x14ac:dyDescent="0.2">
      <c r="AE338" s="221"/>
      <c r="AF338" s="221"/>
    </row>
    <row r="339" spans="1:51" hidden="1" x14ac:dyDescent="0.2">
      <c r="AE339" s="221"/>
      <c r="AF339" s="221"/>
    </row>
    <row r="340" spans="1:51" hidden="1" x14ac:dyDescent="0.2">
      <c r="AE340" s="221"/>
      <c r="AF340" s="221"/>
    </row>
    <row r="341" spans="1:51" hidden="1" x14ac:dyDescent="0.2">
      <c r="AE341" s="221"/>
      <c r="AF341" s="221"/>
    </row>
    <row r="342" spans="1:51" hidden="1" x14ac:dyDescent="0.2">
      <c r="AE342" s="221"/>
      <c r="AF342" s="221"/>
    </row>
    <row r="343" spans="1:51" hidden="1" x14ac:dyDescent="0.2">
      <c r="AE343" s="221"/>
      <c r="AF343" s="221"/>
    </row>
    <row r="344" spans="1:51" hidden="1" x14ac:dyDescent="0.2">
      <c r="AE344" s="221"/>
      <c r="AF344" s="221"/>
    </row>
    <row r="345" spans="1:51" hidden="1" x14ac:dyDescent="0.2">
      <c r="AE345" s="221"/>
      <c r="AF345" s="221"/>
    </row>
    <row r="346" spans="1:51" hidden="1" x14ac:dyDescent="0.2">
      <c r="AE346" s="221"/>
      <c r="AF346" s="221"/>
    </row>
    <row r="347" spans="1:51" s="180" customFormat="1" ht="23.25" hidden="1" customHeight="1" x14ac:dyDescent="0.2">
      <c r="A347" s="156"/>
      <c r="B347" s="165"/>
      <c r="C347" s="480"/>
      <c r="D347" s="480"/>
      <c r="E347" s="480"/>
      <c r="F347" s="480"/>
      <c r="G347" s="480"/>
      <c r="H347" s="480"/>
      <c r="I347" s="480"/>
      <c r="J347" s="222"/>
      <c r="K347" s="222"/>
      <c r="L347" s="222"/>
      <c r="M347" s="567" t="s">
        <v>112</v>
      </c>
      <c r="N347" s="567"/>
      <c r="O347" s="223" t="e">
        <f>#REF!+#REF!+#REF!+#REF!+#REF!+#REF!+#REF!+#REF!+#REF!+#REF!+#REF!+#REF!+#REF!+#REF!+#REF!+#REF!+#REF!+#REF!+O18+#REF!+#REF!+#REF!+#REF!</f>
        <v>#REF!</v>
      </c>
      <c r="P347" s="480"/>
      <c r="Q347" s="480"/>
      <c r="R347" s="480"/>
      <c r="S347" s="480"/>
      <c r="T347" s="480"/>
      <c r="U347" s="480"/>
      <c r="V347" s="480"/>
      <c r="W347" s="480"/>
      <c r="X347" s="480"/>
      <c r="Y347" s="480"/>
      <c r="Z347" s="480"/>
      <c r="AA347" s="480"/>
      <c r="AB347" s="480"/>
      <c r="AC347" s="497"/>
      <c r="AD347" s="480"/>
      <c r="AE347" s="224"/>
      <c r="AF347" s="224"/>
      <c r="AG347" s="225"/>
      <c r="AH347" s="225"/>
      <c r="AI347" s="225"/>
      <c r="AJ347" s="225"/>
      <c r="AK347" s="225"/>
      <c r="AL347" s="225"/>
      <c r="AM347" s="225"/>
      <c r="AN347" s="225"/>
      <c r="AO347" s="225"/>
      <c r="AP347" s="225"/>
      <c r="AQ347" s="225"/>
      <c r="AR347" s="225"/>
      <c r="AS347" s="225"/>
      <c r="AT347" s="225"/>
      <c r="AU347" s="225"/>
      <c r="AV347" s="225"/>
      <c r="AW347" s="225"/>
      <c r="AX347" s="225"/>
      <c r="AY347" s="225"/>
    </row>
    <row r="348" spans="1:51" s="180" customFormat="1" ht="23.25" hidden="1" customHeight="1" x14ac:dyDescent="0.2">
      <c r="A348" s="156"/>
      <c r="B348" s="165"/>
      <c r="C348" s="480"/>
      <c r="D348" s="480"/>
      <c r="E348" s="480"/>
      <c r="F348" s="480"/>
      <c r="G348" s="480"/>
      <c r="H348" s="480"/>
      <c r="I348" s="480"/>
      <c r="J348" s="222"/>
      <c r="L348" s="222"/>
      <c r="N348" s="180" t="s">
        <v>306</v>
      </c>
      <c r="O348" s="223" t="e">
        <f>#REF!+#REF!+#REF!+#REF!+#REF!+#REF!+#REF!+#REF!+#REF!+#REF!+#REF!+#REF!+#REF!+#REF!+#REF!+#REF!+#REF!+#REF!+#REF!+#REF!+#REF!+#REF!+#REF!</f>
        <v>#REF!</v>
      </c>
      <c r="P348" s="480"/>
      <c r="Q348" s="480"/>
      <c r="R348" s="480"/>
      <c r="S348" s="480"/>
      <c r="T348" s="480"/>
      <c r="U348" s="480"/>
      <c r="V348" s="480"/>
      <c r="W348" s="480"/>
      <c r="X348" s="480"/>
      <c r="Y348" s="480"/>
      <c r="Z348" s="480"/>
      <c r="AA348" s="480"/>
      <c r="AB348" s="480"/>
      <c r="AC348" s="497"/>
      <c r="AD348" s="480"/>
      <c r="AE348" s="224"/>
      <c r="AF348" s="224"/>
      <c r="AG348" s="225"/>
      <c r="AH348" s="225"/>
      <c r="AI348" s="225"/>
      <c r="AJ348" s="225"/>
      <c r="AK348" s="225"/>
      <c r="AL348" s="225"/>
      <c r="AM348" s="225"/>
      <c r="AN348" s="225"/>
      <c r="AO348" s="225"/>
      <c r="AP348" s="225"/>
      <c r="AQ348" s="225"/>
      <c r="AR348" s="225"/>
      <c r="AS348" s="225"/>
      <c r="AT348" s="225"/>
      <c r="AU348" s="225"/>
      <c r="AV348" s="225"/>
      <c r="AW348" s="225"/>
      <c r="AX348" s="225"/>
      <c r="AY348" s="225"/>
    </row>
    <row r="349" spans="1:51" s="180" customFormat="1" ht="23.25" hidden="1" customHeight="1" x14ac:dyDescent="0.2">
      <c r="A349" s="149" t="s">
        <v>184</v>
      </c>
      <c r="B349" s="165"/>
      <c r="C349" s="480"/>
      <c r="D349" s="480"/>
      <c r="E349" s="480"/>
      <c r="F349" s="480"/>
      <c r="G349" s="480"/>
      <c r="H349" s="480"/>
      <c r="I349" s="480"/>
      <c r="J349" s="222"/>
      <c r="L349" s="222"/>
      <c r="O349" s="223"/>
      <c r="P349" s="480"/>
      <c r="Q349" s="480"/>
      <c r="R349" s="480"/>
      <c r="S349" s="480"/>
      <c r="T349" s="480"/>
      <c r="U349" s="480"/>
      <c r="V349" s="480"/>
      <c r="W349" s="480"/>
      <c r="X349" s="480"/>
      <c r="Y349" s="480"/>
      <c r="Z349" s="480"/>
      <c r="AA349" s="480"/>
      <c r="AB349" s="480"/>
      <c r="AC349" s="497"/>
      <c r="AD349" s="480"/>
      <c r="AE349" s="224"/>
      <c r="AF349" s="224"/>
      <c r="AG349" s="225"/>
      <c r="AH349" s="225"/>
      <c r="AI349" s="225"/>
      <c r="AJ349" s="225"/>
      <c r="AK349" s="225"/>
      <c r="AL349" s="225"/>
      <c r="AM349" s="225"/>
      <c r="AN349" s="225"/>
      <c r="AO349" s="225"/>
      <c r="AP349" s="225"/>
      <c r="AQ349" s="225"/>
      <c r="AR349" s="225"/>
      <c r="AS349" s="225"/>
      <c r="AT349" s="225"/>
      <c r="AU349" s="225"/>
      <c r="AV349" s="225"/>
      <c r="AW349" s="225"/>
      <c r="AX349" s="225"/>
      <c r="AY349" s="225"/>
    </row>
    <row r="350" spans="1:51" s="180" customFormat="1" ht="23.25" hidden="1" customHeight="1" x14ac:dyDescent="0.2">
      <c r="A350" s="149" t="s">
        <v>185</v>
      </c>
      <c r="B350" s="165"/>
      <c r="C350" s="480"/>
      <c r="D350" s="480"/>
      <c r="E350" s="480"/>
      <c r="F350" s="480"/>
      <c r="G350" s="480"/>
      <c r="H350" s="480"/>
      <c r="I350" s="480"/>
      <c r="J350" s="222"/>
      <c r="L350" s="222"/>
      <c r="O350" s="223"/>
      <c r="P350" s="480"/>
      <c r="Q350" s="480"/>
      <c r="R350" s="480"/>
      <c r="S350" s="480"/>
      <c r="T350" s="480"/>
      <c r="U350" s="480"/>
      <c r="V350" s="480"/>
      <c r="W350" s="480"/>
      <c r="X350" s="480"/>
      <c r="Y350" s="480"/>
      <c r="Z350" s="480"/>
      <c r="AA350" s="480"/>
      <c r="AB350" s="480"/>
      <c r="AC350" s="497"/>
      <c r="AD350" s="480"/>
      <c r="AE350" s="224"/>
      <c r="AF350" s="224"/>
      <c r="AG350" s="225"/>
      <c r="AH350" s="225"/>
      <c r="AI350" s="225"/>
      <c r="AJ350" s="225"/>
      <c r="AK350" s="225"/>
      <c r="AL350" s="225"/>
      <c r="AM350" s="225"/>
      <c r="AN350" s="225"/>
      <c r="AO350" s="225"/>
      <c r="AP350" s="225"/>
      <c r="AQ350" s="225"/>
      <c r="AR350" s="225"/>
      <c r="AS350" s="225"/>
      <c r="AT350" s="225"/>
      <c r="AU350" s="225"/>
      <c r="AV350" s="225"/>
      <c r="AW350" s="225"/>
      <c r="AX350" s="225"/>
      <c r="AY350" s="225"/>
    </row>
    <row r="351" spans="1:51" s="180" customFormat="1" ht="23.25" hidden="1" customHeight="1" x14ac:dyDescent="0.2">
      <c r="A351" s="149" t="s">
        <v>186</v>
      </c>
      <c r="B351" s="165"/>
      <c r="C351" s="480"/>
      <c r="D351" s="480"/>
      <c r="E351" s="480"/>
      <c r="F351" s="480"/>
      <c r="G351" s="480"/>
      <c r="H351" s="480"/>
      <c r="I351" s="480"/>
      <c r="J351" s="222"/>
      <c r="L351" s="222"/>
      <c r="O351" s="223"/>
      <c r="P351" s="480"/>
      <c r="Q351" s="480"/>
      <c r="R351" s="480"/>
      <c r="S351" s="480"/>
      <c r="T351" s="480"/>
      <c r="U351" s="480"/>
      <c r="V351" s="480"/>
      <c r="W351" s="480"/>
      <c r="X351" s="480"/>
      <c r="Y351" s="480"/>
      <c r="Z351" s="480"/>
      <c r="AA351" s="480"/>
      <c r="AB351" s="480"/>
      <c r="AC351" s="497"/>
      <c r="AD351" s="480"/>
      <c r="AE351" s="224"/>
      <c r="AF351" s="224"/>
      <c r="AG351" s="225"/>
      <c r="AH351" s="225"/>
      <c r="AI351" s="225"/>
      <c r="AJ351" s="225"/>
      <c r="AK351" s="225"/>
      <c r="AL351" s="225"/>
      <c r="AM351" s="225"/>
      <c r="AN351" s="225"/>
      <c r="AO351" s="225"/>
      <c r="AP351" s="225"/>
      <c r="AQ351" s="225"/>
      <c r="AR351" s="225"/>
      <c r="AS351" s="225"/>
      <c r="AT351" s="225"/>
      <c r="AU351" s="225"/>
      <c r="AV351" s="225"/>
      <c r="AW351" s="225"/>
      <c r="AX351" s="225"/>
      <c r="AY351" s="225"/>
    </row>
    <row r="352" spans="1:51" s="180" customFormat="1" ht="23.25" hidden="1" customHeight="1" x14ac:dyDescent="0.2">
      <c r="A352" s="149" t="s">
        <v>194</v>
      </c>
      <c r="B352" s="165"/>
      <c r="C352" s="480"/>
      <c r="D352" s="480"/>
      <c r="E352" s="480"/>
      <c r="F352" s="480"/>
      <c r="G352" s="480"/>
      <c r="H352" s="480"/>
      <c r="I352" s="480"/>
      <c r="J352" s="222"/>
      <c r="L352" s="222"/>
      <c r="O352" s="223"/>
      <c r="P352" s="480"/>
      <c r="Q352" s="480"/>
      <c r="R352" s="480"/>
      <c r="S352" s="480"/>
      <c r="T352" s="480"/>
      <c r="U352" s="480"/>
      <c r="V352" s="480"/>
      <c r="W352" s="480"/>
      <c r="X352" s="480"/>
      <c r="Y352" s="480"/>
      <c r="Z352" s="480"/>
      <c r="AA352" s="480"/>
      <c r="AB352" s="480"/>
      <c r="AC352" s="497"/>
      <c r="AD352" s="480"/>
      <c r="AE352" s="224"/>
      <c r="AF352" s="224"/>
      <c r="AG352" s="225"/>
      <c r="AH352" s="225"/>
      <c r="AI352" s="225"/>
      <c r="AJ352" s="225"/>
      <c r="AK352" s="225"/>
      <c r="AL352" s="225"/>
      <c r="AM352" s="225"/>
      <c r="AN352" s="225"/>
      <c r="AO352" s="225"/>
      <c r="AP352" s="225"/>
      <c r="AQ352" s="225"/>
      <c r="AR352" s="225"/>
      <c r="AS352" s="225"/>
      <c r="AT352" s="225"/>
      <c r="AU352" s="225"/>
      <c r="AV352" s="225"/>
      <c r="AW352" s="225"/>
      <c r="AX352" s="225"/>
      <c r="AY352" s="225"/>
    </row>
    <row r="353" spans="1:51" s="180" customFormat="1" ht="23.25" hidden="1" customHeight="1" x14ac:dyDescent="0.2">
      <c r="A353" s="149" t="s">
        <v>187</v>
      </c>
      <c r="B353" s="165"/>
      <c r="C353" s="480"/>
      <c r="D353" s="480"/>
      <c r="E353" s="480"/>
      <c r="F353" s="480"/>
      <c r="G353" s="480"/>
      <c r="H353" s="480"/>
      <c r="I353" s="480"/>
      <c r="J353" s="222"/>
      <c r="L353" s="222"/>
      <c r="O353" s="223"/>
      <c r="P353" s="480"/>
      <c r="Q353" s="480"/>
      <c r="R353" s="480"/>
      <c r="S353" s="480"/>
      <c r="T353" s="480"/>
      <c r="U353" s="480"/>
      <c r="V353" s="480"/>
      <c r="W353" s="480"/>
      <c r="X353" s="480"/>
      <c r="Y353" s="480"/>
      <c r="Z353" s="480"/>
      <c r="AA353" s="480"/>
      <c r="AB353" s="480"/>
      <c r="AC353" s="497"/>
      <c r="AD353" s="480"/>
      <c r="AE353" s="224"/>
      <c r="AF353" s="224"/>
      <c r="AG353" s="225"/>
      <c r="AH353" s="225"/>
      <c r="AI353" s="225"/>
      <c r="AJ353" s="225"/>
      <c r="AK353" s="225"/>
      <c r="AL353" s="225"/>
      <c r="AM353" s="225"/>
      <c r="AN353" s="225"/>
      <c r="AO353" s="225"/>
      <c r="AP353" s="225"/>
      <c r="AQ353" s="225"/>
      <c r="AR353" s="225"/>
      <c r="AS353" s="225"/>
      <c r="AT353" s="225"/>
      <c r="AU353" s="225"/>
      <c r="AV353" s="225"/>
      <c r="AW353" s="225"/>
      <c r="AX353" s="225"/>
      <c r="AY353" s="225"/>
    </row>
    <row r="354" spans="1:51" x14ac:dyDescent="0.2">
      <c r="A354" s="566"/>
      <c r="B354" s="566"/>
      <c r="C354" s="478"/>
      <c r="D354" s="478"/>
      <c r="E354" s="478"/>
      <c r="U354" s="286"/>
      <c r="V354" s="286"/>
      <c r="W354" s="286"/>
      <c r="X354" s="288"/>
      <c r="Y354" s="288"/>
      <c r="Z354" s="288"/>
      <c r="AA354" s="286"/>
      <c r="AB354" s="286"/>
      <c r="AC354" s="286"/>
      <c r="AD354" s="286"/>
      <c r="AE354" s="287"/>
      <c r="AF354" s="221"/>
    </row>
    <row r="355" spans="1:51" x14ac:dyDescent="0.2">
      <c r="A355" s="566"/>
      <c r="B355" s="566"/>
      <c r="C355" s="566"/>
      <c r="D355" s="566"/>
      <c r="E355" s="566"/>
      <c r="U355" s="286"/>
      <c r="V355" s="286"/>
      <c r="W355" s="286"/>
      <c r="X355" s="288"/>
      <c r="Y355" s="288"/>
      <c r="Z355" s="288"/>
      <c r="AA355" s="286"/>
      <c r="AB355" s="286"/>
      <c r="AC355" s="286"/>
      <c r="AD355" s="286"/>
      <c r="AE355" s="289"/>
    </row>
    <row r="356" spans="1:51" x14ac:dyDescent="0.2">
      <c r="U356" s="286"/>
      <c r="V356" s="286"/>
      <c r="W356" s="286"/>
      <c r="X356" s="286"/>
      <c r="Y356" s="286"/>
      <c r="Z356" s="286"/>
      <c r="AA356" s="286"/>
      <c r="AB356" s="286"/>
      <c r="AC356" s="286"/>
      <c r="AD356" s="286"/>
      <c r="AE356" s="289"/>
    </row>
    <row r="357" spans="1:51" x14ac:dyDescent="0.2">
      <c r="U357" s="286"/>
      <c r="V357" s="286"/>
      <c r="W357" s="286"/>
      <c r="X357" s="286"/>
      <c r="Y357" s="286"/>
      <c r="Z357" s="286"/>
      <c r="AA357" s="286"/>
      <c r="AB357" s="286"/>
      <c r="AC357" s="286"/>
      <c r="AD357" s="286"/>
      <c r="AE357" s="289"/>
    </row>
    <row r="358" spans="1:51" x14ac:dyDescent="0.2">
      <c r="U358" s="286"/>
      <c r="V358" s="286"/>
      <c r="W358" s="286"/>
      <c r="X358" s="286"/>
      <c r="Y358" s="286"/>
      <c r="Z358" s="286"/>
      <c r="AA358" s="286"/>
      <c r="AB358" s="286"/>
      <c r="AC358" s="286"/>
      <c r="AD358" s="286"/>
      <c r="AE358" s="289"/>
    </row>
    <row r="359" spans="1:51" x14ac:dyDescent="0.2">
      <c r="U359" s="286"/>
      <c r="V359" s="286"/>
      <c r="W359" s="290"/>
      <c r="X359" s="290"/>
      <c r="Y359" s="290"/>
      <c r="Z359" s="290"/>
      <c r="AA359" s="290"/>
      <c r="AB359" s="286"/>
      <c r="AC359" s="286"/>
      <c r="AD359" s="286"/>
      <c r="AE359" s="289"/>
    </row>
    <row r="360" spans="1:51" x14ac:dyDescent="0.2">
      <c r="U360" s="286"/>
      <c r="V360" s="286"/>
      <c r="W360" s="286"/>
      <c r="X360" s="286"/>
      <c r="Y360" s="286"/>
      <c r="Z360" s="286"/>
      <c r="AA360" s="286"/>
      <c r="AB360" s="286"/>
      <c r="AC360" s="286"/>
      <c r="AD360" s="286"/>
      <c r="AE360" s="289"/>
    </row>
    <row r="361" spans="1:51" x14ac:dyDescent="0.2">
      <c r="U361" s="286"/>
      <c r="V361" s="286"/>
      <c r="W361" s="286"/>
      <c r="X361" s="286"/>
      <c r="Y361" s="286"/>
      <c r="Z361" s="286"/>
      <c r="AA361" s="286"/>
      <c r="AB361" s="286"/>
      <c r="AC361" s="286"/>
      <c r="AD361" s="286"/>
      <c r="AE361" s="289"/>
    </row>
    <row r="362" spans="1:51" x14ac:dyDescent="0.2">
      <c r="A362" s="145"/>
      <c r="U362" s="286"/>
      <c r="V362" s="286"/>
      <c r="W362" s="286"/>
      <c r="X362" s="290"/>
      <c r="Y362" s="290"/>
      <c r="Z362" s="290"/>
      <c r="AA362" s="290"/>
      <c r="AB362" s="290"/>
      <c r="AC362" s="290"/>
      <c r="AD362" s="290"/>
      <c r="AE362" s="291"/>
    </row>
    <row r="363" spans="1:51" x14ac:dyDescent="0.2">
      <c r="A363" s="145"/>
      <c r="U363" s="286"/>
      <c r="V363" s="286"/>
      <c r="W363" s="286"/>
      <c r="X363" s="286"/>
      <c r="Y363" s="286"/>
      <c r="Z363" s="286"/>
      <c r="AA363" s="286"/>
      <c r="AB363" s="286"/>
      <c r="AC363" s="286"/>
      <c r="AD363" s="286"/>
      <c r="AE363" s="289"/>
    </row>
    <row r="364" spans="1:51" x14ac:dyDescent="0.2">
      <c r="A364" s="150"/>
      <c r="U364" s="286"/>
      <c r="V364" s="286"/>
      <c r="W364" s="286"/>
      <c r="X364" s="286"/>
      <c r="Y364" s="286"/>
      <c r="Z364" s="286"/>
      <c r="AA364" s="286"/>
      <c r="AB364" s="286"/>
      <c r="AC364" s="286"/>
      <c r="AD364" s="286"/>
      <c r="AE364" s="289"/>
    </row>
    <row r="365" spans="1:51" x14ac:dyDescent="0.2">
      <c r="A365" s="145"/>
    </row>
    <row r="366" spans="1:51" x14ac:dyDescent="0.2">
      <c r="A366" s="145"/>
    </row>
    <row r="367" spans="1:51" x14ac:dyDescent="0.2">
      <c r="A367" s="145"/>
    </row>
  </sheetData>
  <autoFilter ref="A4:AY353">
    <filterColumn colId="0">
      <filters>
        <filter val="2.1.1.2"/>
        <filter val="2.1.1.2.1"/>
        <filter val="2.1.1.2.2"/>
        <filter val="2.1.1.2.3"/>
        <filter val="2.1.1.2.4"/>
        <filter val="2.1.2."/>
        <filter val="2.1.2.1"/>
        <filter val="2.1.2.1.1"/>
        <filter val="2.1.2.1.2"/>
        <filter val="2.1.2.1.3"/>
        <filter val="2.1.2.1.4"/>
      </filters>
    </filterColumn>
  </autoFilter>
  <mergeCells count="10">
    <mergeCell ref="A354:B354"/>
    <mergeCell ref="A355:E355"/>
    <mergeCell ref="M347:N347"/>
    <mergeCell ref="R4:S4"/>
    <mergeCell ref="AN3:AY3"/>
    <mergeCell ref="A3:I3"/>
    <mergeCell ref="J3:O3"/>
    <mergeCell ref="P3:T3"/>
    <mergeCell ref="AD3:AM3"/>
    <mergeCell ref="U3:AB3"/>
  </mergeCells>
  <phoneticPr fontId="0" type="noConversion"/>
  <pageMargins left="3.937007874015748E-2" right="3.937007874015748E-2" top="0.15748031496062992" bottom="0.15748031496062992" header="0.31496062992125984" footer="0.31496062992125984"/>
  <pageSetup paperSize="9" scale="70" fitToWidth="0" orientation="landscape" r:id="rId1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20">
    <pageSetUpPr fitToPage="1"/>
  </sheetPr>
  <dimension ref="A1:H26"/>
  <sheetViews>
    <sheetView workbookViewId="0">
      <selection activeCell="A19" sqref="A19:H19"/>
    </sheetView>
  </sheetViews>
  <sheetFormatPr defaultRowHeight="15" x14ac:dyDescent="0.25"/>
  <cols>
    <col min="1" max="1" width="9.140625" style="392"/>
    <col min="2" max="2" width="20.140625" style="392" customWidth="1"/>
    <col min="3" max="3" width="16.42578125" style="392" customWidth="1"/>
    <col min="4" max="4" width="24.42578125" style="392" customWidth="1"/>
    <col min="5" max="5" width="15.140625" style="392" customWidth="1"/>
    <col min="6" max="6" width="17.85546875" style="392" customWidth="1"/>
    <col min="7" max="7" width="13.5703125" style="392" customWidth="1"/>
    <col min="8" max="8" width="13.140625" style="392" customWidth="1"/>
    <col min="9" max="257" width="9.140625" style="392"/>
    <col min="258" max="258" width="20.140625" style="392" customWidth="1"/>
    <col min="259" max="259" width="16.42578125" style="392" customWidth="1"/>
    <col min="260" max="260" width="24.42578125" style="392" customWidth="1"/>
    <col min="261" max="261" width="15.140625" style="392" customWidth="1"/>
    <col min="262" max="262" width="17.85546875" style="392" customWidth="1"/>
    <col min="263" max="263" width="13.5703125" style="392" customWidth="1"/>
    <col min="264" max="264" width="13.140625" style="392" customWidth="1"/>
    <col min="265" max="513" width="9.140625" style="392"/>
    <col min="514" max="514" width="20.140625" style="392" customWidth="1"/>
    <col min="515" max="515" width="16.42578125" style="392" customWidth="1"/>
    <col min="516" max="516" width="24.42578125" style="392" customWidth="1"/>
    <col min="517" max="517" width="15.140625" style="392" customWidth="1"/>
    <col min="518" max="518" width="17.85546875" style="392" customWidth="1"/>
    <col min="519" max="519" width="13.5703125" style="392" customWidth="1"/>
    <col min="520" max="520" width="13.140625" style="392" customWidth="1"/>
    <col min="521" max="769" width="9.140625" style="392"/>
    <col min="770" max="770" width="20.140625" style="392" customWidth="1"/>
    <col min="771" max="771" width="16.42578125" style="392" customWidth="1"/>
    <col min="772" max="772" width="24.42578125" style="392" customWidth="1"/>
    <col min="773" max="773" width="15.140625" style="392" customWidth="1"/>
    <col min="774" max="774" width="17.85546875" style="392" customWidth="1"/>
    <col min="775" max="775" width="13.5703125" style="392" customWidth="1"/>
    <col min="776" max="776" width="13.140625" style="392" customWidth="1"/>
    <col min="777" max="1025" width="9.140625" style="392"/>
    <col min="1026" max="1026" width="20.140625" style="392" customWidth="1"/>
    <col min="1027" max="1027" width="16.42578125" style="392" customWidth="1"/>
    <col min="1028" max="1028" width="24.42578125" style="392" customWidth="1"/>
    <col min="1029" max="1029" width="15.140625" style="392" customWidth="1"/>
    <col min="1030" max="1030" width="17.85546875" style="392" customWidth="1"/>
    <col min="1031" max="1031" width="13.5703125" style="392" customWidth="1"/>
    <col min="1032" max="1032" width="13.140625" style="392" customWidth="1"/>
    <col min="1033" max="1281" width="9.140625" style="392"/>
    <col min="1282" max="1282" width="20.140625" style="392" customWidth="1"/>
    <col min="1283" max="1283" width="16.42578125" style="392" customWidth="1"/>
    <col min="1284" max="1284" width="24.42578125" style="392" customWidth="1"/>
    <col min="1285" max="1285" width="15.140625" style="392" customWidth="1"/>
    <col min="1286" max="1286" width="17.85546875" style="392" customWidth="1"/>
    <col min="1287" max="1287" width="13.5703125" style="392" customWidth="1"/>
    <col min="1288" max="1288" width="13.140625" style="392" customWidth="1"/>
    <col min="1289" max="1537" width="9.140625" style="392"/>
    <col min="1538" max="1538" width="20.140625" style="392" customWidth="1"/>
    <col min="1539" max="1539" width="16.42578125" style="392" customWidth="1"/>
    <col min="1540" max="1540" width="24.42578125" style="392" customWidth="1"/>
    <col min="1541" max="1541" width="15.140625" style="392" customWidth="1"/>
    <col min="1542" max="1542" width="17.85546875" style="392" customWidth="1"/>
    <col min="1543" max="1543" width="13.5703125" style="392" customWidth="1"/>
    <col min="1544" max="1544" width="13.140625" style="392" customWidth="1"/>
    <col min="1545" max="1793" width="9.140625" style="392"/>
    <col min="1794" max="1794" width="20.140625" style="392" customWidth="1"/>
    <col min="1795" max="1795" width="16.42578125" style="392" customWidth="1"/>
    <col min="1796" max="1796" width="24.42578125" style="392" customWidth="1"/>
    <col min="1797" max="1797" width="15.140625" style="392" customWidth="1"/>
    <col min="1798" max="1798" width="17.85546875" style="392" customWidth="1"/>
    <col min="1799" max="1799" width="13.5703125" style="392" customWidth="1"/>
    <col min="1800" max="1800" width="13.140625" style="392" customWidth="1"/>
    <col min="1801" max="2049" width="9.140625" style="392"/>
    <col min="2050" max="2050" width="20.140625" style="392" customWidth="1"/>
    <col min="2051" max="2051" width="16.42578125" style="392" customWidth="1"/>
    <col min="2052" max="2052" width="24.42578125" style="392" customWidth="1"/>
    <col min="2053" max="2053" width="15.140625" style="392" customWidth="1"/>
    <col min="2054" max="2054" width="17.85546875" style="392" customWidth="1"/>
    <col min="2055" max="2055" width="13.5703125" style="392" customWidth="1"/>
    <col min="2056" max="2056" width="13.140625" style="392" customWidth="1"/>
    <col min="2057" max="2305" width="9.140625" style="392"/>
    <col min="2306" max="2306" width="20.140625" style="392" customWidth="1"/>
    <col min="2307" max="2307" width="16.42578125" style="392" customWidth="1"/>
    <col min="2308" max="2308" width="24.42578125" style="392" customWidth="1"/>
    <col min="2309" max="2309" width="15.140625" style="392" customWidth="1"/>
    <col min="2310" max="2310" width="17.85546875" style="392" customWidth="1"/>
    <col min="2311" max="2311" width="13.5703125" style="392" customWidth="1"/>
    <col min="2312" max="2312" width="13.140625" style="392" customWidth="1"/>
    <col min="2313" max="2561" width="9.140625" style="392"/>
    <col min="2562" max="2562" width="20.140625" style="392" customWidth="1"/>
    <col min="2563" max="2563" width="16.42578125" style="392" customWidth="1"/>
    <col min="2564" max="2564" width="24.42578125" style="392" customWidth="1"/>
    <col min="2565" max="2565" width="15.140625" style="392" customWidth="1"/>
    <col min="2566" max="2566" width="17.85546875" style="392" customWidth="1"/>
    <col min="2567" max="2567" width="13.5703125" style="392" customWidth="1"/>
    <col min="2568" max="2568" width="13.140625" style="392" customWidth="1"/>
    <col min="2569" max="2817" width="9.140625" style="392"/>
    <col min="2818" max="2818" width="20.140625" style="392" customWidth="1"/>
    <col min="2819" max="2819" width="16.42578125" style="392" customWidth="1"/>
    <col min="2820" max="2820" width="24.42578125" style="392" customWidth="1"/>
    <col min="2821" max="2821" width="15.140625" style="392" customWidth="1"/>
    <col min="2822" max="2822" width="17.85546875" style="392" customWidth="1"/>
    <col min="2823" max="2823" width="13.5703125" style="392" customWidth="1"/>
    <col min="2824" max="2824" width="13.140625" style="392" customWidth="1"/>
    <col min="2825" max="3073" width="9.140625" style="392"/>
    <col min="3074" max="3074" width="20.140625" style="392" customWidth="1"/>
    <col min="3075" max="3075" width="16.42578125" style="392" customWidth="1"/>
    <col min="3076" max="3076" width="24.42578125" style="392" customWidth="1"/>
    <col min="3077" max="3077" width="15.140625" style="392" customWidth="1"/>
    <col min="3078" max="3078" width="17.85546875" style="392" customWidth="1"/>
    <col min="3079" max="3079" width="13.5703125" style="392" customWidth="1"/>
    <col min="3080" max="3080" width="13.140625" style="392" customWidth="1"/>
    <col min="3081" max="3329" width="9.140625" style="392"/>
    <col min="3330" max="3330" width="20.140625" style="392" customWidth="1"/>
    <col min="3331" max="3331" width="16.42578125" style="392" customWidth="1"/>
    <col min="3332" max="3332" width="24.42578125" style="392" customWidth="1"/>
    <col min="3333" max="3333" width="15.140625" style="392" customWidth="1"/>
    <col min="3334" max="3334" width="17.85546875" style="392" customWidth="1"/>
    <col min="3335" max="3335" width="13.5703125" style="392" customWidth="1"/>
    <col min="3336" max="3336" width="13.140625" style="392" customWidth="1"/>
    <col min="3337" max="3585" width="9.140625" style="392"/>
    <col min="3586" max="3586" width="20.140625" style="392" customWidth="1"/>
    <col min="3587" max="3587" width="16.42578125" style="392" customWidth="1"/>
    <col min="3588" max="3588" width="24.42578125" style="392" customWidth="1"/>
    <col min="3589" max="3589" width="15.140625" style="392" customWidth="1"/>
    <col min="3590" max="3590" width="17.85546875" style="392" customWidth="1"/>
    <col min="3591" max="3591" width="13.5703125" style="392" customWidth="1"/>
    <col min="3592" max="3592" width="13.140625" style="392" customWidth="1"/>
    <col min="3593" max="3841" width="9.140625" style="392"/>
    <col min="3842" max="3842" width="20.140625" style="392" customWidth="1"/>
    <col min="3843" max="3843" width="16.42578125" style="392" customWidth="1"/>
    <col min="3844" max="3844" width="24.42578125" style="392" customWidth="1"/>
    <col min="3845" max="3845" width="15.140625" style="392" customWidth="1"/>
    <col min="3846" max="3846" width="17.85546875" style="392" customWidth="1"/>
    <col min="3847" max="3847" width="13.5703125" style="392" customWidth="1"/>
    <col min="3848" max="3848" width="13.140625" style="392" customWidth="1"/>
    <col min="3849" max="4097" width="9.140625" style="392"/>
    <col min="4098" max="4098" width="20.140625" style="392" customWidth="1"/>
    <col min="4099" max="4099" width="16.42578125" style="392" customWidth="1"/>
    <col min="4100" max="4100" width="24.42578125" style="392" customWidth="1"/>
    <col min="4101" max="4101" width="15.140625" style="392" customWidth="1"/>
    <col min="4102" max="4102" width="17.85546875" style="392" customWidth="1"/>
    <col min="4103" max="4103" width="13.5703125" style="392" customWidth="1"/>
    <col min="4104" max="4104" width="13.140625" style="392" customWidth="1"/>
    <col min="4105" max="4353" width="9.140625" style="392"/>
    <col min="4354" max="4354" width="20.140625" style="392" customWidth="1"/>
    <col min="4355" max="4355" width="16.42578125" style="392" customWidth="1"/>
    <col min="4356" max="4356" width="24.42578125" style="392" customWidth="1"/>
    <col min="4357" max="4357" width="15.140625" style="392" customWidth="1"/>
    <col min="4358" max="4358" width="17.85546875" style="392" customWidth="1"/>
    <col min="4359" max="4359" width="13.5703125" style="392" customWidth="1"/>
    <col min="4360" max="4360" width="13.140625" style="392" customWidth="1"/>
    <col min="4361" max="4609" width="9.140625" style="392"/>
    <col min="4610" max="4610" width="20.140625" style="392" customWidth="1"/>
    <col min="4611" max="4611" width="16.42578125" style="392" customWidth="1"/>
    <col min="4612" max="4612" width="24.42578125" style="392" customWidth="1"/>
    <col min="4613" max="4613" width="15.140625" style="392" customWidth="1"/>
    <col min="4614" max="4614" width="17.85546875" style="392" customWidth="1"/>
    <col min="4615" max="4615" width="13.5703125" style="392" customWidth="1"/>
    <col min="4616" max="4616" width="13.140625" style="392" customWidth="1"/>
    <col min="4617" max="4865" width="9.140625" style="392"/>
    <col min="4866" max="4866" width="20.140625" style="392" customWidth="1"/>
    <col min="4867" max="4867" width="16.42578125" style="392" customWidth="1"/>
    <col min="4868" max="4868" width="24.42578125" style="392" customWidth="1"/>
    <col min="4869" max="4869" width="15.140625" style="392" customWidth="1"/>
    <col min="4870" max="4870" width="17.85546875" style="392" customWidth="1"/>
    <col min="4871" max="4871" width="13.5703125" style="392" customWidth="1"/>
    <col min="4872" max="4872" width="13.140625" style="392" customWidth="1"/>
    <col min="4873" max="5121" width="9.140625" style="392"/>
    <col min="5122" max="5122" width="20.140625" style="392" customWidth="1"/>
    <col min="5123" max="5123" width="16.42578125" style="392" customWidth="1"/>
    <col min="5124" max="5124" width="24.42578125" style="392" customWidth="1"/>
    <col min="5125" max="5125" width="15.140625" style="392" customWidth="1"/>
    <col min="5126" max="5126" width="17.85546875" style="392" customWidth="1"/>
    <col min="5127" max="5127" width="13.5703125" style="392" customWidth="1"/>
    <col min="5128" max="5128" width="13.140625" style="392" customWidth="1"/>
    <col min="5129" max="5377" width="9.140625" style="392"/>
    <col min="5378" max="5378" width="20.140625" style="392" customWidth="1"/>
    <col min="5379" max="5379" width="16.42578125" style="392" customWidth="1"/>
    <col min="5380" max="5380" width="24.42578125" style="392" customWidth="1"/>
    <col min="5381" max="5381" width="15.140625" style="392" customWidth="1"/>
    <col min="5382" max="5382" width="17.85546875" style="392" customWidth="1"/>
    <col min="5383" max="5383" width="13.5703125" style="392" customWidth="1"/>
    <col min="5384" max="5384" width="13.140625" style="392" customWidth="1"/>
    <col min="5385" max="5633" width="9.140625" style="392"/>
    <col min="5634" max="5634" width="20.140625" style="392" customWidth="1"/>
    <col min="5635" max="5635" width="16.42578125" style="392" customWidth="1"/>
    <col min="5636" max="5636" width="24.42578125" style="392" customWidth="1"/>
    <col min="5637" max="5637" width="15.140625" style="392" customWidth="1"/>
    <col min="5638" max="5638" width="17.85546875" style="392" customWidth="1"/>
    <col min="5639" max="5639" width="13.5703125" style="392" customWidth="1"/>
    <col min="5640" max="5640" width="13.140625" style="392" customWidth="1"/>
    <col min="5641" max="5889" width="9.140625" style="392"/>
    <col min="5890" max="5890" width="20.140625" style="392" customWidth="1"/>
    <col min="5891" max="5891" width="16.42578125" style="392" customWidth="1"/>
    <col min="5892" max="5892" width="24.42578125" style="392" customWidth="1"/>
    <col min="5893" max="5893" width="15.140625" style="392" customWidth="1"/>
    <col min="5894" max="5894" width="17.85546875" style="392" customWidth="1"/>
    <col min="5895" max="5895" width="13.5703125" style="392" customWidth="1"/>
    <col min="5896" max="5896" width="13.140625" style="392" customWidth="1"/>
    <col min="5897" max="6145" width="9.140625" style="392"/>
    <col min="6146" max="6146" width="20.140625" style="392" customWidth="1"/>
    <col min="6147" max="6147" width="16.42578125" style="392" customWidth="1"/>
    <col min="6148" max="6148" width="24.42578125" style="392" customWidth="1"/>
    <col min="6149" max="6149" width="15.140625" style="392" customWidth="1"/>
    <col min="6150" max="6150" width="17.85546875" style="392" customWidth="1"/>
    <col min="6151" max="6151" width="13.5703125" style="392" customWidth="1"/>
    <col min="6152" max="6152" width="13.140625" style="392" customWidth="1"/>
    <col min="6153" max="6401" width="9.140625" style="392"/>
    <col min="6402" max="6402" width="20.140625" style="392" customWidth="1"/>
    <col min="6403" max="6403" width="16.42578125" style="392" customWidth="1"/>
    <col min="6404" max="6404" width="24.42578125" style="392" customWidth="1"/>
    <col min="6405" max="6405" width="15.140625" style="392" customWidth="1"/>
    <col min="6406" max="6406" width="17.85546875" style="392" customWidth="1"/>
    <col min="6407" max="6407" width="13.5703125" style="392" customWidth="1"/>
    <col min="6408" max="6408" width="13.140625" style="392" customWidth="1"/>
    <col min="6409" max="6657" width="9.140625" style="392"/>
    <col min="6658" max="6658" width="20.140625" style="392" customWidth="1"/>
    <col min="6659" max="6659" width="16.42578125" style="392" customWidth="1"/>
    <col min="6660" max="6660" width="24.42578125" style="392" customWidth="1"/>
    <col min="6661" max="6661" width="15.140625" style="392" customWidth="1"/>
    <col min="6662" max="6662" width="17.85546875" style="392" customWidth="1"/>
    <col min="6663" max="6663" width="13.5703125" style="392" customWidth="1"/>
    <col min="6664" max="6664" width="13.140625" style="392" customWidth="1"/>
    <col min="6665" max="6913" width="9.140625" style="392"/>
    <col min="6914" max="6914" width="20.140625" style="392" customWidth="1"/>
    <col min="6915" max="6915" width="16.42578125" style="392" customWidth="1"/>
    <col min="6916" max="6916" width="24.42578125" style="392" customWidth="1"/>
    <col min="6917" max="6917" width="15.140625" style="392" customWidth="1"/>
    <col min="6918" max="6918" width="17.85546875" style="392" customWidth="1"/>
    <col min="6919" max="6919" width="13.5703125" style="392" customWidth="1"/>
    <col min="6920" max="6920" width="13.140625" style="392" customWidth="1"/>
    <col min="6921" max="7169" width="9.140625" style="392"/>
    <col min="7170" max="7170" width="20.140625" style="392" customWidth="1"/>
    <col min="7171" max="7171" width="16.42578125" style="392" customWidth="1"/>
    <col min="7172" max="7172" width="24.42578125" style="392" customWidth="1"/>
    <col min="7173" max="7173" width="15.140625" style="392" customWidth="1"/>
    <col min="7174" max="7174" width="17.85546875" style="392" customWidth="1"/>
    <col min="7175" max="7175" width="13.5703125" style="392" customWidth="1"/>
    <col min="7176" max="7176" width="13.140625" style="392" customWidth="1"/>
    <col min="7177" max="7425" width="9.140625" style="392"/>
    <col min="7426" max="7426" width="20.140625" style="392" customWidth="1"/>
    <col min="7427" max="7427" width="16.42578125" style="392" customWidth="1"/>
    <col min="7428" max="7428" width="24.42578125" style="392" customWidth="1"/>
    <col min="7429" max="7429" width="15.140625" style="392" customWidth="1"/>
    <col min="7430" max="7430" width="17.85546875" style="392" customWidth="1"/>
    <col min="7431" max="7431" width="13.5703125" style="392" customWidth="1"/>
    <col min="7432" max="7432" width="13.140625" style="392" customWidth="1"/>
    <col min="7433" max="7681" width="9.140625" style="392"/>
    <col min="7682" max="7682" width="20.140625" style="392" customWidth="1"/>
    <col min="7683" max="7683" width="16.42578125" style="392" customWidth="1"/>
    <col min="7684" max="7684" width="24.42578125" style="392" customWidth="1"/>
    <col min="7685" max="7685" width="15.140625" style="392" customWidth="1"/>
    <col min="7686" max="7686" width="17.85546875" style="392" customWidth="1"/>
    <col min="7687" max="7687" width="13.5703125" style="392" customWidth="1"/>
    <col min="7688" max="7688" width="13.140625" style="392" customWidth="1"/>
    <col min="7689" max="7937" width="9.140625" style="392"/>
    <col min="7938" max="7938" width="20.140625" style="392" customWidth="1"/>
    <col min="7939" max="7939" width="16.42578125" style="392" customWidth="1"/>
    <col min="7940" max="7940" width="24.42578125" style="392" customWidth="1"/>
    <col min="7941" max="7941" width="15.140625" style="392" customWidth="1"/>
    <col min="7942" max="7942" width="17.85546875" style="392" customWidth="1"/>
    <col min="7943" max="7943" width="13.5703125" style="392" customWidth="1"/>
    <col min="7944" max="7944" width="13.140625" style="392" customWidth="1"/>
    <col min="7945" max="8193" width="9.140625" style="392"/>
    <col min="8194" max="8194" width="20.140625" style="392" customWidth="1"/>
    <col min="8195" max="8195" width="16.42578125" style="392" customWidth="1"/>
    <col min="8196" max="8196" width="24.42578125" style="392" customWidth="1"/>
    <col min="8197" max="8197" width="15.140625" style="392" customWidth="1"/>
    <col min="8198" max="8198" width="17.85546875" style="392" customWidth="1"/>
    <col min="8199" max="8199" width="13.5703125" style="392" customWidth="1"/>
    <col min="8200" max="8200" width="13.140625" style="392" customWidth="1"/>
    <col min="8201" max="8449" width="9.140625" style="392"/>
    <col min="8450" max="8450" width="20.140625" style="392" customWidth="1"/>
    <col min="8451" max="8451" width="16.42578125" style="392" customWidth="1"/>
    <col min="8452" max="8452" width="24.42578125" style="392" customWidth="1"/>
    <col min="8453" max="8453" width="15.140625" style="392" customWidth="1"/>
    <col min="8454" max="8454" width="17.85546875" style="392" customWidth="1"/>
    <col min="8455" max="8455" width="13.5703125" style="392" customWidth="1"/>
    <col min="8456" max="8456" width="13.140625" style="392" customWidth="1"/>
    <col min="8457" max="8705" width="9.140625" style="392"/>
    <col min="8706" max="8706" width="20.140625" style="392" customWidth="1"/>
    <col min="8707" max="8707" width="16.42578125" style="392" customWidth="1"/>
    <col min="8708" max="8708" width="24.42578125" style="392" customWidth="1"/>
    <col min="8709" max="8709" width="15.140625" style="392" customWidth="1"/>
    <col min="8710" max="8710" width="17.85546875" style="392" customWidth="1"/>
    <col min="8711" max="8711" width="13.5703125" style="392" customWidth="1"/>
    <col min="8712" max="8712" width="13.140625" style="392" customWidth="1"/>
    <col min="8713" max="8961" width="9.140625" style="392"/>
    <col min="8962" max="8962" width="20.140625" style="392" customWidth="1"/>
    <col min="8963" max="8963" width="16.42578125" style="392" customWidth="1"/>
    <col min="8964" max="8964" width="24.42578125" style="392" customWidth="1"/>
    <col min="8965" max="8965" width="15.140625" style="392" customWidth="1"/>
    <col min="8966" max="8966" width="17.85546875" style="392" customWidth="1"/>
    <col min="8967" max="8967" width="13.5703125" style="392" customWidth="1"/>
    <col min="8968" max="8968" width="13.140625" style="392" customWidth="1"/>
    <col min="8969" max="9217" width="9.140625" style="392"/>
    <col min="9218" max="9218" width="20.140625" style="392" customWidth="1"/>
    <col min="9219" max="9219" width="16.42578125" style="392" customWidth="1"/>
    <col min="9220" max="9220" width="24.42578125" style="392" customWidth="1"/>
    <col min="9221" max="9221" width="15.140625" style="392" customWidth="1"/>
    <col min="9222" max="9222" width="17.85546875" style="392" customWidth="1"/>
    <col min="9223" max="9223" width="13.5703125" style="392" customWidth="1"/>
    <col min="9224" max="9224" width="13.140625" style="392" customWidth="1"/>
    <col min="9225" max="9473" width="9.140625" style="392"/>
    <col min="9474" max="9474" width="20.140625" style="392" customWidth="1"/>
    <col min="9475" max="9475" width="16.42578125" style="392" customWidth="1"/>
    <col min="9476" max="9476" width="24.42578125" style="392" customWidth="1"/>
    <col min="9477" max="9477" width="15.140625" style="392" customWidth="1"/>
    <col min="9478" max="9478" width="17.85546875" style="392" customWidth="1"/>
    <col min="9479" max="9479" width="13.5703125" style="392" customWidth="1"/>
    <col min="9480" max="9480" width="13.140625" style="392" customWidth="1"/>
    <col min="9481" max="9729" width="9.140625" style="392"/>
    <col min="9730" max="9730" width="20.140625" style="392" customWidth="1"/>
    <col min="9731" max="9731" width="16.42578125" style="392" customWidth="1"/>
    <col min="9732" max="9732" width="24.42578125" style="392" customWidth="1"/>
    <col min="9733" max="9733" width="15.140625" style="392" customWidth="1"/>
    <col min="9734" max="9734" width="17.85546875" style="392" customWidth="1"/>
    <col min="9735" max="9735" width="13.5703125" style="392" customWidth="1"/>
    <col min="9736" max="9736" width="13.140625" style="392" customWidth="1"/>
    <col min="9737" max="9985" width="9.140625" style="392"/>
    <col min="9986" max="9986" width="20.140625" style="392" customWidth="1"/>
    <col min="9987" max="9987" width="16.42578125" style="392" customWidth="1"/>
    <col min="9988" max="9988" width="24.42578125" style="392" customWidth="1"/>
    <col min="9989" max="9989" width="15.140625" style="392" customWidth="1"/>
    <col min="9990" max="9990" width="17.85546875" style="392" customWidth="1"/>
    <col min="9991" max="9991" width="13.5703125" style="392" customWidth="1"/>
    <col min="9992" max="9992" width="13.140625" style="392" customWidth="1"/>
    <col min="9993" max="10241" width="9.140625" style="392"/>
    <col min="10242" max="10242" width="20.140625" style="392" customWidth="1"/>
    <col min="10243" max="10243" width="16.42578125" style="392" customWidth="1"/>
    <col min="10244" max="10244" width="24.42578125" style="392" customWidth="1"/>
    <col min="10245" max="10245" width="15.140625" style="392" customWidth="1"/>
    <col min="10246" max="10246" width="17.85546875" style="392" customWidth="1"/>
    <col min="10247" max="10247" width="13.5703125" style="392" customWidth="1"/>
    <col min="10248" max="10248" width="13.140625" style="392" customWidth="1"/>
    <col min="10249" max="10497" width="9.140625" style="392"/>
    <col min="10498" max="10498" width="20.140625" style="392" customWidth="1"/>
    <col min="10499" max="10499" width="16.42578125" style="392" customWidth="1"/>
    <col min="10500" max="10500" width="24.42578125" style="392" customWidth="1"/>
    <col min="10501" max="10501" width="15.140625" style="392" customWidth="1"/>
    <col min="10502" max="10502" width="17.85546875" style="392" customWidth="1"/>
    <col min="10503" max="10503" width="13.5703125" style="392" customWidth="1"/>
    <col min="10504" max="10504" width="13.140625" style="392" customWidth="1"/>
    <col min="10505" max="10753" width="9.140625" style="392"/>
    <col min="10754" max="10754" width="20.140625" style="392" customWidth="1"/>
    <col min="10755" max="10755" width="16.42578125" style="392" customWidth="1"/>
    <col min="10756" max="10756" width="24.42578125" style="392" customWidth="1"/>
    <col min="10757" max="10757" width="15.140625" style="392" customWidth="1"/>
    <col min="10758" max="10758" width="17.85546875" style="392" customWidth="1"/>
    <col min="10759" max="10759" width="13.5703125" style="392" customWidth="1"/>
    <col min="10760" max="10760" width="13.140625" style="392" customWidth="1"/>
    <col min="10761" max="11009" width="9.140625" style="392"/>
    <col min="11010" max="11010" width="20.140625" style="392" customWidth="1"/>
    <col min="11011" max="11011" width="16.42578125" style="392" customWidth="1"/>
    <col min="11012" max="11012" width="24.42578125" style="392" customWidth="1"/>
    <col min="11013" max="11013" width="15.140625" style="392" customWidth="1"/>
    <col min="11014" max="11014" width="17.85546875" style="392" customWidth="1"/>
    <col min="11015" max="11015" width="13.5703125" style="392" customWidth="1"/>
    <col min="11016" max="11016" width="13.140625" style="392" customWidth="1"/>
    <col min="11017" max="11265" width="9.140625" style="392"/>
    <col min="11266" max="11266" width="20.140625" style="392" customWidth="1"/>
    <col min="11267" max="11267" width="16.42578125" style="392" customWidth="1"/>
    <col min="11268" max="11268" width="24.42578125" style="392" customWidth="1"/>
    <col min="11269" max="11269" width="15.140625" style="392" customWidth="1"/>
    <col min="11270" max="11270" width="17.85546875" style="392" customWidth="1"/>
    <col min="11271" max="11271" width="13.5703125" style="392" customWidth="1"/>
    <col min="11272" max="11272" width="13.140625" style="392" customWidth="1"/>
    <col min="11273" max="11521" width="9.140625" style="392"/>
    <col min="11522" max="11522" width="20.140625" style="392" customWidth="1"/>
    <col min="11523" max="11523" width="16.42578125" style="392" customWidth="1"/>
    <col min="11524" max="11524" width="24.42578125" style="392" customWidth="1"/>
    <col min="11525" max="11525" width="15.140625" style="392" customWidth="1"/>
    <col min="11526" max="11526" width="17.85546875" style="392" customWidth="1"/>
    <col min="11527" max="11527" width="13.5703125" style="392" customWidth="1"/>
    <col min="11528" max="11528" width="13.140625" style="392" customWidth="1"/>
    <col min="11529" max="11777" width="9.140625" style="392"/>
    <col min="11778" max="11778" width="20.140625" style="392" customWidth="1"/>
    <col min="11779" max="11779" width="16.42578125" style="392" customWidth="1"/>
    <col min="11780" max="11780" width="24.42578125" style="392" customWidth="1"/>
    <col min="11781" max="11781" width="15.140625" style="392" customWidth="1"/>
    <col min="11782" max="11782" width="17.85546875" style="392" customWidth="1"/>
    <col min="11783" max="11783" width="13.5703125" style="392" customWidth="1"/>
    <col min="11784" max="11784" width="13.140625" style="392" customWidth="1"/>
    <col min="11785" max="12033" width="9.140625" style="392"/>
    <col min="12034" max="12034" width="20.140625" style="392" customWidth="1"/>
    <col min="12035" max="12035" width="16.42578125" style="392" customWidth="1"/>
    <col min="12036" max="12036" width="24.42578125" style="392" customWidth="1"/>
    <col min="12037" max="12037" width="15.140625" style="392" customWidth="1"/>
    <col min="12038" max="12038" width="17.85546875" style="392" customWidth="1"/>
    <col min="12039" max="12039" width="13.5703125" style="392" customWidth="1"/>
    <col min="12040" max="12040" width="13.140625" style="392" customWidth="1"/>
    <col min="12041" max="12289" width="9.140625" style="392"/>
    <col min="12290" max="12290" width="20.140625" style="392" customWidth="1"/>
    <col min="12291" max="12291" width="16.42578125" style="392" customWidth="1"/>
    <col min="12292" max="12292" width="24.42578125" style="392" customWidth="1"/>
    <col min="12293" max="12293" width="15.140625" style="392" customWidth="1"/>
    <col min="12294" max="12294" width="17.85546875" style="392" customWidth="1"/>
    <col min="12295" max="12295" width="13.5703125" style="392" customWidth="1"/>
    <col min="12296" max="12296" width="13.140625" style="392" customWidth="1"/>
    <col min="12297" max="12545" width="9.140625" style="392"/>
    <col min="12546" max="12546" width="20.140625" style="392" customWidth="1"/>
    <col min="12547" max="12547" width="16.42578125" style="392" customWidth="1"/>
    <col min="12548" max="12548" width="24.42578125" style="392" customWidth="1"/>
    <col min="12549" max="12549" width="15.140625" style="392" customWidth="1"/>
    <col min="12550" max="12550" width="17.85546875" style="392" customWidth="1"/>
    <col min="12551" max="12551" width="13.5703125" style="392" customWidth="1"/>
    <col min="12552" max="12552" width="13.140625" style="392" customWidth="1"/>
    <col min="12553" max="12801" width="9.140625" style="392"/>
    <col min="12802" max="12802" width="20.140625" style="392" customWidth="1"/>
    <col min="12803" max="12803" width="16.42578125" style="392" customWidth="1"/>
    <col min="12804" max="12804" width="24.42578125" style="392" customWidth="1"/>
    <col min="12805" max="12805" width="15.140625" style="392" customWidth="1"/>
    <col min="12806" max="12806" width="17.85546875" style="392" customWidth="1"/>
    <col min="12807" max="12807" width="13.5703125" style="392" customWidth="1"/>
    <col min="12808" max="12808" width="13.140625" style="392" customWidth="1"/>
    <col min="12809" max="13057" width="9.140625" style="392"/>
    <col min="13058" max="13058" width="20.140625" style="392" customWidth="1"/>
    <col min="13059" max="13059" width="16.42578125" style="392" customWidth="1"/>
    <col min="13060" max="13060" width="24.42578125" style="392" customWidth="1"/>
    <col min="13061" max="13061" width="15.140625" style="392" customWidth="1"/>
    <col min="13062" max="13062" width="17.85546875" style="392" customWidth="1"/>
    <col min="13063" max="13063" width="13.5703125" style="392" customWidth="1"/>
    <col min="13064" max="13064" width="13.140625" style="392" customWidth="1"/>
    <col min="13065" max="13313" width="9.140625" style="392"/>
    <col min="13314" max="13314" width="20.140625" style="392" customWidth="1"/>
    <col min="13315" max="13315" width="16.42578125" style="392" customWidth="1"/>
    <col min="13316" max="13316" width="24.42578125" style="392" customWidth="1"/>
    <col min="13317" max="13317" width="15.140625" style="392" customWidth="1"/>
    <col min="13318" max="13318" width="17.85546875" style="392" customWidth="1"/>
    <col min="13319" max="13319" width="13.5703125" style="392" customWidth="1"/>
    <col min="13320" max="13320" width="13.140625" style="392" customWidth="1"/>
    <col min="13321" max="13569" width="9.140625" style="392"/>
    <col min="13570" max="13570" width="20.140625" style="392" customWidth="1"/>
    <col min="13571" max="13571" width="16.42578125" style="392" customWidth="1"/>
    <col min="13572" max="13572" width="24.42578125" style="392" customWidth="1"/>
    <col min="13573" max="13573" width="15.140625" style="392" customWidth="1"/>
    <col min="13574" max="13574" width="17.85546875" style="392" customWidth="1"/>
    <col min="13575" max="13575" width="13.5703125" style="392" customWidth="1"/>
    <col min="13576" max="13576" width="13.140625" style="392" customWidth="1"/>
    <col min="13577" max="13825" width="9.140625" style="392"/>
    <col min="13826" max="13826" width="20.140625" style="392" customWidth="1"/>
    <col min="13827" max="13827" width="16.42578125" style="392" customWidth="1"/>
    <col min="13828" max="13828" width="24.42578125" style="392" customWidth="1"/>
    <col min="13829" max="13829" width="15.140625" style="392" customWidth="1"/>
    <col min="13830" max="13830" width="17.85546875" style="392" customWidth="1"/>
    <col min="13831" max="13831" width="13.5703125" style="392" customWidth="1"/>
    <col min="13832" max="13832" width="13.140625" style="392" customWidth="1"/>
    <col min="13833" max="14081" width="9.140625" style="392"/>
    <col min="14082" max="14082" width="20.140625" style="392" customWidth="1"/>
    <col min="14083" max="14083" width="16.42578125" style="392" customWidth="1"/>
    <col min="14084" max="14084" width="24.42578125" style="392" customWidth="1"/>
    <col min="14085" max="14085" width="15.140625" style="392" customWidth="1"/>
    <col min="14086" max="14086" width="17.85546875" style="392" customWidth="1"/>
    <col min="14087" max="14087" width="13.5703125" style="392" customWidth="1"/>
    <col min="14088" max="14088" width="13.140625" style="392" customWidth="1"/>
    <col min="14089" max="14337" width="9.140625" style="392"/>
    <col min="14338" max="14338" width="20.140625" style="392" customWidth="1"/>
    <col min="14339" max="14339" width="16.42578125" style="392" customWidth="1"/>
    <col min="14340" max="14340" width="24.42578125" style="392" customWidth="1"/>
    <col min="14341" max="14341" width="15.140625" style="392" customWidth="1"/>
    <col min="14342" max="14342" width="17.85546875" style="392" customWidth="1"/>
    <col min="14343" max="14343" width="13.5703125" style="392" customWidth="1"/>
    <col min="14344" max="14344" width="13.140625" style="392" customWidth="1"/>
    <col min="14345" max="14593" width="9.140625" style="392"/>
    <col min="14594" max="14594" width="20.140625" style="392" customWidth="1"/>
    <col min="14595" max="14595" width="16.42578125" style="392" customWidth="1"/>
    <col min="14596" max="14596" width="24.42578125" style="392" customWidth="1"/>
    <col min="14597" max="14597" width="15.140625" style="392" customWidth="1"/>
    <col min="14598" max="14598" width="17.85546875" style="392" customWidth="1"/>
    <col min="14599" max="14599" width="13.5703125" style="392" customWidth="1"/>
    <col min="14600" max="14600" width="13.140625" style="392" customWidth="1"/>
    <col min="14601" max="14849" width="9.140625" style="392"/>
    <col min="14850" max="14850" width="20.140625" style="392" customWidth="1"/>
    <col min="14851" max="14851" width="16.42578125" style="392" customWidth="1"/>
    <col min="14852" max="14852" width="24.42578125" style="392" customWidth="1"/>
    <col min="14853" max="14853" width="15.140625" style="392" customWidth="1"/>
    <col min="14854" max="14854" width="17.85546875" style="392" customWidth="1"/>
    <col min="14855" max="14855" width="13.5703125" style="392" customWidth="1"/>
    <col min="14856" max="14856" width="13.140625" style="392" customWidth="1"/>
    <col min="14857" max="15105" width="9.140625" style="392"/>
    <col min="15106" max="15106" width="20.140625" style="392" customWidth="1"/>
    <col min="15107" max="15107" width="16.42578125" style="392" customWidth="1"/>
    <col min="15108" max="15108" width="24.42578125" style="392" customWidth="1"/>
    <col min="15109" max="15109" width="15.140625" style="392" customWidth="1"/>
    <col min="15110" max="15110" width="17.85546875" style="392" customWidth="1"/>
    <col min="15111" max="15111" width="13.5703125" style="392" customWidth="1"/>
    <col min="15112" max="15112" width="13.140625" style="392" customWidth="1"/>
    <col min="15113" max="15361" width="9.140625" style="392"/>
    <col min="15362" max="15362" width="20.140625" style="392" customWidth="1"/>
    <col min="15363" max="15363" width="16.42578125" style="392" customWidth="1"/>
    <col min="15364" max="15364" width="24.42578125" style="392" customWidth="1"/>
    <col min="15365" max="15365" width="15.140625" style="392" customWidth="1"/>
    <col min="15366" max="15366" width="17.85546875" style="392" customWidth="1"/>
    <col min="15367" max="15367" width="13.5703125" style="392" customWidth="1"/>
    <col min="15368" max="15368" width="13.140625" style="392" customWidth="1"/>
    <col min="15369" max="15617" width="9.140625" style="392"/>
    <col min="15618" max="15618" width="20.140625" style="392" customWidth="1"/>
    <col min="15619" max="15619" width="16.42578125" style="392" customWidth="1"/>
    <col min="15620" max="15620" width="24.42578125" style="392" customWidth="1"/>
    <col min="15621" max="15621" width="15.140625" style="392" customWidth="1"/>
    <col min="15622" max="15622" width="17.85546875" style="392" customWidth="1"/>
    <col min="15623" max="15623" width="13.5703125" style="392" customWidth="1"/>
    <col min="15624" max="15624" width="13.140625" style="392" customWidth="1"/>
    <col min="15625" max="15873" width="9.140625" style="392"/>
    <col min="15874" max="15874" width="20.140625" style="392" customWidth="1"/>
    <col min="15875" max="15875" width="16.42578125" style="392" customWidth="1"/>
    <col min="15876" max="15876" width="24.42578125" style="392" customWidth="1"/>
    <col min="15877" max="15877" width="15.140625" style="392" customWidth="1"/>
    <col min="15878" max="15878" width="17.85546875" style="392" customWidth="1"/>
    <col min="15879" max="15879" width="13.5703125" style="392" customWidth="1"/>
    <col min="15880" max="15880" width="13.140625" style="392" customWidth="1"/>
    <col min="15881" max="16129" width="9.140625" style="392"/>
    <col min="16130" max="16130" width="20.140625" style="392" customWidth="1"/>
    <col min="16131" max="16131" width="16.42578125" style="392" customWidth="1"/>
    <col min="16132" max="16132" width="24.42578125" style="392" customWidth="1"/>
    <col min="16133" max="16133" width="15.140625" style="392" customWidth="1"/>
    <col min="16134" max="16134" width="17.85546875" style="392" customWidth="1"/>
    <col min="16135" max="16135" width="13.5703125" style="392" customWidth="1"/>
    <col min="16136" max="16136" width="13.140625" style="392" customWidth="1"/>
    <col min="16137" max="16384" width="9.140625" style="392"/>
  </cols>
  <sheetData>
    <row r="1" spans="1:8" x14ac:dyDescent="0.25">
      <c r="A1" s="622" t="s">
        <v>899</v>
      </c>
      <c r="B1" s="622"/>
      <c r="C1" s="622"/>
      <c r="D1" s="622"/>
      <c r="E1" s="622"/>
      <c r="F1" s="622"/>
      <c r="G1" s="622"/>
      <c r="H1" s="622"/>
    </row>
    <row r="3" spans="1:8" x14ac:dyDescent="0.25">
      <c r="A3" s="623" t="s">
        <v>900</v>
      </c>
      <c r="B3" s="623"/>
      <c r="C3" s="623"/>
      <c r="D3" s="623"/>
      <c r="E3" s="623"/>
      <c r="F3" s="623"/>
      <c r="G3" s="623"/>
      <c r="H3" s="623"/>
    </row>
    <row r="4" spans="1:8" ht="92.25" customHeight="1" x14ac:dyDescent="0.25">
      <c r="A4" s="399" t="s">
        <v>901</v>
      </c>
      <c r="B4" s="399" t="s">
        <v>636</v>
      </c>
      <c r="C4" s="399" t="s">
        <v>902</v>
      </c>
      <c r="D4" s="399" t="s">
        <v>903</v>
      </c>
      <c r="E4" s="399" t="s">
        <v>904</v>
      </c>
      <c r="F4" s="399" t="s">
        <v>905</v>
      </c>
      <c r="G4" s="399" t="s">
        <v>906</v>
      </c>
      <c r="H4" s="399" t="s">
        <v>907</v>
      </c>
    </row>
    <row r="6" spans="1:8" x14ac:dyDescent="0.25">
      <c r="A6" s="392" t="s">
        <v>908</v>
      </c>
    </row>
    <row r="8" spans="1:8" s="415" customFormat="1" ht="75" x14ac:dyDescent="0.25">
      <c r="A8" s="426" t="s">
        <v>642</v>
      </c>
      <c r="B8" s="426" t="s">
        <v>644</v>
      </c>
      <c r="C8" s="426" t="s">
        <v>909</v>
      </c>
      <c r="D8" s="426" t="s">
        <v>910</v>
      </c>
      <c r="E8" s="426" t="s">
        <v>911</v>
      </c>
      <c r="F8" s="426" t="s">
        <v>912</v>
      </c>
      <c r="G8" s="423" t="s">
        <v>913</v>
      </c>
      <c r="H8" s="423" t="s">
        <v>421</v>
      </c>
    </row>
    <row r="9" spans="1:8" ht="105" x14ac:dyDescent="0.25">
      <c r="A9" s="426" t="s">
        <v>650</v>
      </c>
      <c r="B9" s="426" t="s">
        <v>652</v>
      </c>
      <c r="C9" s="427" t="s">
        <v>914</v>
      </c>
      <c r="D9" s="426" t="s">
        <v>915</v>
      </c>
      <c r="E9" s="426" t="s">
        <v>916</v>
      </c>
      <c r="F9" s="426" t="s">
        <v>917</v>
      </c>
      <c r="G9" s="423" t="s">
        <v>913</v>
      </c>
      <c r="H9" s="423" t="s">
        <v>421</v>
      </c>
    </row>
    <row r="10" spans="1:8" ht="120" x14ac:dyDescent="0.25">
      <c r="A10" s="428" t="s">
        <v>657</v>
      </c>
      <c r="B10" s="426" t="s">
        <v>659</v>
      </c>
      <c r="C10" s="427" t="s">
        <v>918</v>
      </c>
      <c r="D10" s="426" t="s">
        <v>919</v>
      </c>
      <c r="E10" s="426" t="s">
        <v>911</v>
      </c>
      <c r="F10" s="426" t="s">
        <v>912</v>
      </c>
      <c r="G10" s="423" t="s">
        <v>913</v>
      </c>
      <c r="H10" s="423" t="s">
        <v>421</v>
      </c>
    </row>
    <row r="11" spans="1:8" ht="75" x14ac:dyDescent="0.25">
      <c r="A11" s="426" t="s">
        <v>666</v>
      </c>
      <c r="B11" s="426" t="s">
        <v>667</v>
      </c>
      <c r="C11" s="426" t="s">
        <v>914</v>
      </c>
      <c r="D11" s="426" t="s">
        <v>920</v>
      </c>
      <c r="E11" s="426" t="s">
        <v>911</v>
      </c>
      <c r="F11" s="426" t="s">
        <v>912</v>
      </c>
      <c r="G11" s="426" t="s">
        <v>913</v>
      </c>
      <c r="H11" s="423" t="s">
        <v>421</v>
      </c>
    </row>
    <row r="12" spans="1:8" x14ac:dyDescent="0.25">
      <c r="A12" s="429"/>
      <c r="B12" s="429"/>
      <c r="C12" s="429"/>
      <c r="D12" s="429"/>
      <c r="E12" s="429"/>
      <c r="F12" s="429"/>
      <c r="G12" s="429"/>
      <c r="H12" s="430"/>
    </row>
    <row r="13" spans="1:8" ht="24" customHeight="1" x14ac:dyDescent="0.25">
      <c r="A13" s="624" t="s">
        <v>921</v>
      </c>
      <c r="B13" s="624"/>
      <c r="C13" s="624"/>
      <c r="D13" s="624"/>
      <c r="E13" s="624"/>
      <c r="F13" s="624"/>
      <c r="G13" s="624"/>
      <c r="H13" s="624"/>
    </row>
    <row r="14" spans="1:8" x14ac:dyDescent="0.25">
      <c r="A14" s="429"/>
      <c r="B14" s="429"/>
      <c r="C14" s="429"/>
      <c r="D14" s="429"/>
      <c r="E14" s="429"/>
      <c r="F14" s="429"/>
      <c r="G14" s="429"/>
      <c r="H14" s="430"/>
    </row>
    <row r="15" spans="1:8" ht="60" x14ac:dyDescent="0.25">
      <c r="A15" s="426" t="s">
        <v>674</v>
      </c>
      <c r="B15" s="426" t="s">
        <v>675</v>
      </c>
      <c r="C15" s="426" t="s">
        <v>922</v>
      </c>
      <c r="D15" s="427"/>
      <c r="E15" s="426" t="s">
        <v>923</v>
      </c>
      <c r="F15" s="431" t="s">
        <v>924</v>
      </c>
      <c r="G15" s="426" t="s">
        <v>913</v>
      </c>
      <c r="H15" s="423" t="s">
        <v>421</v>
      </c>
    </row>
    <row r="16" spans="1:8" ht="135" x14ac:dyDescent="0.25">
      <c r="A16" s="426" t="s">
        <v>681</v>
      </c>
      <c r="B16" s="426" t="s">
        <v>682</v>
      </c>
      <c r="C16" s="427" t="s">
        <v>925</v>
      </c>
      <c r="D16" s="426" t="s">
        <v>926</v>
      </c>
      <c r="E16" s="426" t="s">
        <v>927</v>
      </c>
      <c r="F16" s="426"/>
      <c r="G16" s="426" t="s">
        <v>913</v>
      </c>
      <c r="H16" s="423" t="s">
        <v>421</v>
      </c>
    </row>
    <row r="17" spans="1:8" ht="75" x14ac:dyDescent="0.25">
      <c r="A17" s="426" t="s">
        <v>688</v>
      </c>
      <c r="B17" s="426" t="s">
        <v>689</v>
      </c>
      <c r="C17" s="427" t="s">
        <v>909</v>
      </c>
      <c r="D17" s="427" t="s">
        <v>928</v>
      </c>
      <c r="E17" s="426" t="s">
        <v>927</v>
      </c>
      <c r="F17" s="426"/>
      <c r="G17" s="426" t="s">
        <v>913</v>
      </c>
      <c r="H17" s="423" t="s">
        <v>421</v>
      </c>
    </row>
    <row r="18" spans="1:8" x14ac:dyDescent="0.25">
      <c r="A18" s="429"/>
      <c r="B18" s="429"/>
      <c r="C18" s="432"/>
      <c r="D18" s="432"/>
      <c r="E18" s="432"/>
      <c r="F18" s="429"/>
      <c r="G18" s="429"/>
      <c r="H18" s="430"/>
    </row>
    <row r="19" spans="1:8" ht="15" customHeight="1" x14ac:dyDescent="0.25">
      <c r="A19" s="624" t="s">
        <v>929</v>
      </c>
      <c r="B19" s="624"/>
      <c r="C19" s="624"/>
      <c r="D19" s="624"/>
      <c r="E19" s="624"/>
      <c r="F19" s="624"/>
      <c r="G19" s="624"/>
      <c r="H19" s="624"/>
    </row>
    <row r="20" spans="1:8" x14ac:dyDescent="0.25">
      <c r="A20" s="429"/>
      <c r="B20" s="429"/>
      <c r="C20" s="432"/>
      <c r="D20" s="432"/>
      <c r="E20" s="432"/>
      <c r="F20" s="429"/>
      <c r="G20" s="429"/>
      <c r="H20" s="430"/>
    </row>
    <row r="21" spans="1:8" ht="135" x14ac:dyDescent="0.25">
      <c r="A21" s="426" t="s">
        <v>692</v>
      </c>
      <c r="B21" s="426" t="s">
        <v>693</v>
      </c>
      <c r="C21" s="427" t="s">
        <v>925</v>
      </c>
      <c r="D21" s="426" t="s">
        <v>930</v>
      </c>
      <c r="E21" s="426" t="s">
        <v>927</v>
      </c>
      <c r="F21" s="427"/>
      <c r="G21" s="426" t="s">
        <v>913</v>
      </c>
      <c r="H21" s="423" t="s">
        <v>421</v>
      </c>
    </row>
    <row r="22" spans="1:8" ht="135" x14ac:dyDescent="0.25">
      <c r="A22" s="426" t="s">
        <v>700</v>
      </c>
      <c r="B22" s="426" t="s">
        <v>701</v>
      </c>
      <c r="C22" s="427" t="s">
        <v>925</v>
      </c>
      <c r="D22" s="426" t="s">
        <v>931</v>
      </c>
      <c r="E22" s="426" t="s">
        <v>927</v>
      </c>
      <c r="F22" s="427"/>
      <c r="G22" s="426" t="s">
        <v>913</v>
      </c>
      <c r="H22" s="423" t="s">
        <v>421</v>
      </c>
    </row>
    <row r="23" spans="1:8" ht="75" x14ac:dyDescent="0.25">
      <c r="A23" s="426" t="s">
        <v>707</v>
      </c>
      <c r="B23" s="426" t="s">
        <v>708</v>
      </c>
      <c r="C23" s="427" t="s">
        <v>909</v>
      </c>
      <c r="D23" s="426" t="s">
        <v>932</v>
      </c>
      <c r="E23" s="426" t="s">
        <v>927</v>
      </c>
      <c r="F23" s="427"/>
      <c r="G23" s="426" t="s">
        <v>913</v>
      </c>
      <c r="H23" s="423" t="s">
        <v>421</v>
      </c>
    </row>
    <row r="25" spans="1:8" x14ac:dyDescent="0.25">
      <c r="A25" s="625" t="s">
        <v>933</v>
      </c>
      <c r="B25" s="625"/>
      <c r="C25" s="625"/>
      <c r="D25" s="625"/>
      <c r="E25" s="625"/>
      <c r="F25" s="625"/>
      <c r="G25" s="625"/>
      <c r="H25" s="625"/>
    </row>
    <row r="26" spans="1:8" ht="31.5" customHeight="1" x14ac:dyDescent="0.25">
      <c r="A26" s="621" t="s">
        <v>934</v>
      </c>
      <c r="B26" s="621"/>
      <c r="C26" s="621"/>
      <c r="D26" s="621"/>
      <c r="E26" s="621"/>
      <c r="F26" s="621"/>
      <c r="G26" s="621"/>
      <c r="H26" s="621"/>
    </row>
  </sheetData>
  <mergeCells count="6">
    <mergeCell ref="A26:H26"/>
    <mergeCell ref="A1:H1"/>
    <mergeCell ref="A3:H3"/>
    <mergeCell ref="A13:H13"/>
    <mergeCell ref="A19:H19"/>
    <mergeCell ref="A25:H25"/>
  </mergeCells>
  <hyperlinks>
    <hyperlink ref="F15" r:id="rId1"/>
  </hyperlinks>
  <pageMargins left="0.7" right="0.7" top="0.75" bottom="0.75" header="0.3" footer="0.3"/>
  <pageSetup paperSize="9" scale="56" fitToWidth="0" orientation="portrait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21">
    <pageSetUpPr fitToPage="1"/>
  </sheetPr>
  <dimension ref="A1:J13"/>
  <sheetViews>
    <sheetView workbookViewId="0">
      <selection activeCell="C19" sqref="C19"/>
    </sheetView>
  </sheetViews>
  <sheetFormatPr defaultRowHeight="15" x14ac:dyDescent="0.25"/>
  <cols>
    <col min="1" max="1" width="13.28515625" style="392" customWidth="1"/>
    <col min="2" max="2" width="13" style="392" customWidth="1"/>
    <col min="3" max="3" width="9.140625" style="392"/>
    <col min="4" max="4" width="10.5703125" style="392" customWidth="1"/>
    <col min="5" max="5" width="11.42578125" style="392" customWidth="1"/>
    <col min="6" max="6" width="9.140625" style="392"/>
    <col min="7" max="7" width="11" style="392" customWidth="1"/>
    <col min="8" max="8" width="11.140625" style="392" customWidth="1"/>
    <col min="9" max="9" width="9.140625" style="392"/>
    <col min="10" max="10" width="11.28515625" style="392" customWidth="1"/>
    <col min="11" max="256" width="9.140625" style="392"/>
    <col min="257" max="257" width="13.28515625" style="392" customWidth="1"/>
    <col min="258" max="258" width="13" style="392" customWidth="1"/>
    <col min="259" max="259" width="9.140625" style="392"/>
    <col min="260" max="260" width="10.5703125" style="392" customWidth="1"/>
    <col min="261" max="261" width="11.42578125" style="392" customWidth="1"/>
    <col min="262" max="262" width="9.140625" style="392"/>
    <col min="263" max="263" width="11" style="392" customWidth="1"/>
    <col min="264" max="264" width="11.140625" style="392" customWidth="1"/>
    <col min="265" max="265" width="9.140625" style="392"/>
    <col min="266" max="266" width="11.28515625" style="392" customWidth="1"/>
    <col min="267" max="512" width="9.140625" style="392"/>
    <col min="513" max="513" width="13.28515625" style="392" customWidth="1"/>
    <col min="514" max="514" width="13" style="392" customWidth="1"/>
    <col min="515" max="515" width="9.140625" style="392"/>
    <col min="516" max="516" width="10.5703125" style="392" customWidth="1"/>
    <col min="517" max="517" width="11.42578125" style="392" customWidth="1"/>
    <col min="518" max="518" width="9.140625" style="392"/>
    <col min="519" max="519" width="11" style="392" customWidth="1"/>
    <col min="520" max="520" width="11.140625" style="392" customWidth="1"/>
    <col min="521" max="521" width="9.140625" style="392"/>
    <col min="522" max="522" width="11.28515625" style="392" customWidth="1"/>
    <col min="523" max="768" width="9.140625" style="392"/>
    <col min="769" max="769" width="13.28515625" style="392" customWidth="1"/>
    <col min="770" max="770" width="13" style="392" customWidth="1"/>
    <col min="771" max="771" width="9.140625" style="392"/>
    <col min="772" max="772" width="10.5703125" style="392" customWidth="1"/>
    <col min="773" max="773" width="11.42578125" style="392" customWidth="1"/>
    <col min="774" max="774" width="9.140625" style="392"/>
    <col min="775" max="775" width="11" style="392" customWidth="1"/>
    <col min="776" max="776" width="11.140625" style="392" customWidth="1"/>
    <col min="777" max="777" width="9.140625" style="392"/>
    <col min="778" max="778" width="11.28515625" style="392" customWidth="1"/>
    <col min="779" max="1024" width="9.140625" style="392"/>
    <col min="1025" max="1025" width="13.28515625" style="392" customWidth="1"/>
    <col min="1026" max="1026" width="13" style="392" customWidth="1"/>
    <col min="1027" max="1027" width="9.140625" style="392"/>
    <col min="1028" max="1028" width="10.5703125" style="392" customWidth="1"/>
    <col min="1029" max="1029" width="11.42578125" style="392" customWidth="1"/>
    <col min="1030" max="1030" width="9.140625" style="392"/>
    <col min="1031" max="1031" width="11" style="392" customWidth="1"/>
    <col min="1032" max="1032" width="11.140625" style="392" customWidth="1"/>
    <col min="1033" max="1033" width="9.140625" style="392"/>
    <col min="1034" max="1034" width="11.28515625" style="392" customWidth="1"/>
    <col min="1035" max="1280" width="9.140625" style="392"/>
    <col min="1281" max="1281" width="13.28515625" style="392" customWidth="1"/>
    <col min="1282" max="1282" width="13" style="392" customWidth="1"/>
    <col min="1283" max="1283" width="9.140625" style="392"/>
    <col min="1284" max="1284" width="10.5703125" style="392" customWidth="1"/>
    <col min="1285" max="1285" width="11.42578125" style="392" customWidth="1"/>
    <col min="1286" max="1286" width="9.140625" style="392"/>
    <col min="1287" max="1287" width="11" style="392" customWidth="1"/>
    <col min="1288" max="1288" width="11.140625" style="392" customWidth="1"/>
    <col min="1289" max="1289" width="9.140625" style="392"/>
    <col min="1290" max="1290" width="11.28515625" style="392" customWidth="1"/>
    <col min="1291" max="1536" width="9.140625" style="392"/>
    <col min="1537" max="1537" width="13.28515625" style="392" customWidth="1"/>
    <col min="1538" max="1538" width="13" style="392" customWidth="1"/>
    <col min="1539" max="1539" width="9.140625" style="392"/>
    <col min="1540" max="1540" width="10.5703125" style="392" customWidth="1"/>
    <col min="1541" max="1541" width="11.42578125" style="392" customWidth="1"/>
    <col min="1542" max="1542" width="9.140625" style="392"/>
    <col min="1543" max="1543" width="11" style="392" customWidth="1"/>
    <col min="1544" max="1544" width="11.140625" style="392" customWidth="1"/>
    <col min="1545" max="1545" width="9.140625" style="392"/>
    <col min="1546" max="1546" width="11.28515625" style="392" customWidth="1"/>
    <col min="1547" max="1792" width="9.140625" style="392"/>
    <col min="1793" max="1793" width="13.28515625" style="392" customWidth="1"/>
    <col min="1794" max="1794" width="13" style="392" customWidth="1"/>
    <col min="1795" max="1795" width="9.140625" style="392"/>
    <col min="1796" max="1796" width="10.5703125" style="392" customWidth="1"/>
    <col min="1797" max="1797" width="11.42578125" style="392" customWidth="1"/>
    <col min="1798" max="1798" width="9.140625" style="392"/>
    <col min="1799" max="1799" width="11" style="392" customWidth="1"/>
    <col min="1800" max="1800" width="11.140625" style="392" customWidth="1"/>
    <col min="1801" max="1801" width="9.140625" style="392"/>
    <col min="1802" max="1802" width="11.28515625" style="392" customWidth="1"/>
    <col min="1803" max="2048" width="9.140625" style="392"/>
    <col min="2049" max="2049" width="13.28515625" style="392" customWidth="1"/>
    <col min="2050" max="2050" width="13" style="392" customWidth="1"/>
    <col min="2051" max="2051" width="9.140625" style="392"/>
    <col min="2052" max="2052" width="10.5703125" style="392" customWidth="1"/>
    <col min="2053" max="2053" width="11.42578125" style="392" customWidth="1"/>
    <col min="2054" max="2054" width="9.140625" style="392"/>
    <col min="2055" max="2055" width="11" style="392" customWidth="1"/>
    <col min="2056" max="2056" width="11.140625" style="392" customWidth="1"/>
    <col min="2057" max="2057" width="9.140625" style="392"/>
    <col min="2058" max="2058" width="11.28515625" style="392" customWidth="1"/>
    <col min="2059" max="2304" width="9.140625" style="392"/>
    <col min="2305" max="2305" width="13.28515625" style="392" customWidth="1"/>
    <col min="2306" max="2306" width="13" style="392" customWidth="1"/>
    <col min="2307" max="2307" width="9.140625" style="392"/>
    <col min="2308" max="2308" width="10.5703125" style="392" customWidth="1"/>
    <col min="2309" max="2309" width="11.42578125" style="392" customWidth="1"/>
    <col min="2310" max="2310" width="9.140625" style="392"/>
    <col min="2311" max="2311" width="11" style="392" customWidth="1"/>
    <col min="2312" max="2312" width="11.140625" style="392" customWidth="1"/>
    <col min="2313" max="2313" width="9.140625" style="392"/>
    <col min="2314" max="2314" width="11.28515625" style="392" customWidth="1"/>
    <col min="2315" max="2560" width="9.140625" style="392"/>
    <col min="2561" max="2561" width="13.28515625" style="392" customWidth="1"/>
    <col min="2562" max="2562" width="13" style="392" customWidth="1"/>
    <col min="2563" max="2563" width="9.140625" style="392"/>
    <col min="2564" max="2564" width="10.5703125" style="392" customWidth="1"/>
    <col min="2565" max="2565" width="11.42578125" style="392" customWidth="1"/>
    <col min="2566" max="2566" width="9.140625" style="392"/>
    <col min="2567" max="2567" width="11" style="392" customWidth="1"/>
    <col min="2568" max="2568" width="11.140625" style="392" customWidth="1"/>
    <col min="2569" max="2569" width="9.140625" style="392"/>
    <col min="2570" max="2570" width="11.28515625" style="392" customWidth="1"/>
    <col min="2571" max="2816" width="9.140625" style="392"/>
    <col min="2817" max="2817" width="13.28515625" style="392" customWidth="1"/>
    <col min="2818" max="2818" width="13" style="392" customWidth="1"/>
    <col min="2819" max="2819" width="9.140625" style="392"/>
    <col min="2820" max="2820" width="10.5703125" style="392" customWidth="1"/>
    <col min="2821" max="2821" width="11.42578125" style="392" customWidth="1"/>
    <col min="2822" max="2822" width="9.140625" style="392"/>
    <col min="2823" max="2823" width="11" style="392" customWidth="1"/>
    <col min="2824" max="2824" width="11.140625" style="392" customWidth="1"/>
    <col min="2825" max="2825" width="9.140625" style="392"/>
    <col min="2826" max="2826" width="11.28515625" style="392" customWidth="1"/>
    <col min="2827" max="3072" width="9.140625" style="392"/>
    <col min="3073" max="3073" width="13.28515625" style="392" customWidth="1"/>
    <col min="3074" max="3074" width="13" style="392" customWidth="1"/>
    <col min="3075" max="3075" width="9.140625" style="392"/>
    <col min="3076" max="3076" width="10.5703125" style="392" customWidth="1"/>
    <col min="3077" max="3077" width="11.42578125" style="392" customWidth="1"/>
    <col min="3078" max="3078" width="9.140625" style="392"/>
    <col min="3079" max="3079" width="11" style="392" customWidth="1"/>
    <col min="3080" max="3080" width="11.140625" style="392" customWidth="1"/>
    <col min="3081" max="3081" width="9.140625" style="392"/>
    <col min="3082" max="3082" width="11.28515625" style="392" customWidth="1"/>
    <col min="3083" max="3328" width="9.140625" style="392"/>
    <col min="3329" max="3329" width="13.28515625" style="392" customWidth="1"/>
    <col min="3330" max="3330" width="13" style="392" customWidth="1"/>
    <col min="3331" max="3331" width="9.140625" style="392"/>
    <col min="3332" max="3332" width="10.5703125" style="392" customWidth="1"/>
    <col min="3333" max="3333" width="11.42578125" style="392" customWidth="1"/>
    <col min="3334" max="3334" width="9.140625" style="392"/>
    <col min="3335" max="3335" width="11" style="392" customWidth="1"/>
    <col min="3336" max="3336" width="11.140625" style="392" customWidth="1"/>
    <col min="3337" max="3337" width="9.140625" style="392"/>
    <col min="3338" max="3338" width="11.28515625" style="392" customWidth="1"/>
    <col min="3339" max="3584" width="9.140625" style="392"/>
    <col min="3585" max="3585" width="13.28515625" style="392" customWidth="1"/>
    <col min="3586" max="3586" width="13" style="392" customWidth="1"/>
    <col min="3587" max="3587" width="9.140625" style="392"/>
    <col min="3588" max="3588" width="10.5703125" style="392" customWidth="1"/>
    <col min="3589" max="3589" width="11.42578125" style="392" customWidth="1"/>
    <col min="3590" max="3590" width="9.140625" style="392"/>
    <col min="3591" max="3591" width="11" style="392" customWidth="1"/>
    <col min="3592" max="3592" width="11.140625" style="392" customWidth="1"/>
    <col min="3593" max="3593" width="9.140625" style="392"/>
    <col min="3594" max="3594" width="11.28515625" style="392" customWidth="1"/>
    <col min="3595" max="3840" width="9.140625" style="392"/>
    <col min="3841" max="3841" width="13.28515625" style="392" customWidth="1"/>
    <col min="3842" max="3842" width="13" style="392" customWidth="1"/>
    <col min="3843" max="3843" width="9.140625" style="392"/>
    <col min="3844" max="3844" width="10.5703125" style="392" customWidth="1"/>
    <col min="3845" max="3845" width="11.42578125" style="392" customWidth="1"/>
    <col min="3846" max="3846" width="9.140625" style="392"/>
    <col min="3847" max="3847" width="11" style="392" customWidth="1"/>
    <col min="3848" max="3848" width="11.140625" style="392" customWidth="1"/>
    <col min="3849" max="3849" width="9.140625" style="392"/>
    <col min="3850" max="3850" width="11.28515625" style="392" customWidth="1"/>
    <col min="3851" max="4096" width="9.140625" style="392"/>
    <col min="4097" max="4097" width="13.28515625" style="392" customWidth="1"/>
    <col min="4098" max="4098" width="13" style="392" customWidth="1"/>
    <col min="4099" max="4099" width="9.140625" style="392"/>
    <col min="4100" max="4100" width="10.5703125" style="392" customWidth="1"/>
    <col min="4101" max="4101" width="11.42578125" style="392" customWidth="1"/>
    <col min="4102" max="4102" width="9.140625" style="392"/>
    <col min="4103" max="4103" width="11" style="392" customWidth="1"/>
    <col min="4104" max="4104" width="11.140625" style="392" customWidth="1"/>
    <col min="4105" max="4105" width="9.140625" style="392"/>
    <col min="4106" max="4106" width="11.28515625" style="392" customWidth="1"/>
    <col min="4107" max="4352" width="9.140625" style="392"/>
    <col min="4353" max="4353" width="13.28515625" style="392" customWidth="1"/>
    <col min="4354" max="4354" width="13" style="392" customWidth="1"/>
    <col min="4355" max="4355" width="9.140625" style="392"/>
    <col min="4356" max="4356" width="10.5703125" style="392" customWidth="1"/>
    <col min="4357" max="4357" width="11.42578125" style="392" customWidth="1"/>
    <col min="4358" max="4358" width="9.140625" style="392"/>
    <col min="4359" max="4359" width="11" style="392" customWidth="1"/>
    <col min="4360" max="4360" width="11.140625" style="392" customWidth="1"/>
    <col min="4361" max="4361" width="9.140625" style="392"/>
    <col min="4362" max="4362" width="11.28515625" style="392" customWidth="1"/>
    <col min="4363" max="4608" width="9.140625" style="392"/>
    <col min="4609" max="4609" width="13.28515625" style="392" customWidth="1"/>
    <col min="4610" max="4610" width="13" style="392" customWidth="1"/>
    <col min="4611" max="4611" width="9.140625" style="392"/>
    <col min="4612" max="4612" width="10.5703125" style="392" customWidth="1"/>
    <col min="4613" max="4613" width="11.42578125" style="392" customWidth="1"/>
    <col min="4614" max="4614" width="9.140625" style="392"/>
    <col min="4615" max="4615" width="11" style="392" customWidth="1"/>
    <col min="4616" max="4616" width="11.140625" style="392" customWidth="1"/>
    <col min="4617" max="4617" width="9.140625" style="392"/>
    <col min="4618" max="4618" width="11.28515625" style="392" customWidth="1"/>
    <col min="4619" max="4864" width="9.140625" style="392"/>
    <col min="4865" max="4865" width="13.28515625" style="392" customWidth="1"/>
    <col min="4866" max="4866" width="13" style="392" customWidth="1"/>
    <col min="4867" max="4867" width="9.140625" style="392"/>
    <col min="4868" max="4868" width="10.5703125" style="392" customWidth="1"/>
    <col min="4869" max="4869" width="11.42578125" style="392" customWidth="1"/>
    <col min="4870" max="4870" width="9.140625" style="392"/>
    <col min="4871" max="4871" width="11" style="392" customWidth="1"/>
    <col min="4872" max="4872" width="11.140625" style="392" customWidth="1"/>
    <col min="4873" max="4873" width="9.140625" style="392"/>
    <col min="4874" max="4874" width="11.28515625" style="392" customWidth="1"/>
    <col min="4875" max="5120" width="9.140625" style="392"/>
    <col min="5121" max="5121" width="13.28515625" style="392" customWidth="1"/>
    <col min="5122" max="5122" width="13" style="392" customWidth="1"/>
    <col min="5123" max="5123" width="9.140625" style="392"/>
    <col min="5124" max="5124" width="10.5703125" style="392" customWidth="1"/>
    <col min="5125" max="5125" width="11.42578125" style="392" customWidth="1"/>
    <col min="5126" max="5126" width="9.140625" style="392"/>
    <col min="5127" max="5127" width="11" style="392" customWidth="1"/>
    <col min="5128" max="5128" width="11.140625" style="392" customWidth="1"/>
    <col min="5129" max="5129" width="9.140625" style="392"/>
    <col min="5130" max="5130" width="11.28515625" style="392" customWidth="1"/>
    <col min="5131" max="5376" width="9.140625" style="392"/>
    <col min="5377" max="5377" width="13.28515625" style="392" customWidth="1"/>
    <col min="5378" max="5378" width="13" style="392" customWidth="1"/>
    <col min="5379" max="5379" width="9.140625" style="392"/>
    <col min="5380" max="5380" width="10.5703125" style="392" customWidth="1"/>
    <col min="5381" max="5381" width="11.42578125" style="392" customWidth="1"/>
    <col min="5382" max="5382" width="9.140625" style="392"/>
    <col min="5383" max="5383" width="11" style="392" customWidth="1"/>
    <col min="5384" max="5384" width="11.140625" style="392" customWidth="1"/>
    <col min="5385" max="5385" width="9.140625" style="392"/>
    <col min="5386" max="5386" width="11.28515625" style="392" customWidth="1"/>
    <col min="5387" max="5632" width="9.140625" style="392"/>
    <col min="5633" max="5633" width="13.28515625" style="392" customWidth="1"/>
    <col min="5634" max="5634" width="13" style="392" customWidth="1"/>
    <col min="5635" max="5635" width="9.140625" style="392"/>
    <col min="5636" max="5636" width="10.5703125" style="392" customWidth="1"/>
    <col min="5637" max="5637" width="11.42578125" style="392" customWidth="1"/>
    <col min="5638" max="5638" width="9.140625" style="392"/>
    <col min="5639" max="5639" width="11" style="392" customWidth="1"/>
    <col min="5640" max="5640" width="11.140625" style="392" customWidth="1"/>
    <col min="5641" max="5641" width="9.140625" style="392"/>
    <col min="5642" max="5642" width="11.28515625" style="392" customWidth="1"/>
    <col min="5643" max="5888" width="9.140625" style="392"/>
    <col min="5889" max="5889" width="13.28515625" style="392" customWidth="1"/>
    <col min="5890" max="5890" width="13" style="392" customWidth="1"/>
    <col min="5891" max="5891" width="9.140625" style="392"/>
    <col min="5892" max="5892" width="10.5703125" style="392" customWidth="1"/>
    <col min="5893" max="5893" width="11.42578125" style="392" customWidth="1"/>
    <col min="5894" max="5894" width="9.140625" style="392"/>
    <col min="5895" max="5895" width="11" style="392" customWidth="1"/>
    <col min="5896" max="5896" width="11.140625" style="392" customWidth="1"/>
    <col min="5897" max="5897" width="9.140625" style="392"/>
    <col min="5898" max="5898" width="11.28515625" style="392" customWidth="1"/>
    <col min="5899" max="6144" width="9.140625" style="392"/>
    <col min="6145" max="6145" width="13.28515625" style="392" customWidth="1"/>
    <col min="6146" max="6146" width="13" style="392" customWidth="1"/>
    <col min="6147" max="6147" width="9.140625" style="392"/>
    <col min="6148" max="6148" width="10.5703125" style="392" customWidth="1"/>
    <col min="6149" max="6149" width="11.42578125" style="392" customWidth="1"/>
    <col min="6150" max="6150" width="9.140625" style="392"/>
    <col min="6151" max="6151" width="11" style="392" customWidth="1"/>
    <col min="6152" max="6152" width="11.140625" style="392" customWidth="1"/>
    <col min="6153" max="6153" width="9.140625" style="392"/>
    <col min="6154" max="6154" width="11.28515625" style="392" customWidth="1"/>
    <col min="6155" max="6400" width="9.140625" style="392"/>
    <col min="6401" max="6401" width="13.28515625" style="392" customWidth="1"/>
    <col min="6402" max="6402" width="13" style="392" customWidth="1"/>
    <col min="6403" max="6403" width="9.140625" style="392"/>
    <col min="6404" max="6404" width="10.5703125" style="392" customWidth="1"/>
    <col min="6405" max="6405" width="11.42578125" style="392" customWidth="1"/>
    <col min="6406" max="6406" width="9.140625" style="392"/>
    <col min="6407" max="6407" width="11" style="392" customWidth="1"/>
    <col min="6408" max="6408" width="11.140625" style="392" customWidth="1"/>
    <col min="6409" max="6409" width="9.140625" style="392"/>
    <col min="6410" max="6410" width="11.28515625" style="392" customWidth="1"/>
    <col min="6411" max="6656" width="9.140625" style="392"/>
    <col min="6657" max="6657" width="13.28515625" style="392" customWidth="1"/>
    <col min="6658" max="6658" width="13" style="392" customWidth="1"/>
    <col min="6659" max="6659" width="9.140625" style="392"/>
    <col min="6660" max="6660" width="10.5703125" style="392" customWidth="1"/>
    <col min="6661" max="6661" width="11.42578125" style="392" customWidth="1"/>
    <col min="6662" max="6662" width="9.140625" style="392"/>
    <col min="6663" max="6663" width="11" style="392" customWidth="1"/>
    <col min="6664" max="6664" width="11.140625" style="392" customWidth="1"/>
    <col min="6665" max="6665" width="9.140625" style="392"/>
    <col min="6666" max="6666" width="11.28515625" style="392" customWidth="1"/>
    <col min="6667" max="6912" width="9.140625" style="392"/>
    <col min="6913" max="6913" width="13.28515625" style="392" customWidth="1"/>
    <col min="6914" max="6914" width="13" style="392" customWidth="1"/>
    <col min="6915" max="6915" width="9.140625" style="392"/>
    <col min="6916" max="6916" width="10.5703125" style="392" customWidth="1"/>
    <col min="6917" max="6917" width="11.42578125" style="392" customWidth="1"/>
    <col min="6918" max="6918" width="9.140625" style="392"/>
    <col min="6919" max="6919" width="11" style="392" customWidth="1"/>
    <col min="6920" max="6920" width="11.140625" style="392" customWidth="1"/>
    <col min="6921" max="6921" width="9.140625" style="392"/>
    <col min="6922" max="6922" width="11.28515625" style="392" customWidth="1"/>
    <col min="6923" max="7168" width="9.140625" style="392"/>
    <col min="7169" max="7169" width="13.28515625" style="392" customWidth="1"/>
    <col min="7170" max="7170" width="13" style="392" customWidth="1"/>
    <col min="7171" max="7171" width="9.140625" style="392"/>
    <col min="7172" max="7172" width="10.5703125" style="392" customWidth="1"/>
    <col min="7173" max="7173" width="11.42578125" style="392" customWidth="1"/>
    <col min="7174" max="7174" width="9.140625" style="392"/>
    <col min="7175" max="7175" width="11" style="392" customWidth="1"/>
    <col min="7176" max="7176" width="11.140625" style="392" customWidth="1"/>
    <col min="7177" max="7177" width="9.140625" style="392"/>
    <col min="7178" max="7178" width="11.28515625" style="392" customWidth="1"/>
    <col min="7179" max="7424" width="9.140625" style="392"/>
    <col min="7425" max="7425" width="13.28515625" style="392" customWidth="1"/>
    <col min="7426" max="7426" width="13" style="392" customWidth="1"/>
    <col min="7427" max="7427" width="9.140625" style="392"/>
    <col min="7428" max="7428" width="10.5703125" style="392" customWidth="1"/>
    <col min="7429" max="7429" width="11.42578125" style="392" customWidth="1"/>
    <col min="7430" max="7430" width="9.140625" style="392"/>
    <col min="7431" max="7431" width="11" style="392" customWidth="1"/>
    <col min="7432" max="7432" width="11.140625" style="392" customWidth="1"/>
    <col min="7433" max="7433" width="9.140625" style="392"/>
    <col min="7434" max="7434" width="11.28515625" style="392" customWidth="1"/>
    <col min="7435" max="7680" width="9.140625" style="392"/>
    <col min="7681" max="7681" width="13.28515625" style="392" customWidth="1"/>
    <col min="7682" max="7682" width="13" style="392" customWidth="1"/>
    <col min="7683" max="7683" width="9.140625" style="392"/>
    <col min="7684" max="7684" width="10.5703125" style="392" customWidth="1"/>
    <col min="7685" max="7685" width="11.42578125" style="392" customWidth="1"/>
    <col min="7686" max="7686" width="9.140625" style="392"/>
    <col min="7687" max="7687" width="11" style="392" customWidth="1"/>
    <col min="7688" max="7688" width="11.140625" style="392" customWidth="1"/>
    <col min="7689" max="7689" width="9.140625" style="392"/>
    <col min="7690" max="7690" width="11.28515625" style="392" customWidth="1"/>
    <col min="7691" max="7936" width="9.140625" style="392"/>
    <col min="7937" max="7937" width="13.28515625" style="392" customWidth="1"/>
    <col min="7938" max="7938" width="13" style="392" customWidth="1"/>
    <col min="7939" max="7939" width="9.140625" style="392"/>
    <col min="7940" max="7940" width="10.5703125" style="392" customWidth="1"/>
    <col min="7941" max="7941" width="11.42578125" style="392" customWidth="1"/>
    <col min="7942" max="7942" width="9.140625" style="392"/>
    <col min="7943" max="7943" width="11" style="392" customWidth="1"/>
    <col min="7944" max="7944" width="11.140625" style="392" customWidth="1"/>
    <col min="7945" max="7945" width="9.140625" style="392"/>
    <col min="7946" max="7946" width="11.28515625" style="392" customWidth="1"/>
    <col min="7947" max="8192" width="9.140625" style="392"/>
    <col min="8193" max="8193" width="13.28515625" style="392" customWidth="1"/>
    <col min="8194" max="8194" width="13" style="392" customWidth="1"/>
    <col min="8195" max="8195" width="9.140625" style="392"/>
    <col min="8196" max="8196" width="10.5703125" style="392" customWidth="1"/>
    <col min="8197" max="8197" width="11.42578125" style="392" customWidth="1"/>
    <col min="8198" max="8198" width="9.140625" style="392"/>
    <col min="8199" max="8199" width="11" style="392" customWidth="1"/>
    <col min="8200" max="8200" width="11.140625" style="392" customWidth="1"/>
    <col min="8201" max="8201" width="9.140625" style="392"/>
    <col min="8202" max="8202" width="11.28515625" style="392" customWidth="1"/>
    <col min="8203" max="8448" width="9.140625" style="392"/>
    <col min="8449" max="8449" width="13.28515625" style="392" customWidth="1"/>
    <col min="8450" max="8450" width="13" style="392" customWidth="1"/>
    <col min="8451" max="8451" width="9.140625" style="392"/>
    <col min="8452" max="8452" width="10.5703125" style="392" customWidth="1"/>
    <col min="8453" max="8453" width="11.42578125" style="392" customWidth="1"/>
    <col min="8454" max="8454" width="9.140625" style="392"/>
    <col min="8455" max="8455" width="11" style="392" customWidth="1"/>
    <col min="8456" max="8456" width="11.140625" style="392" customWidth="1"/>
    <col min="8457" max="8457" width="9.140625" style="392"/>
    <col min="8458" max="8458" width="11.28515625" style="392" customWidth="1"/>
    <col min="8459" max="8704" width="9.140625" style="392"/>
    <col min="8705" max="8705" width="13.28515625" style="392" customWidth="1"/>
    <col min="8706" max="8706" width="13" style="392" customWidth="1"/>
    <col min="8707" max="8707" width="9.140625" style="392"/>
    <col min="8708" max="8708" width="10.5703125" style="392" customWidth="1"/>
    <col min="8709" max="8709" width="11.42578125" style="392" customWidth="1"/>
    <col min="8710" max="8710" width="9.140625" style="392"/>
    <col min="8711" max="8711" width="11" style="392" customWidth="1"/>
    <col min="8712" max="8712" width="11.140625" style="392" customWidth="1"/>
    <col min="8713" max="8713" width="9.140625" style="392"/>
    <col min="8714" max="8714" width="11.28515625" style="392" customWidth="1"/>
    <col min="8715" max="8960" width="9.140625" style="392"/>
    <col min="8961" max="8961" width="13.28515625" style="392" customWidth="1"/>
    <col min="8962" max="8962" width="13" style="392" customWidth="1"/>
    <col min="8963" max="8963" width="9.140625" style="392"/>
    <col min="8964" max="8964" width="10.5703125" style="392" customWidth="1"/>
    <col min="8965" max="8965" width="11.42578125" style="392" customWidth="1"/>
    <col min="8966" max="8966" width="9.140625" style="392"/>
    <col min="8967" max="8967" width="11" style="392" customWidth="1"/>
    <col min="8968" max="8968" width="11.140625" style="392" customWidth="1"/>
    <col min="8969" max="8969" width="9.140625" style="392"/>
    <col min="8970" max="8970" width="11.28515625" style="392" customWidth="1"/>
    <col min="8971" max="9216" width="9.140625" style="392"/>
    <col min="9217" max="9217" width="13.28515625" style="392" customWidth="1"/>
    <col min="9218" max="9218" width="13" style="392" customWidth="1"/>
    <col min="9219" max="9219" width="9.140625" style="392"/>
    <col min="9220" max="9220" width="10.5703125" style="392" customWidth="1"/>
    <col min="9221" max="9221" width="11.42578125" style="392" customWidth="1"/>
    <col min="9222" max="9222" width="9.140625" style="392"/>
    <col min="9223" max="9223" width="11" style="392" customWidth="1"/>
    <col min="9224" max="9224" width="11.140625" style="392" customWidth="1"/>
    <col min="9225" max="9225" width="9.140625" style="392"/>
    <col min="9226" max="9226" width="11.28515625" style="392" customWidth="1"/>
    <col min="9227" max="9472" width="9.140625" style="392"/>
    <col min="9473" max="9473" width="13.28515625" style="392" customWidth="1"/>
    <col min="9474" max="9474" width="13" style="392" customWidth="1"/>
    <col min="9475" max="9475" width="9.140625" style="392"/>
    <col min="9476" max="9476" width="10.5703125" style="392" customWidth="1"/>
    <col min="9477" max="9477" width="11.42578125" style="392" customWidth="1"/>
    <col min="9478" max="9478" width="9.140625" style="392"/>
    <col min="9479" max="9479" width="11" style="392" customWidth="1"/>
    <col min="9480" max="9480" width="11.140625" style="392" customWidth="1"/>
    <col min="9481" max="9481" width="9.140625" style="392"/>
    <col min="9482" max="9482" width="11.28515625" style="392" customWidth="1"/>
    <col min="9483" max="9728" width="9.140625" style="392"/>
    <col min="9729" max="9729" width="13.28515625" style="392" customWidth="1"/>
    <col min="9730" max="9730" width="13" style="392" customWidth="1"/>
    <col min="9731" max="9731" width="9.140625" style="392"/>
    <col min="9732" max="9732" width="10.5703125" style="392" customWidth="1"/>
    <col min="9733" max="9733" width="11.42578125" style="392" customWidth="1"/>
    <col min="9734" max="9734" width="9.140625" style="392"/>
    <col min="9735" max="9735" width="11" style="392" customWidth="1"/>
    <col min="9736" max="9736" width="11.140625" style="392" customWidth="1"/>
    <col min="9737" max="9737" width="9.140625" style="392"/>
    <col min="9738" max="9738" width="11.28515625" style="392" customWidth="1"/>
    <col min="9739" max="9984" width="9.140625" style="392"/>
    <col min="9985" max="9985" width="13.28515625" style="392" customWidth="1"/>
    <col min="9986" max="9986" width="13" style="392" customWidth="1"/>
    <col min="9987" max="9987" width="9.140625" style="392"/>
    <col min="9988" max="9988" width="10.5703125" style="392" customWidth="1"/>
    <col min="9989" max="9989" width="11.42578125" style="392" customWidth="1"/>
    <col min="9990" max="9990" width="9.140625" style="392"/>
    <col min="9991" max="9991" width="11" style="392" customWidth="1"/>
    <col min="9992" max="9992" width="11.140625" style="392" customWidth="1"/>
    <col min="9993" max="9993" width="9.140625" style="392"/>
    <col min="9994" max="9994" width="11.28515625" style="392" customWidth="1"/>
    <col min="9995" max="10240" width="9.140625" style="392"/>
    <col min="10241" max="10241" width="13.28515625" style="392" customWidth="1"/>
    <col min="10242" max="10242" width="13" style="392" customWidth="1"/>
    <col min="10243" max="10243" width="9.140625" style="392"/>
    <col min="10244" max="10244" width="10.5703125" style="392" customWidth="1"/>
    <col min="10245" max="10245" width="11.42578125" style="392" customWidth="1"/>
    <col min="10246" max="10246" width="9.140625" style="392"/>
    <col min="10247" max="10247" width="11" style="392" customWidth="1"/>
    <col min="10248" max="10248" width="11.140625" style="392" customWidth="1"/>
    <col min="10249" max="10249" width="9.140625" style="392"/>
    <col min="10250" max="10250" width="11.28515625" style="392" customWidth="1"/>
    <col min="10251" max="10496" width="9.140625" style="392"/>
    <col min="10497" max="10497" width="13.28515625" style="392" customWidth="1"/>
    <col min="10498" max="10498" width="13" style="392" customWidth="1"/>
    <col min="10499" max="10499" width="9.140625" style="392"/>
    <col min="10500" max="10500" width="10.5703125" style="392" customWidth="1"/>
    <col min="10501" max="10501" width="11.42578125" style="392" customWidth="1"/>
    <col min="10502" max="10502" width="9.140625" style="392"/>
    <col min="10503" max="10503" width="11" style="392" customWidth="1"/>
    <col min="10504" max="10504" width="11.140625" style="392" customWidth="1"/>
    <col min="10505" max="10505" width="9.140625" style="392"/>
    <col min="10506" max="10506" width="11.28515625" style="392" customWidth="1"/>
    <col min="10507" max="10752" width="9.140625" style="392"/>
    <col min="10753" max="10753" width="13.28515625" style="392" customWidth="1"/>
    <col min="10754" max="10754" width="13" style="392" customWidth="1"/>
    <col min="10755" max="10755" width="9.140625" style="392"/>
    <col min="10756" max="10756" width="10.5703125" style="392" customWidth="1"/>
    <col min="10757" max="10757" width="11.42578125" style="392" customWidth="1"/>
    <col min="10758" max="10758" width="9.140625" style="392"/>
    <col min="10759" max="10759" width="11" style="392" customWidth="1"/>
    <col min="10760" max="10760" width="11.140625" style="392" customWidth="1"/>
    <col min="10761" max="10761" width="9.140625" style="392"/>
    <col min="10762" max="10762" width="11.28515625" style="392" customWidth="1"/>
    <col min="10763" max="11008" width="9.140625" style="392"/>
    <col min="11009" max="11009" width="13.28515625" style="392" customWidth="1"/>
    <col min="11010" max="11010" width="13" style="392" customWidth="1"/>
    <col min="11011" max="11011" width="9.140625" style="392"/>
    <col min="11012" max="11012" width="10.5703125" style="392" customWidth="1"/>
    <col min="11013" max="11013" width="11.42578125" style="392" customWidth="1"/>
    <col min="11014" max="11014" width="9.140625" style="392"/>
    <col min="11015" max="11015" width="11" style="392" customWidth="1"/>
    <col min="11016" max="11016" width="11.140625" style="392" customWidth="1"/>
    <col min="11017" max="11017" width="9.140625" style="392"/>
    <col min="11018" max="11018" width="11.28515625" style="392" customWidth="1"/>
    <col min="11019" max="11264" width="9.140625" style="392"/>
    <col min="11265" max="11265" width="13.28515625" style="392" customWidth="1"/>
    <col min="11266" max="11266" width="13" style="392" customWidth="1"/>
    <col min="11267" max="11267" width="9.140625" style="392"/>
    <col min="11268" max="11268" width="10.5703125" style="392" customWidth="1"/>
    <col min="11269" max="11269" width="11.42578125" style="392" customWidth="1"/>
    <col min="11270" max="11270" width="9.140625" style="392"/>
    <col min="11271" max="11271" width="11" style="392" customWidth="1"/>
    <col min="11272" max="11272" width="11.140625" style="392" customWidth="1"/>
    <col min="11273" max="11273" width="9.140625" style="392"/>
    <col min="11274" max="11274" width="11.28515625" style="392" customWidth="1"/>
    <col min="11275" max="11520" width="9.140625" style="392"/>
    <col min="11521" max="11521" width="13.28515625" style="392" customWidth="1"/>
    <col min="11522" max="11522" width="13" style="392" customWidth="1"/>
    <col min="11523" max="11523" width="9.140625" style="392"/>
    <col min="11524" max="11524" width="10.5703125" style="392" customWidth="1"/>
    <col min="11525" max="11525" width="11.42578125" style="392" customWidth="1"/>
    <col min="11526" max="11526" width="9.140625" style="392"/>
    <col min="11527" max="11527" width="11" style="392" customWidth="1"/>
    <col min="11528" max="11528" width="11.140625" style="392" customWidth="1"/>
    <col min="11529" max="11529" width="9.140625" style="392"/>
    <col min="11530" max="11530" width="11.28515625" style="392" customWidth="1"/>
    <col min="11531" max="11776" width="9.140625" style="392"/>
    <col min="11777" max="11777" width="13.28515625" style="392" customWidth="1"/>
    <col min="11778" max="11778" width="13" style="392" customWidth="1"/>
    <col min="11779" max="11779" width="9.140625" style="392"/>
    <col min="11780" max="11780" width="10.5703125" style="392" customWidth="1"/>
    <col min="11781" max="11781" width="11.42578125" style="392" customWidth="1"/>
    <col min="11782" max="11782" width="9.140625" style="392"/>
    <col min="11783" max="11783" width="11" style="392" customWidth="1"/>
    <col min="11784" max="11784" width="11.140625" style="392" customWidth="1"/>
    <col min="11785" max="11785" width="9.140625" style="392"/>
    <col min="11786" max="11786" width="11.28515625" style="392" customWidth="1"/>
    <col min="11787" max="12032" width="9.140625" style="392"/>
    <col min="12033" max="12033" width="13.28515625" style="392" customWidth="1"/>
    <col min="12034" max="12034" width="13" style="392" customWidth="1"/>
    <col min="12035" max="12035" width="9.140625" style="392"/>
    <col min="12036" max="12036" width="10.5703125" style="392" customWidth="1"/>
    <col min="12037" max="12037" width="11.42578125" style="392" customWidth="1"/>
    <col min="12038" max="12038" width="9.140625" style="392"/>
    <col min="12039" max="12039" width="11" style="392" customWidth="1"/>
    <col min="12040" max="12040" width="11.140625" style="392" customWidth="1"/>
    <col min="12041" max="12041" width="9.140625" style="392"/>
    <col min="12042" max="12042" width="11.28515625" style="392" customWidth="1"/>
    <col min="12043" max="12288" width="9.140625" style="392"/>
    <col min="12289" max="12289" width="13.28515625" style="392" customWidth="1"/>
    <col min="12290" max="12290" width="13" style="392" customWidth="1"/>
    <col min="12291" max="12291" width="9.140625" style="392"/>
    <col min="12292" max="12292" width="10.5703125" style="392" customWidth="1"/>
    <col min="12293" max="12293" width="11.42578125" style="392" customWidth="1"/>
    <col min="12294" max="12294" width="9.140625" style="392"/>
    <col min="12295" max="12295" width="11" style="392" customWidth="1"/>
    <col min="12296" max="12296" width="11.140625" style="392" customWidth="1"/>
    <col min="12297" max="12297" width="9.140625" style="392"/>
    <col min="12298" max="12298" width="11.28515625" style="392" customWidth="1"/>
    <col min="12299" max="12544" width="9.140625" style="392"/>
    <col min="12545" max="12545" width="13.28515625" style="392" customWidth="1"/>
    <col min="12546" max="12546" width="13" style="392" customWidth="1"/>
    <col min="12547" max="12547" width="9.140625" style="392"/>
    <col min="12548" max="12548" width="10.5703125" style="392" customWidth="1"/>
    <col min="12549" max="12549" width="11.42578125" style="392" customWidth="1"/>
    <col min="12550" max="12550" width="9.140625" style="392"/>
    <col min="12551" max="12551" width="11" style="392" customWidth="1"/>
    <col min="12552" max="12552" width="11.140625" style="392" customWidth="1"/>
    <col min="12553" max="12553" width="9.140625" style="392"/>
    <col min="12554" max="12554" width="11.28515625" style="392" customWidth="1"/>
    <col min="12555" max="12800" width="9.140625" style="392"/>
    <col min="12801" max="12801" width="13.28515625" style="392" customWidth="1"/>
    <col min="12802" max="12802" width="13" style="392" customWidth="1"/>
    <col min="12803" max="12803" width="9.140625" style="392"/>
    <col min="12804" max="12804" width="10.5703125" style="392" customWidth="1"/>
    <col min="12805" max="12805" width="11.42578125" style="392" customWidth="1"/>
    <col min="12806" max="12806" width="9.140625" style="392"/>
    <col min="12807" max="12807" width="11" style="392" customWidth="1"/>
    <col min="12808" max="12808" width="11.140625" style="392" customWidth="1"/>
    <col min="12809" max="12809" width="9.140625" style="392"/>
    <col min="12810" max="12810" width="11.28515625" style="392" customWidth="1"/>
    <col min="12811" max="13056" width="9.140625" style="392"/>
    <col min="13057" max="13057" width="13.28515625" style="392" customWidth="1"/>
    <col min="13058" max="13058" width="13" style="392" customWidth="1"/>
    <col min="13059" max="13059" width="9.140625" style="392"/>
    <col min="13060" max="13060" width="10.5703125" style="392" customWidth="1"/>
    <col min="13061" max="13061" width="11.42578125" style="392" customWidth="1"/>
    <col min="13062" max="13062" width="9.140625" style="392"/>
    <col min="13063" max="13063" width="11" style="392" customWidth="1"/>
    <col min="13064" max="13064" width="11.140625" style="392" customWidth="1"/>
    <col min="13065" max="13065" width="9.140625" style="392"/>
    <col min="13066" max="13066" width="11.28515625" style="392" customWidth="1"/>
    <col min="13067" max="13312" width="9.140625" style="392"/>
    <col min="13313" max="13313" width="13.28515625" style="392" customWidth="1"/>
    <col min="13314" max="13314" width="13" style="392" customWidth="1"/>
    <col min="13315" max="13315" width="9.140625" style="392"/>
    <col min="13316" max="13316" width="10.5703125" style="392" customWidth="1"/>
    <col min="13317" max="13317" width="11.42578125" style="392" customWidth="1"/>
    <col min="13318" max="13318" width="9.140625" style="392"/>
    <col min="13319" max="13319" width="11" style="392" customWidth="1"/>
    <col min="13320" max="13320" width="11.140625" style="392" customWidth="1"/>
    <col min="13321" max="13321" width="9.140625" style="392"/>
    <col min="13322" max="13322" width="11.28515625" style="392" customWidth="1"/>
    <col min="13323" max="13568" width="9.140625" style="392"/>
    <col min="13569" max="13569" width="13.28515625" style="392" customWidth="1"/>
    <col min="13570" max="13570" width="13" style="392" customWidth="1"/>
    <col min="13571" max="13571" width="9.140625" style="392"/>
    <col min="13572" max="13572" width="10.5703125" style="392" customWidth="1"/>
    <col min="13573" max="13573" width="11.42578125" style="392" customWidth="1"/>
    <col min="13574" max="13574" width="9.140625" style="392"/>
    <col min="13575" max="13575" width="11" style="392" customWidth="1"/>
    <col min="13576" max="13576" width="11.140625" style="392" customWidth="1"/>
    <col min="13577" max="13577" width="9.140625" style="392"/>
    <col min="13578" max="13578" width="11.28515625" style="392" customWidth="1"/>
    <col min="13579" max="13824" width="9.140625" style="392"/>
    <col min="13825" max="13825" width="13.28515625" style="392" customWidth="1"/>
    <col min="13826" max="13826" width="13" style="392" customWidth="1"/>
    <col min="13827" max="13827" width="9.140625" style="392"/>
    <col min="13828" max="13828" width="10.5703125" style="392" customWidth="1"/>
    <col min="13829" max="13829" width="11.42578125" style="392" customWidth="1"/>
    <col min="13830" max="13830" width="9.140625" style="392"/>
    <col min="13831" max="13831" width="11" style="392" customWidth="1"/>
    <col min="13832" max="13832" width="11.140625" style="392" customWidth="1"/>
    <col min="13833" max="13833" width="9.140625" style="392"/>
    <col min="13834" max="13834" width="11.28515625" style="392" customWidth="1"/>
    <col min="13835" max="14080" width="9.140625" style="392"/>
    <col min="14081" max="14081" width="13.28515625" style="392" customWidth="1"/>
    <col min="14082" max="14082" width="13" style="392" customWidth="1"/>
    <col min="14083" max="14083" width="9.140625" style="392"/>
    <col min="14084" max="14084" width="10.5703125" style="392" customWidth="1"/>
    <col min="14085" max="14085" width="11.42578125" style="392" customWidth="1"/>
    <col min="14086" max="14086" width="9.140625" style="392"/>
    <col min="14087" max="14087" width="11" style="392" customWidth="1"/>
    <col min="14088" max="14088" width="11.140625" style="392" customWidth="1"/>
    <col min="14089" max="14089" width="9.140625" style="392"/>
    <col min="14090" max="14090" width="11.28515625" style="392" customWidth="1"/>
    <col min="14091" max="14336" width="9.140625" style="392"/>
    <col min="14337" max="14337" width="13.28515625" style="392" customWidth="1"/>
    <col min="14338" max="14338" width="13" style="392" customWidth="1"/>
    <col min="14339" max="14339" width="9.140625" style="392"/>
    <col min="14340" max="14340" width="10.5703125" style="392" customWidth="1"/>
    <col min="14341" max="14341" width="11.42578125" style="392" customWidth="1"/>
    <col min="14342" max="14342" width="9.140625" style="392"/>
    <col min="14343" max="14343" width="11" style="392" customWidth="1"/>
    <col min="14344" max="14344" width="11.140625" style="392" customWidth="1"/>
    <col min="14345" max="14345" width="9.140625" style="392"/>
    <col min="14346" max="14346" width="11.28515625" style="392" customWidth="1"/>
    <col min="14347" max="14592" width="9.140625" style="392"/>
    <col min="14593" max="14593" width="13.28515625" style="392" customWidth="1"/>
    <col min="14594" max="14594" width="13" style="392" customWidth="1"/>
    <col min="14595" max="14595" width="9.140625" style="392"/>
    <col min="14596" max="14596" width="10.5703125" style="392" customWidth="1"/>
    <col min="14597" max="14597" width="11.42578125" style="392" customWidth="1"/>
    <col min="14598" max="14598" width="9.140625" style="392"/>
    <col min="14599" max="14599" width="11" style="392" customWidth="1"/>
    <col min="14600" max="14600" width="11.140625" style="392" customWidth="1"/>
    <col min="14601" max="14601" width="9.140625" style="392"/>
    <col min="14602" max="14602" width="11.28515625" style="392" customWidth="1"/>
    <col min="14603" max="14848" width="9.140625" style="392"/>
    <col min="14849" max="14849" width="13.28515625" style="392" customWidth="1"/>
    <col min="14850" max="14850" width="13" style="392" customWidth="1"/>
    <col min="14851" max="14851" width="9.140625" style="392"/>
    <col min="14852" max="14852" width="10.5703125" style="392" customWidth="1"/>
    <col min="14853" max="14853" width="11.42578125" style="392" customWidth="1"/>
    <col min="14854" max="14854" width="9.140625" style="392"/>
    <col min="14855" max="14855" width="11" style="392" customWidth="1"/>
    <col min="14856" max="14856" width="11.140625" style="392" customWidth="1"/>
    <col min="14857" max="14857" width="9.140625" style="392"/>
    <col min="14858" max="14858" width="11.28515625" style="392" customWidth="1"/>
    <col min="14859" max="15104" width="9.140625" style="392"/>
    <col min="15105" max="15105" width="13.28515625" style="392" customWidth="1"/>
    <col min="15106" max="15106" width="13" style="392" customWidth="1"/>
    <col min="15107" max="15107" width="9.140625" style="392"/>
    <col min="15108" max="15108" width="10.5703125" style="392" customWidth="1"/>
    <col min="15109" max="15109" width="11.42578125" style="392" customWidth="1"/>
    <col min="15110" max="15110" width="9.140625" style="392"/>
    <col min="15111" max="15111" width="11" style="392" customWidth="1"/>
    <col min="15112" max="15112" width="11.140625" style="392" customWidth="1"/>
    <col min="15113" max="15113" width="9.140625" style="392"/>
    <col min="15114" max="15114" width="11.28515625" style="392" customWidth="1"/>
    <col min="15115" max="15360" width="9.140625" style="392"/>
    <col min="15361" max="15361" width="13.28515625" style="392" customWidth="1"/>
    <col min="15362" max="15362" width="13" style="392" customWidth="1"/>
    <col min="15363" max="15363" width="9.140625" style="392"/>
    <col min="15364" max="15364" width="10.5703125" style="392" customWidth="1"/>
    <col min="15365" max="15365" width="11.42578125" style="392" customWidth="1"/>
    <col min="15366" max="15366" width="9.140625" style="392"/>
    <col min="15367" max="15367" width="11" style="392" customWidth="1"/>
    <col min="15368" max="15368" width="11.140625" style="392" customWidth="1"/>
    <col min="15369" max="15369" width="9.140625" style="392"/>
    <col min="15370" max="15370" width="11.28515625" style="392" customWidth="1"/>
    <col min="15371" max="15616" width="9.140625" style="392"/>
    <col min="15617" max="15617" width="13.28515625" style="392" customWidth="1"/>
    <col min="15618" max="15618" width="13" style="392" customWidth="1"/>
    <col min="15619" max="15619" width="9.140625" style="392"/>
    <col min="15620" max="15620" width="10.5703125" style="392" customWidth="1"/>
    <col min="15621" max="15621" width="11.42578125" style="392" customWidth="1"/>
    <col min="15622" max="15622" width="9.140625" style="392"/>
    <col min="15623" max="15623" width="11" style="392" customWidth="1"/>
    <col min="15624" max="15624" width="11.140625" style="392" customWidth="1"/>
    <col min="15625" max="15625" width="9.140625" style="392"/>
    <col min="15626" max="15626" width="11.28515625" style="392" customWidth="1"/>
    <col min="15627" max="15872" width="9.140625" style="392"/>
    <col min="15873" max="15873" width="13.28515625" style="392" customWidth="1"/>
    <col min="15874" max="15874" width="13" style="392" customWidth="1"/>
    <col min="15875" max="15875" width="9.140625" style="392"/>
    <col min="15876" max="15876" width="10.5703125" style="392" customWidth="1"/>
    <col min="15877" max="15877" width="11.42578125" style="392" customWidth="1"/>
    <col min="15878" max="15878" width="9.140625" style="392"/>
    <col min="15879" max="15879" width="11" style="392" customWidth="1"/>
    <col min="15880" max="15880" width="11.140625" style="392" customWidth="1"/>
    <col min="15881" max="15881" width="9.140625" style="392"/>
    <col min="15882" max="15882" width="11.28515625" style="392" customWidth="1"/>
    <col min="15883" max="16128" width="9.140625" style="392"/>
    <col min="16129" max="16129" width="13.28515625" style="392" customWidth="1"/>
    <col min="16130" max="16130" width="13" style="392" customWidth="1"/>
    <col min="16131" max="16131" width="9.140625" style="392"/>
    <col min="16132" max="16132" width="10.5703125" style="392" customWidth="1"/>
    <col min="16133" max="16133" width="11.42578125" style="392" customWidth="1"/>
    <col min="16134" max="16134" width="9.140625" style="392"/>
    <col min="16135" max="16135" width="11" style="392" customWidth="1"/>
    <col min="16136" max="16136" width="11.140625" style="392" customWidth="1"/>
    <col min="16137" max="16137" width="9.140625" style="392"/>
    <col min="16138" max="16138" width="11.28515625" style="392" customWidth="1"/>
    <col min="16139" max="16384" width="9.140625" style="392"/>
  </cols>
  <sheetData>
    <row r="1" spans="1:10" ht="42.75" customHeight="1" x14ac:dyDescent="0.25">
      <c r="A1" s="626" t="s">
        <v>935</v>
      </c>
      <c r="B1" s="626"/>
      <c r="C1" s="626"/>
      <c r="D1" s="626"/>
      <c r="E1" s="626"/>
      <c r="F1" s="626"/>
      <c r="G1" s="626"/>
      <c r="H1" s="626"/>
      <c r="I1" s="626"/>
      <c r="J1" s="626"/>
    </row>
    <row r="3" spans="1:10" x14ac:dyDescent="0.25">
      <c r="A3" s="391" t="s">
        <v>936</v>
      </c>
    </row>
    <row r="4" spans="1:10" ht="30" customHeight="1" x14ac:dyDescent="0.25">
      <c r="A4" s="627" t="s">
        <v>937</v>
      </c>
      <c r="B4" s="627" t="s">
        <v>938</v>
      </c>
      <c r="C4" s="627" t="s">
        <v>939</v>
      </c>
      <c r="D4" s="627"/>
      <c r="E4" s="627"/>
      <c r="F4" s="627"/>
      <c r="G4" s="627"/>
      <c r="H4" s="627"/>
      <c r="I4" s="627"/>
      <c r="J4" s="627" t="s">
        <v>940</v>
      </c>
    </row>
    <row r="5" spans="1:10" ht="51" x14ac:dyDescent="0.25">
      <c r="A5" s="627"/>
      <c r="B5" s="627"/>
      <c r="C5" s="433" t="s">
        <v>941</v>
      </c>
      <c r="D5" s="433" t="s">
        <v>942</v>
      </c>
      <c r="E5" s="433" t="s">
        <v>943</v>
      </c>
      <c r="F5" s="433" t="s">
        <v>944</v>
      </c>
      <c r="G5" s="433" t="s">
        <v>945</v>
      </c>
      <c r="H5" s="433" t="s">
        <v>946</v>
      </c>
      <c r="I5" s="433" t="s">
        <v>947</v>
      </c>
      <c r="J5" s="627"/>
    </row>
    <row r="6" spans="1:10" ht="39" customHeight="1" x14ac:dyDescent="0.25">
      <c r="A6" s="434" t="s">
        <v>948</v>
      </c>
      <c r="B6" s="435" t="s">
        <v>949</v>
      </c>
      <c r="C6" s="436" t="s">
        <v>950</v>
      </c>
      <c r="D6" s="436"/>
      <c r="E6" s="436"/>
      <c r="F6" s="436"/>
      <c r="G6" s="436"/>
      <c r="H6" s="436"/>
      <c r="I6" s="435" t="s">
        <v>951</v>
      </c>
      <c r="J6" s="436" t="s">
        <v>193</v>
      </c>
    </row>
    <row r="7" spans="1:10" ht="39" customHeight="1" x14ac:dyDescent="0.25">
      <c r="A7" s="434" t="s">
        <v>952</v>
      </c>
      <c r="B7" s="435" t="s">
        <v>953</v>
      </c>
      <c r="C7" s="436" t="s">
        <v>950</v>
      </c>
      <c r="D7" s="436"/>
      <c r="E7" s="436"/>
      <c r="F7" s="436"/>
      <c r="G7" s="436"/>
      <c r="H7" s="436"/>
      <c r="I7" s="436"/>
      <c r="J7" s="436" t="s">
        <v>193</v>
      </c>
    </row>
    <row r="8" spans="1:10" ht="39" customHeight="1" x14ac:dyDescent="0.25">
      <c r="A8" s="434" t="s">
        <v>954</v>
      </c>
      <c r="B8" s="436"/>
      <c r="C8" s="436"/>
      <c r="D8" s="436"/>
      <c r="E8" s="436"/>
      <c r="F8" s="436"/>
      <c r="G8" s="436"/>
      <c r="H8" s="436"/>
      <c r="I8" s="436"/>
      <c r="J8" s="436"/>
    </row>
    <row r="9" spans="1:10" ht="39" customHeight="1" x14ac:dyDescent="0.25">
      <c r="A9" s="434" t="s">
        <v>955</v>
      </c>
      <c r="B9" s="436"/>
      <c r="C9" s="436"/>
      <c r="D9" s="436"/>
      <c r="E9" s="436"/>
      <c r="F9" s="436"/>
      <c r="G9" s="436"/>
      <c r="H9" s="436"/>
      <c r="I9" s="436"/>
      <c r="J9" s="436"/>
    </row>
    <row r="10" spans="1:10" ht="39" customHeight="1" x14ac:dyDescent="0.25">
      <c r="A10" s="434" t="s">
        <v>947</v>
      </c>
      <c r="B10" s="436"/>
      <c r="C10" s="436"/>
      <c r="D10" s="436"/>
      <c r="E10" s="436"/>
      <c r="F10" s="436"/>
      <c r="G10" s="436"/>
      <c r="H10" s="436"/>
      <c r="I10" s="436"/>
      <c r="J10" s="436"/>
    </row>
    <row r="11" spans="1:10" ht="18" customHeight="1" x14ac:dyDescent="0.25"/>
    <row r="12" spans="1:10" x14ac:dyDescent="0.25">
      <c r="A12" s="392" t="s">
        <v>956</v>
      </c>
    </row>
    <row r="13" spans="1:10" x14ac:dyDescent="0.25">
      <c r="A13" s="392" t="s">
        <v>957</v>
      </c>
    </row>
  </sheetData>
  <mergeCells count="5">
    <mergeCell ref="A1:J1"/>
    <mergeCell ref="A4:A5"/>
    <mergeCell ref="B4:B5"/>
    <mergeCell ref="C4:I4"/>
    <mergeCell ref="J4:J5"/>
  </mergeCells>
  <pageMargins left="0.7" right="0.7" top="0.75" bottom="0.75" header="0.3" footer="0.3"/>
  <pageSetup paperSize="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3"/>
  <dimension ref="A3:H21"/>
  <sheetViews>
    <sheetView workbookViewId="0">
      <selection activeCell="D7" sqref="D7"/>
    </sheetView>
  </sheetViews>
  <sheetFormatPr defaultRowHeight="15" x14ac:dyDescent="0.25"/>
  <cols>
    <col min="1" max="1" width="21.42578125" customWidth="1"/>
    <col min="2" max="2" width="13.42578125" customWidth="1"/>
    <col min="3" max="3" width="14.7109375" customWidth="1"/>
    <col min="4" max="4" width="14.7109375" style="8" customWidth="1"/>
    <col min="5" max="5" width="10.7109375" bestFit="1" customWidth="1"/>
    <col min="6" max="6" width="10" bestFit="1" customWidth="1"/>
    <col min="7" max="8" width="10.7109375" bestFit="1" customWidth="1"/>
    <col min="9" max="9" width="13.85546875" customWidth="1"/>
  </cols>
  <sheetData>
    <row r="3" spans="1:8" x14ac:dyDescent="0.25">
      <c r="A3" s="331" t="s">
        <v>429</v>
      </c>
    </row>
    <row r="5" spans="1:8" s="324" customFormat="1" ht="45" x14ac:dyDescent="0.25">
      <c r="B5" s="330" t="s">
        <v>615</v>
      </c>
      <c r="C5" s="330" t="s">
        <v>616</v>
      </c>
      <c r="D5" s="330" t="s">
        <v>617</v>
      </c>
      <c r="E5" s="28" t="s">
        <v>110</v>
      </c>
      <c r="F5" s="28" t="s">
        <v>107</v>
      </c>
      <c r="G5" s="28" t="s">
        <v>216</v>
      </c>
      <c r="H5" s="28" t="s">
        <v>468</v>
      </c>
    </row>
    <row r="6" spans="1:8" s="324" customFormat="1" x14ac:dyDescent="0.25">
      <c r="E6" s="325">
        <f>E7/B7</f>
        <v>0.27719999999999995</v>
      </c>
      <c r="F6" s="325">
        <f>F7/B7</f>
        <v>9.4299999999999995E-2</v>
      </c>
      <c r="G6" s="325">
        <f>G7/B7</f>
        <v>0.24530000000000002</v>
      </c>
      <c r="H6" s="325">
        <f>H7/B7</f>
        <v>0.38320000000000004</v>
      </c>
    </row>
    <row r="7" spans="1:8" x14ac:dyDescent="0.25">
      <c r="A7" s="46"/>
      <c r="B7" s="326">
        <v>1739458</v>
      </c>
      <c r="C7" s="326">
        <v>1208372</v>
      </c>
      <c r="D7" s="327">
        <f>C7-B7</f>
        <v>-531086</v>
      </c>
      <c r="E7" s="326">
        <v>482177.75759999995</v>
      </c>
      <c r="F7" s="326">
        <v>164030.88939999999</v>
      </c>
      <c r="G7" s="326">
        <v>426689.04740000004</v>
      </c>
      <c r="H7" s="326">
        <v>666560.30560000008</v>
      </c>
    </row>
    <row r="8" spans="1:8" x14ac:dyDescent="0.25">
      <c r="A8" s="46"/>
      <c r="B8" s="326"/>
      <c r="C8" s="326"/>
      <c r="D8" s="326"/>
      <c r="E8" s="326"/>
      <c r="F8" s="326"/>
      <c r="G8" s="326"/>
      <c r="H8" s="326"/>
    </row>
    <row r="9" spans="1:8" x14ac:dyDescent="0.25">
      <c r="A9" s="329" t="s">
        <v>618</v>
      </c>
      <c r="B9" s="326"/>
      <c r="C9" s="326">
        <f>SUM(E9:H9)</f>
        <v>1208372</v>
      </c>
      <c r="D9" s="326"/>
      <c r="E9" s="328">
        <f>ROUND($C$7*E6,0)</f>
        <v>334961</v>
      </c>
      <c r="F9" s="328">
        <f>ROUND($C$7*F6,0)</f>
        <v>113949</v>
      </c>
      <c r="G9" s="328">
        <f>ROUND($C$7*G6,0)</f>
        <v>296414</v>
      </c>
      <c r="H9" s="328">
        <f>ROUND($C$7*H6,0)</f>
        <v>463048</v>
      </c>
    </row>
    <row r="10" spans="1:8" x14ac:dyDescent="0.25">
      <c r="A10" s="46"/>
      <c r="B10" s="326"/>
      <c r="C10" s="326"/>
      <c r="D10" s="327">
        <f>SUM(E10:H10)</f>
        <v>-531086</v>
      </c>
      <c r="E10" s="327">
        <f>E9-E7</f>
        <v>-147216.75759999995</v>
      </c>
      <c r="F10" s="327">
        <f t="shared" ref="F10:H10" si="0">F9-F7</f>
        <v>-50081.889399999985</v>
      </c>
      <c r="G10" s="327">
        <f t="shared" si="0"/>
        <v>-130275.04740000004</v>
      </c>
      <c r="H10" s="327">
        <f t="shared" si="0"/>
        <v>-203512.30560000008</v>
      </c>
    </row>
    <row r="13" spans="1:8" x14ac:dyDescent="0.25">
      <c r="A13" s="332" t="s">
        <v>431</v>
      </c>
      <c r="B13" s="333"/>
      <c r="C13" s="334"/>
      <c r="E13" s="8"/>
      <c r="F13" s="8"/>
      <c r="G13" s="8"/>
      <c r="H13" s="8"/>
    </row>
    <row r="16" spans="1:8" ht="45" x14ac:dyDescent="0.25">
      <c r="A16" s="324"/>
      <c r="B16" s="330" t="s">
        <v>615</v>
      </c>
      <c r="C16" s="330" t="s">
        <v>619</v>
      </c>
      <c r="D16" s="330" t="s">
        <v>617</v>
      </c>
      <c r="E16" s="28" t="s">
        <v>110</v>
      </c>
      <c r="F16" s="28" t="s">
        <v>107</v>
      </c>
      <c r="G16" s="28" t="s">
        <v>216</v>
      </c>
      <c r="H16" s="28" t="s">
        <v>468</v>
      </c>
    </row>
    <row r="17" spans="1:8" x14ac:dyDescent="0.25">
      <c r="A17" s="324"/>
      <c r="B17" s="324"/>
      <c r="C17" s="324"/>
      <c r="D17" s="324"/>
      <c r="E17" s="325">
        <f>E18/B18</f>
        <v>0.2772</v>
      </c>
      <c r="F17" s="325">
        <f>F18/B18</f>
        <v>0</v>
      </c>
      <c r="G17" s="325">
        <f>G18/B18</f>
        <v>0.33959999747124142</v>
      </c>
      <c r="H17" s="325">
        <f>H18/B18</f>
        <v>0.38319999999999999</v>
      </c>
    </row>
    <row r="18" spans="1:8" x14ac:dyDescent="0.25">
      <c r="A18" s="46"/>
      <c r="B18" s="326">
        <v>830447</v>
      </c>
      <c r="C18" s="326">
        <v>693247</v>
      </c>
      <c r="D18" s="327">
        <f>C18-B18</f>
        <v>-137200</v>
      </c>
      <c r="E18" s="326">
        <v>230199.90839999999</v>
      </c>
      <c r="F18" s="326">
        <v>0</v>
      </c>
      <c r="G18" s="326">
        <v>282019.7991</v>
      </c>
      <c r="H18" s="326">
        <v>318227.2904</v>
      </c>
    </row>
    <row r="19" spans="1:8" x14ac:dyDescent="0.25">
      <c r="A19" s="46"/>
      <c r="B19" s="326"/>
      <c r="C19" s="326"/>
      <c r="D19" s="326"/>
      <c r="E19" s="326"/>
      <c r="F19" s="326"/>
      <c r="G19" s="326"/>
      <c r="H19" s="326"/>
    </row>
    <row r="20" spans="1:8" x14ac:dyDescent="0.25">
      <c r="A20" s="329" t="s">
        <v>618</v>
      </c>
      <c r="B20" s="326"/>
      <c r="C20" s="326">
        <f>SUM(E20:H20)</f>
        <v>693247</v>
      </c>
      <c r="D20" s="326"/>
      <c r="E20" s="328">
        <f>ROUND($C$18*E17,0)</f>
        <v>192168</v>
      </c>
      <c r="F20" s="328">
        <f>ROUND($C$7*F17,0)</f>
        <v>0</v>
      </c>
      <c r="G20" s="328">
        <f>ROUND($C$18*G17,0)</f>
        <v>235427</v>
      </c>
      <c r="H20" s="328">
        <f>ROUND($C$18*H17,0)</f>
        <v>265652</v>
      </c>
    </row>
    <row r="21" spans="1:8" x14ac:dyDescent="0.25">
      <c r="A21" s="46"/>
      <c r="B21" s="326"/>
      <c r="C21" s="326"/>
      <c r="D21" s="327">
        <f>SUM(E21:H21)</f>
        <v>-137199.99789999999</v>
      </c>
      <c r="E21" s="327">
        <f>E20-E18</f>
        <v>-38031.908399999986</v>
      </c>
      <c r="F21" s="327">
        <f t="shared" ref="F21" si="1">F20-F18</f>
        <v>0</v>
      </c>
      <c r="G21" s="327">
        <f t="shared" ref="G21" si="2">G20-G18</f>
        <v>-46592.799100000004</v>
      </c>
      <c r="H21" s="327">
        <f t="shared" ref="H21" si="3">H20-H18</f>
        <v>-52575.290399999998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4">
    <pageSetUpPr fitToPage="1"/>
  </sheetPr>
  <dimension ref="A2:N23"/>
  <sheetViews>
    <sheetView view="pageLayout" zoomScaleNormal="100" workbookViewId="0">
      <selection activeCell="A26" sqref="A26"/>
    </sheetView>
  </sheetViews>
  <sheetFormatPr defaultRowHeight="15" x14ac:dyDescent="0.25"/>
  <cols>
    <col min="1" max="16384" width="9.140625" style="8"/>
  </cols>
  <sheetData>
    <row r="2" spans="1:14" x14ac:dyDescent="0.25">
      <c r="A2" s="298"/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</row>
    <row r="3" spans="1:14" ht="15.75" x14ac:dyDescent="0.25">
      <c r="A3" s="91"/>
      <c r="B3" s="91"/>
      <c r="C3" s="91"/>
      <c r="D3" s="91"/>
      <c r="E3" s="91"/>
      <c r="F3" s="91"/>
      <c r="G3" s="91"/>
      <c r="H3" s="91"/>
      <c r="I3" s="299"/>
      <c r="J3" s="91"/>
      <c r="K3" s="91"/>
      <c r="L3" s="91"/>
      <c r="M3" s="91"/>
      <c r="N3" s="91"/>
    </row>
    <row r="4" spans="1:14" x14ac:dyDescent="0.25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</row>
    <row r="5" spans="1:14" ht="18.75" x14ac:dyDescent="0.3">
      <c r="A5" s="578" t="s">
        <v>602</v>
      </c>
      <c r="B5" s="578"/>
      <c r="C5" s="578"/>
      <c r="D5" s="578"/>
      <c r="E5" s="578"/>
      <c r="F5" s="578"/>
      <c r="G5" s="578"/>
      <c r="H5" s="578"/>
      <c r="I5" s="578"/>
      <c r="J5" s="578"/>
      <c r="K5" s="578"/>
      <c r="L5" s="578"/>
      <c r="M5" s="578"/>
      <c r="N5" s="578"/>
    </row>
    <row r="7" spans="1:14" x14ac:dyDescent="0.25">
      <c r="A7" s="300"/>
    </row>
    <row r="10" spans="1:14" x14ac:dyDescent="0.25">
      <c r="A10" s="301" t="s">
        <v>603</v>
      </c>
    </row>
    <row r="11" spans="1:14" x14ac:dyDescent="0.25">
      <c r="A11" s="301" t="s">
        <v>604</v>
      </c>
    </row>
    <row r="12" spans="1:14" x14ac:dyDescent="0.25">
      <c r="A12" s="301" t="s">
        <v>605</v>
      </c>
    </row>
    <row r="13" spans="1:14" x14ac:dyDescent="0.25">
      <c r="A13" s="301" t="s">
        <v>606</v>
      </c>
    </row>
    <row r="14" spans="1:14" x14ac:dyDescent="0.25">
      <c r="A14" s="305" t="s">
        <v>608</v>
      </c>
    </row>
    <row r="15" spans="1:14" x14ac:dyDescent="0.25">
      <c r="A15" s="305" t="s">
        <v>609</v>
      </c>
    </row>
    <row r="16" spans="1:14" x14ac:dyDescent="0.25">
      <c r="A16" s="305" t="s">
        <v>613</v>
      </c>
    </row>
    <row r="17" spans="1:1" x14ac:dyDescent="0.25">
      <c r="A17" s="305" t="s">
        <v>620</v>
      </c>
    </row>
    <row r="18" spans="1:1" x14ac:dyDescent="0.25">
      <c r="A18" s="305" t="s">
        <v>628</v>
      </c>
    </row>
    <row r="19" spans="1:1" x14ac:dyDescent="0.25">
      <c r="A19" s="305" t="s">
        <v>964</v>
      </c>
    </row>
    <row r="20" spans="1:1" x14ac:dyDescent="0.25">
      <c r="A20" s="305" t="s">
        <v>967</v>
      </c>
    </row>
    <row r="21" spans="1:1" x14ac:dyDescent="0.25">
      <c r="A21" s="305" t="s">
        <v>976</v>
      </c>
    </row>
    <row r="22" spans="1:1" x14ac:dyDescent="0.25">
      <c r="A22" s="305" t="s">
        <v>1006</v>
      </c>
    </row>
    <row r="23" spans="1:1" x14ac:dyDescent="0.25">
      <c r="A23" s="305" t="s">
        <v>1005</v>
      </c>
    </row>
  </sheetData>
  <sheetProtection sort="0" autoFilter="0"/>
  <mergeCells count="1">
    <mergeCell ref="A5:N5"/>
  </mergeCells>
  <pageMargins left="0.9055118110236221" right="0.74803149606299213" top="0.74803149606299213" bottom="0.74803149606299213" header="0.31496062992125984" footer="0.31496062992125984"/>
  <pageSetup paperSize="9" scale="99" orientation="landscape" r:id="rId1"/>
  <headerFooter>
    <oddHeader>&amp;L&amp;G&amp;C
&amp;R
Tauragės regiono plėtros plano 2014-2020 m. 
priemonių planas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apas5" filterMode="1">
    <outlinePr summaryBelow="0"/>
    <pageSetUpPr fitToPage="1"/>
  </sheetPr>
  <dimension ref="A1:T137"/>
  <sheetViews>
    <sheetView showZeros="0" topLeftCell="A84" workbookViewId="0">
      <selection activeCell="D83" sqref="D83"/>
    </sheetView>
  </sheetViews>
  <sheetFormatPr defaultRowHeight="12.75" x14ac:dyDescent="0.2"/>
  <cols>
    <col min="1" max="1" width="11" style="179" customWidth="1"/>
    <col min="2" max="2" width="35.7109375" style="469" customWidth="1"/>
    <col min="3" max="6" width="11.5703125" style="469" customWidth="1"/>
    <col min="7" max="7" width="12.42578125" style="469" customWidth="1"/>
    <col min="8" max="8" width="11.5703125" style="469" customWidth="1"/>
    <col min="9" max="13" width="12.7109375" style="469" customWidth="1"/>
    <col min="14" max="14" width="12.5703125" style="469" customWidth="1"/>
    <col min="15" max="18" width="11.5703125" style="469" customWidth="1"/>
    <col min="19" max="20" width="13" style="469" customWidth="1"/>
    <col min="21" max="16384" width="9.140625" style="469"/>
  </cols>
  <sheetData>
    <row r="1" spans="1:20" ht="18.75" x14ac:dyDescent="0.2">
      <c r="A1" s="354" t="s">
        <v>419</v>
      </c>
      <c r="B1" s="336"/>
    </row>
    <row r="3" spans="1:20" x14ac:dyDescent="0.2">
      <c r="A3" s="590"/>
      <c r="B3" s="590"/>
      <c r="C3" s="590" t="s">
        <v>32</v>
      </c>
      <c r="D3" s="590"/>
      <c r="E3" s="590" t="s">
        <v>33</v>
      </c>
      <c r="F3" s="590"/>
      <c r="G3" s="590" t="s">
        <v>34</v>
      </c>
      <c r="H3" s="590"/>
      <c r="I3" s="590" t="s">
        <v>35</v>
      </c>
      <c r="J3" s="590"/>
      <c r="K3" s="590" t="s">
        <v>36</v>
      </c>
      <c r="L3" s="590"/>
      <c r="M3" s="590" t="s">
        <v>37</v>
      </c>
      <c r="N3" s="590"/>
      <c r="O3" s="590" t="s">
        <v>38</v>
      </c>
      <c r="P3" s="590"/>
      <c r="Q3" s="590" t="s">
        <v>571</v>
      </c>
      <c r="R3" s="590"/>
      <c r="S3" s="590" t="s">
        <v>404</v>
      </c>
      <c r="T3" s="590"/>
    </row>
    <row r="4" spans="1:20" x14ac:dyDescent="0.2">
      <c r="A4" s="470" t="s">
        <v>3</v>
      </c>
      <c r="B4" s="470" t="s">
        <v>411</v>
      </c>
      <c r="C4" s="470" t="s">
        <v>405</v>
      </c>
      <c r="D4" s="470" t="s">
        <v>17</v>
      </c>
      <c r="E4" s="470" t="s">
        <v>405</v>
      </c>
      <c r="F4" s="470" t="s">
        <v>17</v>
      </c>
      <c r="G4" s="470" t="s">
        <v>405</v>
      </c>
      <c r="H4" s="470" t="s">
        <v>17</v>
      </c>
      <c r="I4" s="470" t="s">
        <v>405</v>
      </c>
      <c r="J4" s="470" t="s">
        <v>17</v>
      </c>
      <c r="K4" s="470" t="s">
        <v>405</v>
      </c>
      <c r="L4" s="470" t="s">
        <v>17</v>
      </c>
      <c r="M4" s="470" t="s">
        <v>405</v>
      </c>
      <c r="N4" s="470" t="s">
        <v>17</v>
      </c>
      <c r="O4" s="470" t="s">
        <v>405</v>
      </c>
      <c r="P4" s="470" t="s">
        <v>17</v>
      </c>
      <c r="Q4" s="470" t="s">
        <v>405</v>
      </c>
      <c r="R4" s="470" t="s">
        <v>17</v>
      </c>
      <c r="S4" s="470" t="s">
        <v>405</v>
      </c>
      <c r="T4" s="470" t="s">
        <v>17</v>
      </c>
    </row>
    <row r="5" spans="1:20" ht="51" x14ac:dyDescent="0.2">
      <c r="A5" s="463" t="str">
        <f>'Visi duomenys'!A5</f>
        <v>1.1</v>
      </c>
      <c r="B5" s="463" t="str">
        <f>'Visi duomenys'!B5</f>
        <v>Tikslas. Mažinti išsivystymo skirtumus regiono viduje, skatinti ūkinės veiklos įvairovę mieste ir kaime, didinti ekonomikos augimą.</v>
      </c>
      <c r="C5" s="339">
        <f>IF($T5&gt;0,D5/$T5*$S5,0)</f>
        <v>0</v>
      </c>
      <c r="D5" s="339">
        <f>'Visi duomenys'!U5</f>
        <v>0</v>
      </c>
      <c r="E5" s="339">
        <f>IF($T5&gt;0,F5/$T5*$S5,0)</f>
        <v>0</v>
      </c>
      <c r="F5" s="339">
        <f>'Visi duomenys'!V5</f>
        <v>0</v>
      </c>
      <c r="G5" s="339">
        <f>IF($T5&gt;0,H5/$T5*$S5,0)</f>
        <v>0</v>
      </c>
      <c r="H5" s="339">
        <f>'Visi duomenys'!W5</f>
        <v>0</v>
      </c>
      <c r="I5" s="339">
        <f>IF($T5&gt;0,J5/$T5*$S5,0)</f>
        <v>0</v>
      </c>
      <c r="J5" s="339">
        <f>'Visi duomenys'!X5</f>
        <v>0</v>
      </c>
      <c r="K5" s="339">
        <f>IF($T5&gt;0,L5/$T5*$S5,0)</f>
        <v>0</v>
      </c>
      <c r="L5" s="339">
        <f>'Visi duomenys'!Y5</f>
        <v>0</v>
      </c>
      <c r="M5" s="339">
        <f>IF($T5&gt;0,N5/$T5*$S5,0)</f>
        <v>0</v>
      </c>
      <c r="N5" s="339">
        <f>'Visi duomenys'!Z5</f>
        <v>0</v>
      </c>
      <c r="O5" s="339">
        <f>IF($T5&gt;0,P5/$T5*$S5,0)</f>
        <v>0</v>
      </c>
      <c r="P5" s="339">
        <f>'Visi duomenys'!AA5</f>
        <v>0</v>
      </c>
      <c r="Q5" s="339">
        <f>IF($T5&gt;0,R5/$T5*$S5,0)</f>
        <v>0</v>
      </c>
      <c r="R5" s="339">
        <f>'Visi duomenys'!AB5</f>
        <v>0</v>
      </c>
      <c r="S5" s="339">
        <f>'Visi duomenys'!J5</f>
        <v>0</v>
      </c>
      <c r="T5" s="339">
        <f>'Visi duomenys'!O5</f>
        <v>0</v>
      </c>
    </row>
    <row r="6" spans="1:20" ht="38.25" x14ac:dyDescent="0.2">
      <c r="A6" s="463" t="str">
        <f>'Visi duomenys'!A6</f>
        <v>1.1.1</v>
      </c>
      <c r="B6" s="463" t="str">
        <f>'Visi duomenys'!B6</f>
        <v>Uždavinys. Vystyti tikslines teritorijas, padidinti ūkinės veiklos įvairovę, pagerinti sukurtų darbo vietų pasiekiamumą.</v>
      </c>
      <c r="C6" s="339">
        <f t="shared" ref="C6:E69" si="0">IF($T6&gt;0,D6/$T6*$S6,0)</f>
        <v>0</v>
      </c>
      <c r="D6" s="339">
        <f>'Visi duomenys'!U6</f>
        <v>0</v>
      </c>
      <c r="E6" s="339">
        <f t="shared" si="0"/>
        <v>0</v>
      </c>
      <c r="F6" s="339">
        <f>'Visi duomenys'!V6</f>
        <v>0</v>
      </c>
      <c r="G6" s="339">
        <f t="shared" ref="G6" si="1">IF($T6&gt;0,H6/$T6*$S6,0)</f>
        <v>0</v>
      </c>
      <c r="H6" s="339">
        <f>'Visi duomenys'!W6</f>
        <v>0</v>
      </c>
      <c r="I6" s="339">
        <f t="shared" ref="I6" si="2">IF($T6&gt;0,J6/$T6*$S6,0)</f>
        <v>0</v>
      </c>
      <c r="J6" s="339">
        <f>'Visi duomenys'!X6</f>
        <v>0</v>
      </c>
      <c r="K6" s="339">
        <f t="shared" ref="K6" si="3">IF($T6&gt;0,L6/$T6*$S6,0)</f>
        <v>0</v>
      </c>
      <c r="L6" s="339">
        <f>'Visi duomenys'!Y6</f>
        <v>0</v>
      </c>
      <c r="M6" s="339">
        <f t="shared" ref="M6" si="4">IF($T6&gt;0,N6/$T6*$S6,0)</f>
        <v>0</v>
      </c>
      <c r="N6" s="339">
        <f>'Visi duomenys'!Z6</f>
        <v>0</v>
      </c>
      <c r="O6" s="339">
        <f t="shared" ref="O6" si="5">IF($T6&gt;0,P6/$T6*$S6,0)</f>
        <v>0</v>
      </c>
      <c r="P6" s="339">
        <f>'Visi duomenys'!AA6</f>
        <v>0</v>
      </c>
      <c r="Q6" s="339">
        <f t="shared" ref="Q6" si="6">IF($T6&gt;0,R6/$T6*$S6,0)</f>
        <v>0</v>
      </c>
      <c r="R6" s="339">
        <f>'Visi duomenys'!AB6</f>
        <v>0</v>
      </c>
      <c r="S6" s="339">
        <f>'Visi duomenys'!J6</f>
        <v>0</v>
      </c>
      <c r="T6" s="339">
        <f>'Visi duomenys'!O6</f>
        <v>0</v>
      </c>
    </row>
    <row r="7" spans="1:20" ht="25.5" x14ac:dyDescent="0.2">
      <c r="A7" s="463" t="str">
        <f>'Visi duomenys'!A7</f>
        <v>1.1.1.1</v>
      </c>
      <c r="B7" s="463" t="str">
        <f>'Visi duomenys'!B7</f>
        <v>Priemonė: Kaimo (1-6 tūkst. Gyventojų) gyvenamųjų vietovių atnaujinimas</v>
      </c>
      <c r="C7" s="192">
        <f>SUM(C8:C9)</f>
        <v>0</v>
      </c>
      <c r="D7" s="192">
        <f t="shared" ref="D7:T7" si="7">SUM(D8:D9)</f>
        <v>0</v>
      </c>
      <c r="E7" s="192">
        <f t="shared" si="7"/>
        <v>0</v>
      </c>
      <c r="F7" s="192">
        <f t="shared" si="7"/>
        <v>0</v>
      </c>
      <c r="G7" s="192">
        <f t="shared" si="7"/>
        <v>174110.6</v>
      </c>
      <c r="H7" s="192">
        <f t="shared" si="7"/>
        <v>147994</v>
      </c>
      <c r="I7" s="192">
        <f t="shared" si="7"/>
        <v>547515.55200000003</v>
      </c>
      <c r="J7" s="192">
        <f t="shared" si="7"/>
        <v>465388.2</v>
      </c>
      <c r="K7" s="192">
        <f t="shared" si="7"/>
        <v>746809.9040000001</v>
      </c>
      <c r="L7" s="192">
        <f t="shared" si="7"/>
        <v>634788.4</v>
      </c>
      <c r="M7" s="192">
        <f t="shared" si="7"/>
        <v>398588.70400000003</v>
      </c>
      <c r="N7" s="192">
        <f t="shared" si="7"/>
        <v>338800.4</v>
      </c>
      <c r="O7" s="192">
        <f t="shared" si="7"/>
        <v>0</v>
      </c>
      <c r="P7" s="192">
        <f t="shared" si="7"/>
        <v>0</v>
      </c>
      <c r="Q7" s="192">
        <f t="shared" si="7"/>
        <v>0</v>
      </c>
      <c r="R7" s="192">
        <f t="shared" si="7"/>
        <v>0</v>
      </c>
      <c r="S7" s="192">
        <f t="shared" si="7"/>
        <v>1867024.76</v>
      </c>
      <c r="T7" s="192">
        <f t="shared" si="7"/>
        <v>1586971</v>
      </c>
    </row>
    <row r="8" spans="1:20" s="337" customFormat="1" ht="25.5" hidden="1" x14ac:dyDescent="0.2">
      <c r="A8" s="463" t="str">
        <f>'Visi duomenys'!A8</f>
        <v>1.1.1.1.1</v>
      </c>
      <c r="B8" s="463" t="str">
        <f>'Visi duomenys'!B8</f>
        <v>Šilalės rajono Kvėdarnos gyvenamosios vietovės atnaujinimas</v>
      </c>
      <c r="C8" s="214">
        <f t="shared" si="0"/>
        <v>0</v>
      </c>
      <c r="D8" s="214">
        <f>'Visi duomenys'!U8</f>
        <v>0</v>
      </c>
      <c r="E8" s="214">
        <f t="shared" si="0"/>
        <v>0</v>
      </c>
      <c r="F8" s="214">
        <f>'Visi duomenys'!V8</f>
        <v>0</v>
      </c>
      <c r="G8" s="214">
        <f t="shared" ref="G8" si="8">IF($T8&gt;0,H8/$T8*$S8,0)</f>
        <v>0</v>
      </c>
      <c r="H8" s="214">
        <f>'Visi duomenys'!W8</f>
        <v>0</v>
      </c>
      <c r="I8" s="214">
        <f t="shared" ref="I8" si="9">IF($T8&gt;0,J8/$T8*$S8,0)</f>
        <v>199294.35200000001</v>
      </c>
      <c r="J8" s="214">
        <f>'Visi duomenys'!X8</f>
        <v>169400.2</v>
      </c>
      <c r="K8" s="214">
        <f t="shared" ref="K8" si="10">IF($T8&gt;0,L8/$T8*$S8,0)</f>
        <v>398588.70400000003</v>
      </c>
      <c r="L8" s="214">
        <f>'Visi duomenys'!Y8</f>
        <v>338800.4</v>
      </c>
      <c r="M8" s="214">
        <f t="shared" ref="M8" si="11">IF($T8&gt;0,N8/$T8*$S8,0)</f>
        <v>398588.70400000003</v>
      </c>
      <c r="N8" s="214">
        <f>'Visi duomenys'!Z8</f>
        <v>338800.4</v>
      </c>
      <c r="O8" s="214">
        <f t="shared" ref="O8" si="12">IF($T8&gt;0,P8/$T8*$S8,0)</f>
        <v>0</v>
      </c>
      <c r="P8" s="214">
        <f>'Visi duomenys'!AA8</f>
        <v>0</v>
      </c>
      <c r="Q8" s="214">
        <f t="shared" ref="Q8" si="13">IF($T8&gt;0,R8/$T8*$S8,0)</f>
        <v>0</v>
      </c>
      <c r="R8" s="214">
        <f>'Visi duomenys'!AB8</f>
        <v>0</v>
      </c>
      <c r="S8" s="214">
        <f>'Visi duomenys'!J8</f>
        <v>996471.76</v>
      </c>
      <c r="T8" s="214">
        <f>'Visi duomenys'!O8</f>
        <v>847001</v>
      </c>
    </row>
    <row r="9" spans="1:20" s="337" customFormat="1" ht="25.5" hidden="1" x14ac:dyDescent="0.2">
      <c r="A9" s="463" t="str">
        <f>'Visi duomenys'!A9</f>
        <v>1.1.1.1.2</v>
      </c>
      <c r="B9" s="463" t="str">
        <f>'Visi duomenys'!B9</f>
        <v>Skaudvilės miesto infrastruktūros sutvarkymas</v>
      </c>
      <c r="C9" s="214">
        <f t="shared" si="0"/>
        <v>0</v>
      </c>
      <c r="D9" s="214">
        <f>'Visi duomenys'!U9</f>
        <v>0</v>
      </c>
      <c r="E9" s="214">
        <f t="shared" si="0"/>
        <v>0</v>
      </c>
      <c r="F9" s="214">
        <f>'Visi duomenys'!V9</f>
        <v>0</v>
      </c>
      <c r="G9" s="214">
        <f t="shared" ref="G9" si="14">IF($T9&gt;0,H9/$T9*$S9,0)</f>
        <v>174110.6</v>
      </c>
      <c r="H9" s="214">
        <f>'Visi duomenys'!W9</f>
        <v>147994</v>
      </c>
      <c r="I9" s="214">
        <f t="shared" ref="I9" si="15">IF($T9&gt;0,J9/$T9*$S9,0)</f>
        <v>348221.2</v>
      </c>
      <c r="J9" s="214">
        <f>'Visi duomenys'!X9</f>
        <v>295988</v>
      </c>
      <c r="K9" s="214">
        <f t="shared" ref="K9" si="16">IF($T9&gt;0,L9/$T9*$S9,0)</f>
        <v>348221.2</v>
      </c>
      <c r="L9" s="214">
        <f>'Visi duomenys'!Y9</f>
        <v>295988</v>
      </c>
      <c r="M9" s="214">
        <f t="shared" ref="M9" si="17">IF($T9&gt;0,N9/$T9*$S9,0)</f>
        <v>0</v>
      </c>
      <c r="N9" s="214">
        <f>'Visi duomenys'!Z9</f>
        <v>0</v>
      </c>
      <c r="O9" s="214">
        <f t="shared" ref="O9" si="18">IF($T9&gt;0,P9/$T9*$S9,0)</f>
        <v>0</v>
      </c>
      <c r="P9" s="214">
        <f>'Visi duomenys'!AA9</f>
        <v>0</v>
      </c>
      <c r="Q9" s="214">
        <f t="shared" ref="Q9" si="19">IF($T9&gt;0,R9/$T9*$S9,0)</f>
        <v>0</v>
      </c>
      <c r="R9" s="214">
        <f>'Visi duomenys'!AB9</f>
        <v>0</v>
      </c>
      <c r="S9" s="214">
        <f>'Visi duomenys'!J9</f>
        <v>870553</v>
      </c>
      <c r="T9" s="214">
        <f>'Visi duomenys'!O9</f>
        <v>739970</v>
      </c>
    </row>
    <row r="10" spans="1:20" x14ac:dyDescent="0.2">
      <c r="A10" s="463" t="str">
        <f>'Visi duomenys'!A10</f>
        <v>1.1.1.2</v>
      </c>
      <c r="B10" s="463" t="str">
        <f>'Visi duomenys'!B10</f>
        <v>Priemonė: Miestų kompleksinė plėtra</v>
      </c>
      <c r="C10" s="192">
        <f>SUM(C11:C12)</f>
        <v>0</v>
      </c>
      <c r="D10" s="192">
        <f t="shared" ref="D10:T10" si="20">SUM(D11:D12)</f>
        <v>0</v>
      </c>
      <c r="E10" s="192">
        <f t="shared" si="20"/>
        <v>0</v>
      </c>
      <c r="F10" s="192">
        <f t="shared" si="20"/>
        <v>0</v>
      </c>
      <c r="G10" s="192">
        <f t="shared" si="20"/>
        <v>0</v>
      </c>
      <c r="H10" s="192">
        <f t="shared" si="20"/>
        <v>0</v>
      </c>
      <c r="I10" s="192">
        <f t="shared" si="20"/>
        <v>406993.00048069819</v>
      </c>
      <c r="J10" s="192">
        <f t="shared" si="20"/>
        <v>345944</v>
      </c>
      <c r="K10" s="192">
        <f t="shared" si="20"/>
        <v>302124.91060097562</v>
      </c>
      <c r="L10" s="192">
        <f t="shared" si="20"/>
        <v>256806.1</v>
      </c>
      <c r="M10" s="192">
        <f t="shared" si="20"/>
        <v>208434.08891832616</v>
      </c>
      <c r="N10" s="192">
        <f t="shared" si="20"/>
        <v>177168.9</v>
      </c>
      <c r="O10" s="192">
        <f t="shared" si="20"/>
        <v>0</v>
      </c>
      <c r="P10" s="192">
        <f t="shared" si="20"/>
        <v>0</v>
      </c>
      <c r="Q10" s="192">
        <f t="shared" si="20"/>
        <v>0</v>
      </c>
      <c r="R10" s="192">
        <f t="shared" si="20"/>
        <v>0</v>
      </c>
      <c r="S10" s="192">
        <f t="shared" si="20"/>
        <v>917552</v>
      </c>
      <c r="T10" s="192">
        <f t="shared" si="20"/>
        <v>779919</v>
      </c>
    </row>
    <row r="11" spans="1:20" s="337" customFormat="1" ht="25.5" hidden="1" x14ac:dyDescent="0.2">
      <c r="A11" s="463" t="str">
        <f>'Visi duomenys'!A11</f>
        <v>1.1.1.2.1</v>
      </c>
      <c r="B11" s="463" t="str">
        <f>'Visi duomenys'!B11</f>
        <v>Pagėgių miesto Turgaus aikštės įrengimas ir jos prieigų sutvarkymas</v>
      </c>
      <c r="C11" s="214">
        <f t="shared" si="0"/>
        <v>0</v>
      </c>
      <c r="D11" s="214">
        <f>'Visi duomenys'!U11</f>
        <v>0</v>
      </c>
      <c r="E11" s="214">
        <f t="shared" si="0"/>
        <v>0</v>
      </c>
      <c r="F11" s="214">
        <f>'Visi duomenys'!V11</f>
        <v>0</v>
      </c>
      <c r="G11" s="214">
        <f t="shared" ref="G11" si="21">IF($T11&gt;0,H11/$T11*$S11,0)</f>
        <v>0</v>
      </c>
      <c r="H11" s="214">
        <f>'Visi duomenys'!W11</f>
        <v>0</v>
      </c>
      <c r="I11" s="214">
        <f t="shared" ref="I11" si="22">IF($T11&gt;0,J11/$T11*$S11,0)</f>
        <v>267725.1148438183</v>
      </c>
      <c r="J11" s="214">
        <f>'Visi duomenys'!X11</f>
        <v>227566.4</v>
      </c>
      <c r="K11" s="214">
        <f t="shared" ref="K11" si="23">IF($T11&gt;0,L11/$T11*$S11,0)</f>
        <v>159554.31621388948</v>
      </c>
      <c r="L11" s="214">
        <f>'Visi duomenys'!Y11</f>
        <v>135621.20000000001</v>
      </c>
      <c r="M11" s="214">
        <f t="shared" ref="M11" si="24">IF($T11&gt;0,N11/$T11*$S11,0)</f>
        <v>83814.568942292186</v>
      </c>
      <c r="N11" s="214">
        <f>'Visi duomenys'!Z11</f>
        <v>71242.399999999994</v>
      </c>
      <c r="O11" s="214">
        <f t="shared" ref="O11" si="25">IF($T11&gt;0,P11/$T11*$S11,0)</f>
        <v>0</v>
      </c>
      <c r="P11" s="214">
        <f>'Visi duomenys'!AA11</f>
        <v>0</v>
      </c>
      <c r="Q11" s="214">
        <f t="shared" ref="Q11" si="26">IF($T11&gt;0,R11/$T11*$S11,0)</f>
        <v>0</v>
      </c>
      <c r="R11" s="214">
        <f>'Visi duomenys'!AB11</f>
        <v>0</v>
      </c>
      <c r="S11" s="214">
        <f>'Visi duomenys'!J11</f>
        <v>511094</v>
      </c>
      <c r="T11" s="214">
        <f>'Visi duomenys'!O11</f>
        <v>434430</v>
      </c>
    </row>
    <row r="12" spans="1:20" s="337" customFormat="1" ht="51" hidden="1" x14ac:dyDescent="0.2">
      <c r="A12" s="463" t="str">
        <f>'Visi duomenys'!A12</f>
        <v>1.1.1.2.2</v>
      </c>
      <c r="B12" s="463" t="str">
        <f>'Visi duomenys'!B12</f>
        <v>Apleistos teritorijos už Kultūros centro Pagėgių mieste konversija ir pritaikymas rekreaciniams, poilsio ir sveikatinimo poreikiams</v>
      </c>
      <c r="C12" s="214">
        <f t="shared" si="0"/>
        <v>0</v>
      </c>
      <c r="D12" s="214">
        <f>'Visi duomenys'!U12</f>
        <v>0</v>
      </c>
      <c r="E12" s="214">
        <f t="shared" si="0"/>
        <v>0</v>
      </c>
      <c r="F12" s="214">
        <f>'Visi duomenys'!V12</f>
        <v>0</v>
      </c>
      <c r="G12" s="214">
        <f t="shared" ref="G12" si="27">IF($T12&gt;0,H12/$T12*$S12,0)</f>
        <v>0</v>
      </c>
      <c r="H12" s="214">
        <f>'Visi duomenys'!W12</f>
        <v>0</v>
      </c>
      <c r="I12" s="214">
        <f t="shared" ref="I12" si="28">IF($T12&gt;0,J12/$T12*$S12,0)</f>
        <v>139267.88563687992</v>
      </c>
      <c r="J12" s="214">
        <f>'Visi duomenys'!X12</f>
        <v>118377.60000000001</v>
      </c>
      <c r="K12" s="214">
        <f t="shared" ref="K12" si="29">IF($T12&gt;0,L12/$T12*$S12,0)</f>
        <v>142570.59438708614</v>
      </c>
      <c r="L12" s="214">
        <f>'Visi duomenys'!Y12</f>
        <v>121184.9</v>
      </c>
      <c r="M12" s="214">
        <f t="shared" ref="M12" si="30">IF($T12&gt;0,N12/$T12*$S12,0)</f>
        <v>124619.51997603397</v>
      </c>
      <c r="N12" s="214">
        <f>'Visi duomenys'!Z12</f>
        <v>105926.5</v>
      </c>
      <c r="O12" s="214">
        <f t="shared" ref="O12" si="31">IF($T12&gt;0,P12/$T12*$S12,0)</f>
        <v>0</v>
      </c>
      <c r="P12" s="214">
        <f>'Visi duomenys'!AA12</f>
        <v>0</v>
      </c>
      <c r="Q12" s="214">
        <f t="shared" ref="Q12" si="32">IF($T12&gt;0,R12/$T12*$S12,0)</f>
        <v>0</v>
      </c>
      <c r="R12" s="214">
        <f>'Visi duomenys'!AB12</f>
        <v>0</v>
      </c>
      <c r="S12" s="214">
        <f>'Visi duomenys'!J12</f>
        <v>406458</v>
      </c>
      <c r="T12" s="214">
        <f>'Visi duomenys'!O12</f>
        <v>345489</v>
      </c>
    </row>
    <row r="13" spans="1:20" ht="25.5" x14ac:dyDescent="0.2">
      <c r="A13" s="463" t="str">
        <f>'Visi duomenys'!A13</f>
        <v>1.1.1.3</v>
      </c>
      <c r="B13" s="463" t="str">
        <f>'Visi duomenys'!B13</f>
        <v>Priemonė: Pereinamojo laikotarpio tikslinių teritorijų vystymas. I</v>
      </c>
      <c r="C13" s="192">
        <f>C14</f>
        <v>0</v>
      </c>
      <c r="D13" s="192">
        <f t="shared" ref="D13:T13" si="33">D14</f>
        <v>0</v>
      </c>
      <c r="E13" s="192">
        <f t="shared" si="33"/>
        <v>0</v>
      </c>
      <c r="F13" s="192">
        <f t="shared" si="33"/>
        <v>0</v>
      </c>
      <c r="G13" s="192">
        <f t="shared" si="33"/>
        <v>705892.50776844285</v>
      </c>
      <c r="H13" s="192">
        <f t="shared" si="33"/>
        <v>600000</v>
      </c>
      <c r="I13" s="192">
        <f t="shared" si="33"/>
        <v>316357.49223155715</v>
      </c>
      <c r="J13" s="192">
        <f t="shared" si="33"/>
        <v>268900</v>
      </c>
      <c r="K13" s="192">
        <f t="shared" si="33"/>
        <v>0</v>
      </c>
      <c r="L13" s="192">
        <f t="shared" si="33"/>
        <v>0</v>
      </c>
      <c r="M13" s="192">
        <f t="shared" si="33"/>
        <v>0</v>
      </c>
      <c r="N13" s="192">
        <f t="shared" si="33"/>
        <v>0</v>
      </c>
      <c r="O13" s="192">
        <f t="shared" si="33"/>
        <v>0</v>
      </c>
      <c r="P13" s="192">
        <f t="shared" si="33"/>
        <v>0</v>
      </c>
      <c r="Q13" s="192">
        <f t="shared" si="33"/>
        <v>0</v>
      </c>
      <c r="R13" s="192">
        <f t="shared" si="33"/>
        <v>0</v>
      </c>
      <c r="S13" s="192">
        <f t="shared" si="33"/>
        <v>1022250</v>
      </c>
      <c r="T13" s="192">
        <f t="shared" si="33"/>
        <v>868900</v>
      </c>
    </row>
    <row r="14" spans="1:20" s="337" customFormat="1" ht="51" hidden="1" x14ac:dyDescent="0.2">
      <c r="A14" s="463" t="str">
        <f>'Visi duomenys'!A14</f>
        <v>1.1.1.3.1</v>
      </c>
      <c r="B14" s="463" t="str">
        <f>'Visi duomenys'!B14</f>
        <v>Apleistos teritorijos Tauragės miesto buvusiame kariniame  miestelyje viešųjų pastatų sutvarkymas ir pritaikymas  bendruomenės poreikiams</v>
      </c>
      <c r="C14" s="214">
        <f t="shared" si="0"/>
        <v>0</v>
      </c>
      <c r="D14" s="214">
        <f>'Visi duomenys'!U14</f>
        <v>0</v>
      </c>
      <c r="E14" s="214">
        <f t="shared" si="0"/>
        <v>0</v>
      </c>
      <c r="F14" s="214">
        <f>'Visi duomenys'!V14</f>
        <v>0</v>
      </c>
      <c r="G14" s="214">
        <f t="shared" ref="G14" si="34">IF($T14&gt;0,H14/$T14*$S14,0)</f>
        <v>705892.50776844285</v>
      </c>
      <c r="H14" s="214">
        <f>'Visi duomenys'!W14</f>
        <v>600000</v>
      </c>
      <c r="I14" s="214">
        <f t="shared" ref="I14" si="35">IF($T14&gt;0,J14/$T14*$S14,0)</f>
        <v>316357.49223155715</v>
      </c>
      <c r="J14" s="214">
        <f>'Visi duomenys'!X14</f>
        <v>268900</v>
      </c>
      <c r="K14" s="214">
        <f t="shared" ref="K14" si="36">IF($T14&gt;0,L14/$T14*$S14,0)</f>
        <v>0</v>
      </c>
      <c r="L14" s="214">
        <f>'Visi duomenys'!Y14</f>
        <v>0</v>
      </c>
      <c r="M14" s="214">
        <f t="shared" ref="M14" si="37">IF($T14&gt;0,N14/$T14*$S14,0)</f>
        <v>0</v>
      </c>
      <c r="N14" s="214">
        <f>'Visi duomenys'!Z14</f>
        <v>0</v>
      </c>
      <c r="O14" s="214">
        <f t="shared" ref="O14" si="38">IF($T14&gt;0,P14/$T14*$S14,0)</f>
        <v>0</v>
      </c>
      <c r="P14" s="214">
        <f>'Visi duomenys'!AA14</f>
        <v>0</v>
      </c>
      <c r="Q14" s="214">
        <f t="shared" ref="Q14" si="39">IF($T14&gt;0,R14/$T14*$S14,0)</f>
        <v>0</v>
      </c>
      <c r="R14" s="214">
        <f>'Visi duomenys'!AB14</f>
        <v>0</v>
      </c>
      <c r="S14" s="214">
        <f>'Visi duomenys'!J14</f>
        <v>1022250</v>
      </c>
      <c r="T14" s="214">
        <f>'Visi duomenys'!O14</f>
        <v>868900</v>
      </c>
    </row>
    <row r="15" spans="1:20" ht="25.5" x14ac:dyDescent="0.2">
      <c r="A15" s="463" t="str">
        <f>'Visi duomenys'!A15</f>
        <v>1.1.1.4</v>
      </c>
      <c r="B15" s="463" t="str">
        <f>'Visi duomenys'!B15</f>
        <v>Priemonė: Pereinamojo laikotarpio tikslinių teritorijų vystymas. II</v>
      </c>
      <c r="C15" s="192">
        <f>C16</f>
        <v>0</v>
      </c>
      <c r="D15" s="192">
        <f t="shared" ref="D15:T15" si="40">D16</f>
        <v>0</v>
      </c>
      <c r="E15" s="192">
        <f t="shared" si="40"/>
        <v>0</v>
      </c>
      <c r="F15" s="192">
        <f t="shared" si="40"/>
        <v>0</v>
      </c>
      <c r="G15" s="192">
        <f t="shared" si="40"/>
        <v>0</v>
      </c>
      <c r="H15" s="192">
        <f t="shared" si="40"/>
        <v>0</v>
      </c>
      <c r="I15" s="192">
        <f t="shared" si="40"/>
        <v>230886.5</v>
      </c>
      <c r="J15" s="192">
        <f t="shared" si="40"/>
        <v>196253.5</v>
      </c>
      <c r="K15" s="192">
        <f t="shared" si="40"/>
        <v>138531.9</v>
      </c>
      <c r="L15" s="192">
        <f t="shared" si="40"/>
        <v>117752.09999999999</v>
      </c>
      <c r="M15" s="192">
        <f t="shared" si="40"/>
        <v>92354.6</v>
      </c>
      <c r="N15" s="192">
        <f t="shared" si="40"/>
        <v>78501.400000000009</v>
      </c>
      <c r="O15" s="192">
        <f t="shared" si="40"/>
        <v>0</v>
      </c>
      <c r="P15" s="192">
        <f t="shared" si="40"/>
        <v>0</v>
      </c>
      <c r="Q15" s="192">
        <f t="shared" si="40"/>
        <v>0</v>
      </c>
      <c r="R15" s="192">
        <f t="shared" si="40"/>
        <v>0</v>
      </c>
      <c r="S15" s="192">
        <f t="shared" si="40"/>
        <v>461773</v>
      </c>
      <c r="T15" s="192">
        <f t="shared" si="40"/>
        <v>392507</v>
      </c>
    </row>
    <row r="16" spans="1:20" s="337" customFormat="1" ht="25.5" hidden="1" x14ac:dyDescent="0.2">
      <c r="A16" s="463" t="str">
        <f>'Visi duomenys'!A16</f>
        <v>1.1.1.4.1</v>
      </c>
      <c r="B16" s="463" t="str">
        <f>'Visi duomenys'!B16</f>
        <v>Gyvenamųjų namų kvartalų kompleksinis sutvarkymas Jurbarko mieste</v>
      </c>
      <c r="C16" s="214">
        <f t="shared" si="0"/>
        <v>0</v>
      </c>
      <c r="D16" s="214">
        <f>'Visi duomenys'!U16</f>
        <v>0</v>
      </c>
      <c r="E16" s="214">
        <f t="shared" si="0"/>
        <v>0</v>
      </c>
      <c r="F16" s="214">
        <f>'Visi duomenys'!V16</f>
        <v>0</v>
      </c>
      <c r="G16" s="214">
        <f t="shared" ref="G16" si="41">IF($T16&gt;0,H16/$T16*$S16,0)</f>
        <v>0</v>
      </c>
      <c r="H16" s="214">
        <f>'Visi duomenys'!W16</f>
        <v>0</v>
      </c>
      <c r="I16" s="214">
        <f t="shared" ref="I16" si="42">IF($T16&gt;0,J16/$T16*$S16,0)</f>
        <v>230886.5</v>
      </c>
      <c r="J16" s="214">
        <f>'Visi duomenys'!X16</f>
        <v>196253.5</v>
      </c>
      <c r="K16" s="214">
        <f t="shared" ref="K16" si="43">IF($T16&gt;0,L16/$T16*$S16,0)</f>
        <v>138531.9</v>
      </c>
      <c r="L16" s="214">
        <f>'Visi duomenys'!Y16</f>
        <v>117752.09999999999</v>
      </c>
      <c r="M16" s="214">
        <f t="shared" ref="M16" si="44">IF($T16&gt;0,N16/$T16*$S16,0)</f>
        <v>92354.6</v>
      </c>
      <c r="N16" s="214">
        <f>'Visi duomenys'!Z16</f>
        <v>78501.400000000009</v>
      </c>
      <c r="O16" s="214">
        <f t="shared" ref="O16" si="45">IF($T16&gt;0,P16/$T16*$S16,0)</f>
        <v>0</v>
      </c>
      <c r="P16" s="214">
        <f>'Visi duomenys'!AA16</f>
        <v>0</v>
      </c>
      <c r="Q16" s="214">
        <f t="shared" ref="Q16" si="46">IF($T16&gt;0,R16/$T16*$S16,0)</f>
        <v>0</v>
      </c>
      <c r="R16" s="214">
        <f>'Visi duomenys'!AB16</f>
        <v>0</v>
      </c>
      <c r="S16" s="214">
        <f>'Visi duomenys'!J16</f>
        <v>461773</v>
      </c>
      <c r="T16" s="214">
        <f>'Visi duomenys'!O16</f>
        <v>392507</v>
      </c>
    </row>
    <row r="17" spans="1:20" ht="51" x14ac:dyDescent="0.2">
      <c r="A17" s="463" t="str">
        <f>'Visi duomenys'!A17</f>
        <v>1.1.2.</v>
      </c>
      <c r="B17" s="463" t="str">
        <f>'Visi duomenys'!B17</f>
        <v>Uždavinys. Mažinti atskirtį tarp miesto ir kaimo, remti kompleksišką kaimo atnaujinimą ir plėtrą,  gerinti kaimo gyvenamąją aplinką, didinti gyventojų užimtumą ir saugumą.</v>
      </c>
      <c r="C17" s="339">
        <f t="shared" si="0"/>
        <v>0</v>
      </c>
      <c r="D17" s="339">
        <f>'Visi duomenys'!U17</f>
        <v>0</v>
      </c>
      <c r="E17" s="339">
        <f t="shared" si="0"/>
        <v>0</v>
      </c>
      <c r="F17" s="339">
        <f>'Visi duomenys'!V17</f>
        <v>0</v>
      </c>
      <c r="G17" s="339">
        <f t="shared" ref="G17" si="47">IF($T17&gt;0,H17/$T17*$S17,0)</f>
        <v>0</v>
      </c>
      <c r="H17" s="339">
        <f>'Visi duomenys'!W17</f>
        <v>0</v>
      </c>
      <c r="I17" s="339">
        <f t="shared" ref="I17" si="48">IF($T17&gt;0,J17/$T17*$S17,0)</f>
        <v>0</v>
      </c>
      <c r="J17" s="339">
        <f>'Visi duomenys'!X17</f>
        <v>0</v>
      </c>
      <c r="K17" s="339">
        <f t="shared" ref="K17" si="49">IF($T17&gt;0,L17/$T17*$S17,0)</f>
        <v>0</v>
      </c>
      <c r="L17" s="339">
        <f>'Visi duomenys'!Y17</f>
        <v>0</v>
      </c>
      <c r="M17" s="339">
        <f t="shared" ref="M17" si="50">IF($T17&gt;0,N17/$T17*$S17,0)</f>
        <v>0</v>
      </c>
      <c r="N17" s="339">
        <f>'Visi duomenys'!Z17</f>
        <v>0</v>
      </c>
      <c r="O17" s="339">
        <f t="shared" ref="O17" si="51">IF($T17&gt;0,P17/$T17*$S17,0)</f>
        <v>0</v>
      </c>
      <c r="P17" s="339">
        <f>'Visi duomenys'!AA17</f>
        <v>0</v>
      </c>
      <c r="Q17" s="339">
        <f t="shared" ref="Q17" si="52">IF($T17&gt;0,R17/$T17*$S17,0)</f>
        <v>0</v>
      </c>
      <c r="R17" s="339">
        <f>'Visi duomenys'!AB17</f>
        <v>0</v>
      </c>
      <c r="S17" s="339">
        <f>'Visi duomenys'!J17</f>
        <v>0</v>
      </c>
      <c r="T17" s="339">
        <f>'Visi duomenys'!O17</f>
        <v>0</v>
      </c>
    </row>
    <row r="18" spans="1:20" ht="25.5" x14ac:dyDescent="0.2">
      <c r="A18" s="463" t="str">
        <f>'Visi duomenys'!A18</f>
        <v>1.1.2.1</v>
      </c>
      <c r="B18" s="463" t="str">
        <f>'Visi duomenys'!B18</f>
        <v>Priemonė: Pagrindinės paslaugos ir kaimų atnaujinimas kaimo vietovėse</v>
      </c>
      <c r="C18" s="340">
        <f t="shared" si="0"/>
        <v>0</v>
      </c>
      <c r="D18" s="340">
        <f>'Visi duomenys'!U18</f>
        <v>0</v>
      </c>
      <c r="E18" s="340">
        <f t="shared" si="0"/>
        <v>0</v>
      </c>
      <c r="F18" s="340">
        <f>'Visi duomenys'!V18</f>
        <v>0</v>
      </c>
      <c r="G18" s="340">
        <f t="shared" ref="G18" si="53">IF($T18&gt;0,H18/$T18*$S18,0)</f>
        <v>0</v>
      </c>
      <c r="H18" s="340">
        <f>'Visi duomenys'!W18</f>
        <v>0</v>
      </c>
      <c r="I18" s="340">
        <f t="shared" ref="I18" si="54">IF($T18&gt;0,J18/$T18*$S18,0)</f>
        <v>0</v>
      </c>
      <c r="J18" s="340">
        <f>'Visi duomenys'!X18</f>
        <v>0</v>
      </c>
      <c r="K18" s="340">
        <f t="shared" ref="K18" si="55">IF($T18&gt;0,L18/$T18*$S18,0)</f>
        <v>0</v>
      </c>
      <c r="L18" s="340">
        <f>'Visi duomenys'!Y18</f>
        <v>0</v>
      </c>
      <c r="M18" s="340">
        <f t="shared" ref="M18" si="56">IF($T18&gt;0,N18/$T18*$S18,0)</f>
        <v>0</v>
      </c>
      <c r="N18" s="340">
        <f>'Visi duomenys'!Z18</f>
        <v>0</v>
      </c>
      <c r="O18" s="340">
        <f t="shared" ref="O18" si="57">IF($T18&gt;0,P18/$T18*$S18,0)</f>
        <v>0</v>
      </c>
      <c r="P18" s="340">
        <f>'Visi duomenys'!AA18</f>
        <v>0</v>
      </c>
      <c r="Q18" s="340">
        <f t="shared" ref="Q18" si="58">IF($T18&gt;0,R18/$T18*$S18,0)</f>
        <v>0</v>
      </c>
      <c r="R18" s="340">
        <f>'Visi duomenys'!AB18</f>
        <v>0</v>
      </c>
      <c r="S18" s="340">
        <f>'Visi duomenys'!J18</f>
        <v>0</v>
      </c>
      <c r="T18" s="192">
        <f>'Visi duomenys'!O18</f>
        <v>3321362</v>
      </c>
    </row>
    <row r="19" spans="1:20" ht="51" x14ac:dyDescent="0.2">
      <c r="A19" s="463" t="str">
        <f>'Visi duomenys'!A19</f>
        <v>1.2.</v>
      </c>
      <c r="B19" s="463" t="str">
        <f>'Visi duomenys'!B19</f>
        <v>Tikslas. Pagerinti sąlygas investicijų pritraukimui, sudaryti palankią aplinką verslui vystytis, ekonominės veiklos efektyvumui didinti.</v>
      </c>
      <c r="C19" s="339">
        <f t="shared" si="0"/>
        <v>0</v>
      </c>
      <c r="D19" s="339">
        <f>'Visi duomenys'!U19</f>
        <v>0</v>
      </c>
      <c r="E19" s="339">
        <f t="shared" si="0"/>
        <v>0</v>
      </c>
      <c r="F19" s="339">
        <f>'Visi duomenys'!V19</f>
        <v>0</v>
      </c>
      <c r="G19" s="339">
        <f t="shared" ref="G19" si="59">IF($T19&gt;0,H19/$T19*$S19,0)</f>
        <v>0</v>
      </c>
      <c r="H19" s="339">
        <f>'Visi duomenys'!W19</f>
        <v>0</v>
      </c>
      <c r="I19" s="339">
        <f t="shared" ref="I19" si="60">IF($T19&gt;0,J19/$T19*$S19,0)</f>
        <v>0</v>
      </c>
      <c r="J19" s="339">
        <f>'Visi duomenys'!X19</f>
        <v>0</v>
      </c>
      <c r="K19" s="339">
        <f t="shared" ref="K19" si="61">IF($T19&gt;0,L19/$T19*$S19,0)</f>
        <v>0</v>
      </c>
      <c r="L19" s="339">
        <f>'Visi duomenys'!Y19</f>
        <v>0</v>
      </c>
      <c r="M19" s="339">
        <f t="shared" ref="M19" si="62">IF($T19&gt;0,N19/$T19*$S19,0)</f>
        <v>0</v>
      </c>
      <c r="N19" s="339">
        <f>'Visi duomenys'!Z19</f>
        <v>0</v>
      </c>
      <c r="O19" s="339">
        <f t="shared" ref="O19" si="63">IF($T19&gt;0,P19/$T19*$S19,0)</f>
        <v>0</v>
      </c>
      <c r="P19" s="339">
        <f>'Visi duomenys'!AA19</f>
        <v>0</v>
      </c>
      <c r="Q19" s="339">
        <f t="shared" ref="Q19" si="64">IF($T19&gt;0,R19/$T19*$S19,0)</f>
        <v>0</v>
      </c>
      <c r="R19" s="339">
        <f>'Visi duomenys'!AB19</f>
        <v>0</v>
      </c>
      <c r="S19" s="339">
        <f>'Visi duomenys'!J19</f>
        <v>0</v>
      </c>
      <c r="T19" s="339">
        <f>'Visi duomenys'!O19</f>
        <v>0</v>
      </c>
    </row>
    <row r="20" spans="1:20" ht="51" x14ac:dyDescent="0.2">
      <c r="A20" s="463" t="str">
        <f>'Visi duomenys'!A20</f>
        <v>1.2.1.</v>
      </c>
      <c r="B20" s="463" t="str">
        <f>'Visi duomenys'!B20</f>
        <v>Uždavinys. Tobulinti susisiekimo sistemas regione, vystyti ekologiškai darnią transporto infrastruktūrą, padidinti darbo jėgos judumą, gerinti eismo saugumą.</v>
      </c>
      <c r="C20" s="339">
        <f t="shared" si="0"/>
        <v>0</v>
      </c>
      <c r="D20" s="339">
        <f>'Visi duomenys'!U20</f>
        <v>0</v>
      </c>
      <c r="E20" s="339">
        <f t="shared" si="0"/>
        <v>0</v>
      </c>
      <c r="F20" s="339">
        <f>'Visi duomenys'!V20</f>
        <v>0</v>
      </c>
      <c r="G20" s="339">
        <f t="shared" ref="G20" si="65">IF($T20&gt;0,H20/$T20*$S20,0)</f>
        <v>0</v>
      </c>
      <c r="H20" s="339">
        <f>'Visi duomenys'!W20</f>
        <v>0</v>
      </c>
      <c r="I20" s="339">
        <f t="shared" ref="I20" si="66">IF($T20&gt;0,J20/$T20*$S20,0)</f>
        <v>0</v>
      </c>
      <c r="J20" s="339">
        <f>'Visi duomenys'!X20</f>
        <v>0</v>
      </c>
      <c r="K20" s="339">
        <f t="shared" ref="K20" si="67">IF($T20&gt;0,L20/$T20*$S20,0)</f>
        <v>0</v>
      </c>
      <c r="L20" s="339">
        <f>'Visi duomenys'!Y20</f>
        <v>0</v>
      </c>
      <c r="M20" s="339">
        <f t="shared" ref="M20" si="68">IF($T20&gt;0,N20/$T20*$S20,0)</f>
        <v>0</v>
      </c>
      <c r="N20" s="339">
        <f>'Visi duomenys'!Z20</f>
        <v>0</v>
      </c>
      <c r="O20" s="339">
        <f t="shared" ref="O20" si="69">IF($T20&gt;0,P20/$T20*$S20,0)</f>
        <v>0</v>
      </c>
      <c r="P20" s="339">
        <f>'Visi duomenys'!AA20</f>
        <v>0</v>
      </c>
      <c r="Q20" s="339">
        <f t="shared" ref="Q20" si="70">IF($T20&gt;0,R20/$T20*$S20,0)</f>
        <v>0</v>
      </c>
      <c r="R20" s="339">
        <f>'Visi duomenys'!AB20</f>
        <v>0</v>
      </c>
      <c r="S20" s="339">
        <f>'Visi duomenys'!J20</f>
        <v>0</v>
      </c>
      <c r="T20" s="339">
        <f>'Visi duomenys'!O20</f>
        <v>0</v>
      </c>
    </row>
    <row r="21" spans="1:20" ht="25.5" x14ac:dyDescent="0.2">
      <c r="A21" s="463" t="str">
        <f>'Visi duomenys'!A21</f>
        <v>1.2.1.1</v>
      </c>
      <c r="B21" s="463" t="str">
        <f>'Visi duomenys'!B21</f>
        <v>Priemonė: Vietinių kelių techninių parametrų ir eismo saugos gerinimas</v>
      </c>
      <c r="C21" s="192">
        <f>SUM(C22:C26)</f>
        <v>0</v>
      </c>
      <c r="D21" s="192">
        <f t="shared" ref="D21:T21" si="71">SUM(D22:D26)</f>
        <v>0</v>
      </c>
      <c r="E21" s="192">
        <f t="shared" si="71"/>
        <v>0</v>
      </c>
      <c r="F21" s="192">
        <f t="shared" si="71"/>
        <v>0</v>
      </c>
      <c r="G21" s="192">
        <f t="shared" si="71"/>
        <v>0</v>
      </c>
      <c r="H21" s="192">
        <f t="shared" si="71"/>
        <v>0</v>
      </c>
      <c r="I21" s="192">
        <f t="shared" si="71"/>
        <v>803634.01340929675</v>
      </c>
      <c r="J21" s="192">
        <f t="shared" si="71"/>
        <v>612483</v>
      </c>
      <c r="K21" s="192">
        <f t="shared" si="71"/>
        <v>1848607.403098844</v>
      </c>
      <c r="L21" s="192">
        <f t="shared" si="71"/>
        <v>1319347</v>
      </c>
      <c r="M21" s="192">
        <f t="shared" si="71"/>
        <v>916828.30390186701</v>
      </c>
      <c r="N21" s="192">
        <f t="shared" si="71"/>
        <v>656422</v>
      </c>
      <c r="O21" s="192">
        <f t="shared" si="71"/>
        <v>444068.27958999225</v>
      </c>
      <c r="P21" s="192">
        <f t="shared" si="71"/>
        <v>260290</v>
      </c>
      <c r="Q21" s="192">
        <f t="shared" si="71"/>
        <v>0</v>
      </c>
      <c r="R21" s="192">
        <f t="shared" si="71"/>
        <v>0</v>
      </c>
      <c r="S21" s="192">
        <f t="shared" si="71"/>
        <v>4013138</v>
      </c>
      <c r="T21" s="192">
        <f t="shared" si="71"/>
        <v>2848542</v>
      </c>
    </row>
    <row r="22" spans="1:20" s="337" customFormat="1" ht="25.5" hidden="1" x14ac:dyDescent="0.2">
      <c r="A22" s="463" t="str">
        <f>'Visi duomenys'!A22</f>
        <v>1.2.1.1.1</v>
      </c>
      <c r="B22" s="463" t="str">
        <f>'Visi duomenys'!B22</f>
        <v>Eismo saugumo priemonių diegimas Šilalės mieste ir rajono gyvenvietėse</v>
      </c>
      <c r="C22" s="214">
        <f t="shared" si="0"/>
        <v>0</v>
      </c>
      <c r="D22" s="214">
        <f>'Visi duomenys'!U22</f>
        <v>0</v>
      </c>
      <c r="E22" s="214">
        <f t="shared" si="0"/>
        <v>0</v>
      </c>
      <c r="F22" s="214">
        <f>'Visi duomenys'!V22</f>
        <v>0</v>
      </c>
      <c r="G22" s="214">
        <f t="shared" ref="G22" si="72">IF($T22&gt;0,H22/$T22*$S22,0)</f>
        <v>0</v>
      </c>
      <c r="H22" s="214">
        <f>'Visi duomenys'!W22</f>
        <v>0</v>
      </c>
      <c r="I22" s="214">
        <f t="shared" ref="I22" si="73">IF($T22&gt;0,J22/$T22*$S22,0)</f>
        <v>176470.58886667457</v>
      </c>
      <c r="J22" s="214">
        <f>'Visi duomenys'!X22</f>
        <v>150000</v>
      </c>
      <c r="K22" s="214">
        <f t="shared" ref="K22" si="74">IF($T22&gt;0,L22/$T22*$S22,0)</f>
        <v>352941.17773334915</v>
      </c>
      <c r="L22" s="214">
        <f>'Visi duomenys'!Y22</f>
        <v>300000</v>
      </c>
      <c r="M22" s="214">
        <f t="shared" ref="M22" si="75">IF($T22&gt;0,N22/$T22*$S22,0)</f>
        <v>292645.88339997624</v>
      </c>
      <c r="N22" s="214">
        <f>'Visi duomenys'!Z22</f>
        <v>248749</v>
      </c>
      <c r="O22" s="214">
        <f t="shared" ref="O22" si="76">IF($T22&gt;0,P22/$T22*$S22,0)</f>
        <v>0</v>
      </c>
      <c r="P22" s="214">
        <f>'Visi duomenys'!AA22</f>
        <v>0</v>
      </c>
      <c r="Q22" s="214">
        <f t="shared" ref="Q22" si="77">IF($T22&gt;0,R22/$T22*$S22,0)</f>
        <v>0</v>
      </c>
      <c r="R22" s="214">
        <f>'Visi duomenys'!AB22</f>
        <v>0</v>
      </c>
      <c r="S22" s="214">
        <f>'Visi duomenys'!J22</f>
        <v>822057.65</v>
      </c>
      <c r="T22" s="214">
        <f>'Visi duomenys'!O22</f>
        <v>698749</v>
      </c>
    </row>
    <row r="23" spans="1:20" s="337" customFormat="1" ht="25.5" hidden="1" x14ac:dyDescent="0.2">
      <c r="A23" s="463" t="str">
        <f>'Visi duomenys'!A23</f>
        <v>1.2.1.1.2</v>
      </c>
      <c r="B23" s="463" t="str">
        <f>'Visi duomenys'!B23</f>
        <v>Jaunimo ir Rambyno gatvių Pagėgiuose infrastruktūros sutvarkymas</v>
      </c>
      <c r="C23" s="214">
        <f t="shared" si="0"/>
        <v>0</v>
      </c>
      <c r="D23" s="214">
        <f>'Visi duomenys'!U23</f>
        <v>0</v>
      </c>
      <c r="E23" s="214">
        <f t="shared" si="0"/>
        <v>0</v>
      </c>
      <c r="F23" s="214">
        <f>'Visi duomenys'!V23</f>
        <v>0</v>
      </c>
      <c r="G23" s="214">
        <f t="shared" ref="G23" si="78">IF($T23&gt;0,H23/$T23*$S23,0)</f>
        <v>0</v>
      </c>
      <c r="H23" s="214">
        <f>'Visi duomenys'!W23</f>
        <v>0</v>
      </c>
      <c r="I23" s="214">
        <f t="shared" ref="I23" si="79">IF($T23&gt;0,J23/$T23*$S23,0)</f>
        <v>250313.42022284516</v>
      </c>
      <c r="J23" s="214">
        <f>'Visi duomenys'!X23</f>
        <v>200000</v>
      </c>
      <c r="K23" s="214">
        <f t="shared" ref="K23" si="80">IF($T23&gt;0,L23/$T23*$S23,0)</f>
        <v>85878.779777154836</v>
      </c>
      <c r="L23" s="214">
        <f>'Visi duomenys'!Y23</f>
        <v>68617</v>
      </c>
      <c r="M23" s="214">
        <f t="shared" ref="M23" si="81">IF($T23&gt;0,N23/$T23*$S23,0)</f>
        <v>0</v>
      </c>
      <c r="N23" s="214">
        <f>'Visi duomenys'!Z23</f>
        <v>0</v>
      </c>
      <c r="O23" s="214">
        <f t="shared" ref="O23" si="82">IF($T23&gt;0,P23/$T23*$S23,0)</f>
        <v>0</v>
      </c>
      <c r="P23" s="214">
        <f>'Visi duomenys'!AA23</f>
        <v>0</v>
      </c>
      <c r="Q23" s="214">
        <f t="shared" ref="Q23" si="83">IF($T23&gt;0,R23/$T23*$S23,0)</f>
        <v>0</v>
      </c>
      <c r="R23" s="214">
        <f>'Visi duomenys'!AB23</f>
        <v>0</v>
      </c>
      <c r="S23" s="214">
        <f>'Visi duomenys'!J23</f>
        <v>336192.2</v>
      </c>
      <c r="T23" s="214">
        <f>'Visi duomenys'!O23</f>
        <v>268617</v>
      </c>
    </row>
    <row r="24" spans="1:20" s="337" customFormat="1" ht="25.5" hidden="1" x14ac:dyDescent="0.2">
      <c r="A24" s="463" t="str">
        <f>'Visi duomenys'!A24</f>
        <v>1.2.1.1.3</v>
      </c>
      <c r="B24" s="463" t="str">
        <f>'Visi duomenys'!B24</f>
        <v>A. Giedraičio-Giedriaus gatvės rekonstravimas Jurbarko mieste</v>
      </c>
      <c r="C24" s="214">
        <f t="shared" si="0"/>
        <v>0</v>
      </c>
      <c r="D24" s="214">
        <f>'Visi duomenys'!U24</f>
        <v>0</v>
      </c>
      <c r="E24" s="214">
        <f t="shared" si="0"/>
        <v>0</v>
      </c>
      <c r="F24" s="214">
        <f>'Visi duomenys'!V24</f>
        <v>0</v>
      </c>
      <c r="G24" s="214">
        <f t="shared" ref="G24" si="84">IF($T24&gt;0,H24/$T24*$S24,0)</f>
        <v>0</v>
      </c>
      <c r="H24" s="214">
        <f>'Visi duomenys'!W24</f>
        <v>0</v>
      </c>
      <c r="I24" s="214">
        <f t="shared" ref="I24" si="85">IF($T24&gt;0,J24/$T24*$S24,0)</f>
        <v>158803.56470583004</v>
      </c>
      <c r="J24" s="214">
        <f>'Visi duomenys'!X24</f>
        <v>134983</v>
      </c>
      <c r="K24" s="214">
        <f t="shared" ref="K24" si="86">IF($T24&gt;0,L24/$T24*$S24,0)</f>
        <v>476411.87058833992</v>
      </c>
      <c r="L24" s="214">
        <f>'Visi duomenys'!Y24</f>
        <v>404950</v>
      </c>
      <c r="M24" s="214">
        <f t="shared" ref="M24" si="87">IF($T24&gt;0,N24/$T24*$S24,0)</f>
        <v>158803.56470583004</v>
      </c>
      <c r="N24" s="214">
        <f>'Visi duomenys'!Z24</f>
        <v>134983</v>
      </c>
      <c r="O24" s="214">
        <f t="shared" ref="O24" si="88">IF($T24&gt;0,P24/$T24*$S24,0)</f>
        <v>0</v>
      </c>
      <c r="P24" s="214">
        <f>'Visi duomenys'!AA24</f>
        <v>0</v>
      </c>
      <c r="Q24" s="214">
        <f t="shared" ref="Q24" si="89">IF($T24&gt;0,R24/$T24*$S24,0)</f>
        <v>0</v>
      </c>
      <c r="R24" s="214">
        <f>'Visi duomenys'!AB24</f>
        <v>0</v>
      </c>
      <c r="S24" s="214">
        <f>'Visi duomenys'!J24</f>
        <v>794019</v>
      </c>
      <c r="T24" s="214">
        <f>'Visi duomenys'!O24</f>
        <v>674916</v>
      </c>
    </row>
    <row r="25" spans="1:20" s="337" customFormat="1" ht="25.5" hidden="1" x14ac:dyDescent="0.2">
      <c r="A25" s="463" t="str">
        <f>'Visi duomenys'!A25</f>
        <v>1.2.1.1.4</v>
      </c>
      <c r="B25" s="463" t="str">
        <f>'Visi duomenys'!B25</f>
        <v>Eismo saugos priemonių diegimas Jurbarko miesto Lauko gatvėje</v>
      </c>
      <c r="C25" s="214">
        <f t="shared" si="0"/>
        <v>0</v>
      </c>
      <c r="D25" s="214">
        <f>'Visi duomenys'!U25</f>
        <v>0</v>
      </c>
      <c r="E25" s="214">
        <f t="shared" si="0"/>
        <v>0</v>
      </c>
      <c r="F25" s="214">
        <f>'Visi duomenys'!V25</f>
        <v>0</v>
      </c>
      <c r="G25" s="214">
        <f t="shared" ref="G25" si="90">IF($T25&gt;0,H25/$T25*$S25,0)</f>
        <v>0</v>
      </c>
      <c r="H25" s="214">
        <f>'Visi duomenys'!W25</f>
        <v>0</v>
      </c>
      <c r="I25" s="214">
        <f t="shared" ref="I25" si="91">IF($T25&gt;0,J25/$T25*$S25,0)</f>
        <v>0</v>
      </c>
      <c r="J25" s="214">
        <f>'Visi duomenys'!X25</f>
        <v>0</v>
      </c>
      <c r="K25" s="214">
        <f t="shared" ref="K25" si="92">IF($T25&gt;0,L25/$T25*$S25,0)</f>
        <v>0</v>
      </c>
      <c r="L25" s="214">
        <f>'Visi duomenys'!Y25</f>
        <v>0</v>
      </c>
      <c r="M25" s="214">
        <f t="shared" ref="M25" si="93">IF($T25&gt;0,N25/$T25*$S25,0)</f>
        <v>92083.351176983444</v>
      </c>
      <c r="N25" s="214">
        <f>'Visi duomenys'!Z25</f>
        <v>54410</v>
      </c>
      <c r="O25" s="214">
        <f t="shared" ref="O25" si="94">IF($T25&gt;0,P25/$T25*$S25,0)</f>
        <v>102034.64882301657</v>
      </c>
      <c r="P25" s="214">
        <f>'Visi duomenys'!AA25</f>
        <v>60290</v>
      </c>
      <c r="Q25" s="214">
        <f t="shared" ref="Q25" si="95">IF($T25&gt;0,R25/$T25*$S25,0)</f>
        <v>0</v>
      </c>
      <c r="R25" s="214">
        <f>'Visi duomenys'!AB25</f>
        <v>0</v>
      </c>
      <c r="S25" s="214">
        <f>'Visi duomenys'!J25</f>
        <v>194118</v>
      </c>
      <c r="T25" s="214">
        <f>'Visi duomenys'!O25</f>
        <v>114700</v>
      </c>
    </row>
    <row r="26" spans="1:20" s="337" customFormat="1" ht="25.5" hidden="1" x14ac:dyDescent="0.2">
      <c r="A26" s="463" t="str">
        <f>'Visi duomenys'!A26</f>
        <v>1.2.1.1.5</v>
      </c>
      <c r="B26" s="463" t="str">
        <f>'Visi duomenys'!B26</f>
        <v>Tauragės miesto gatvių rekonstrukcija (Žemaitės, Smėlynų g. ir Smėlynų skg.)</v>
      </c>
      <c r="C26" s="214">
        <f t="shared" si="0"/>
        <v>0</v>
      </c>
      <c r="D26" s="214">
        <f>'Visi duomenys'!U26</f>
        <v>0</v>
      </c>
      <c r="E26" s="214">
        <f t="shared" si="0"/>
        <v>0</v>
      </c>
      <c r="F26" s="214">
        <f>'Visi duomenys'!V26</f>
        <v>0</v>
      </c>
      <c r="G26" s="214">
        <f t="shared" ref="G26" si="96">IF($T26&gt;0,H26/$T26*$S26,0)</f>
        <v>0</v>
      </c>
      <c r="H26" s="214">
        <f>'Visi duomenys'!W26</f>
        <v>0</v>
      </c>
      <c r="I26" s="214">
        <f t="shared" ref="I26" si="97">IF($T26&gt;0,J26/$T26*$S26,0)</f>
        <v>218046.439613947</v>
      </c>
      <c r="J26" s="214">
        <f>'Visi duomenys'!X26</f>
        <v>127500</v>
      </c>
      <c r="K26" s="214">
        <f t="shared" ref="K26" si="98">IF($T26&gt;0,L26/$T26*$S26,0)</f>
        <v>933375.57499999995</v>
      </c>
      <c r="L26" s="214">
        <f>'Visi duomenys'!Y26</f>
        <v>545780</v>
      </c>
      <c r="M26" s="214">
        <f t="shared" ref="M26" si="99">IF($T26&gt;0,N26/$T26*$S26,0)</f>
        <v>373295.50461907726</v>
      </c>
      <c r="N26" s="214">
        <f>'Visi duomenys'!Z26</f>
        <v>218280</v>
      </c>
      <c r="O26" s="214">
        <f t="shared" ref="O26" si="100">IF($T26&gt;0,P26/$T26*$S26,0)</f>
        <v>342033.63076697569</v>
      </c>
      <c r="P26" s="214">
        <f>'Visi duomenys'!AA26</f>
        <v>200000</v>
      </c>
      <c r="Q26" s="214">
        <f t="shared" ref="Q26" si="101">IF($T26&gt;0,R26/$T26*$S26,0)</f>
        <v>0</v>
      </c>
      <c r="R26" s="214">
        <f>'Visi duomenys'!AB26</f>
        <v>0</v>
      </c>
      <c r="S26" s="214">
        <f>'Visi duomenys'!J26</f>
        <v>1866751.15</v>
      </c>
      <c r="T26" s="214">
        <f>'Visi duomenys'!O26</f>
        <v>1091560</v>
      </c>
    </row>
    <row r="27" spans="1:20" ht="25.5" x14ac:dyDescent="0.2">
      <c r="A27" s="463" t="str">
        <f>'Visi duomenys'!A27</f>
        <v>1.2.1.2</v>
      </c>
      <c r="B27" s="463" t="str">
        <f>'Visi duomenys'!B27</f>
        <v>Priemonė: Darnaus judumo priemonių diegimas</v>
      </c>
      <c r="C27" s="192">
        <f>SUM(C28:C29)</f>
        <v>0</v>
      </c>
      <c r="D27" s="192">
        <f t="shared" ref="D27:T27" si="102">SUM(D28:D29)</f>
        <v>0</v>
      </c>
      <c r="E27" s="192">
        <f t="shared" si="102"/>
        <v>0</v>
      </c>
      <c r="F27" s="192">
        <f t="shared" si="102"/>
        <v>0</v>
      </c>
      <c r="G27" s="192">
        <f t="shared" si="102"/>
        <v>0</v>
      </c>
      <c r="H27" s="192">
        <f t="shared" si="102"/>
        <v>0</v>
      </c>
      <c r="I27" s="192">
        <f t="shared" si="102"/>
        <v>247194.10681399633</v>
      </c>
      <c r="J27" s="192">
        <f t="shared" si="102"/>
        <v>210115</v>
      </c>
      <c r="K27" s="192">
        <f t="shared" si="102"/>
        <v>470588.21362799266</v>
      </c>
      <c r="L27" s="192">
        <f t="shared" si="102"/>
        <v>400000</v>
      </c>
      <c r="M27" s="192">
        <f t="shared" si="102"/>
        <v>470588.21362799266</v>
      </c>
      <c r="N27" s="192">
        <f t="shared" si="102"/>
        <v>400000</v>
      </c>
      <c r="O27" s="192">
        <f t="shared" si="102"/>
        <v>101176.46593001843</v>
      </c>
      <c r="P27" s="192">
        <f t="shared" si="102"/>
        <v>86000</v>
      </c>
      <c r="Q27" s="192">
        <f t="shared" si="102"/>
        <v>0</v>
      </c>
      <c r="R27" s="192">
        <f t="shared" si="102"/>
        <v>0</v>
      </c>
      <c r="S27" s="192">
        <f t="shared" si="102"/>
        <v>1289547</v>
      </c>
      <c r="T27" s="192">
        <f t="shared" si="102"/>
        <v>1096115</v>
      </c>
    </row>
    <row r="28" spans="1:20" s="337" customFormat="1" ht="25.5" hidden="1" x14ac:dyDescent="0.2">
      <c r="A28" s="463" t="str">
        <f>'Visi duomenys'!A28</f>
        <v>1.2.1.2.1</v>
      </c>
      <c r="B28" s="463" t="str">
        <f>'Visi duomenys'!B28</f>
        <v>Darnaus judumo priemonių diegimas Tauragės mieste</v>
      </c>
      <c r="C28" s="214">
        <f t="shared" si="0"/>
        <v>0</v>
      </c>
      <c r="D28" s="214">
        <f>'Visi duomenys'!U28</f>
        <v>0</v>
      </c>
      <c r="E28" s="214">
        <f t="shared" si="0"/>
        <v>0</v>
      </c>
      <c r="F28" s="214">
        <f>'Visi duomenys'!V28</f>
        <v>0</v>
      </c>
      <c r="G28" s="214">
        <f t="shared" ref="G28" si="103">IF($T28&gt;0,H28/$T28*$S28,0)</f>
        <v>0</v>
      </c>
      <c r="H28" s="214">
        <f>'Visi duomenys'!W28</f>
        <v>0</v>
      </c>
      <c r="I28" s="214">
        <f t="shared" ref="I28" si="104">IF($T28&gt;0,J28/$T28*$S28,0)</f>
        <v>235294.10681399633</v>
      </c>
      <c r="J28" s="214">
        <f>'Visi duomenys'!X28</f>
        <v>200000</v>
      </c>
      <c r="K28" s="214">
        <f t="shared" ref="K28" si="105">IF($T28&gt;0,L28/$T28*$S28,0)</f>
        <v>470588.21362799266</v>
      </c>
      <c r="L28" s="214">
        <f>'Visi duomenys'!Y28</f>
        <v>400000</v>
      </c>
      <c r="M28" s="214">
        <f t="shared" ref="M28" si="106">IF($T28&gt;0,N28/$T28*$S28,0)</f>
        <v>470588.21362799266</v>
      </c>
      <c r="N28" s="214">
        <f>'Visi duomenys'!Z28</f>
        <v>400000</v>
      </c>
      <c r="O28" s="214">
        <f t="shared" ref="O28" si="107">IF($T28&gt;0,P28/$T28*$S28,0)</f>
        <v>101176.46593001843</v>
      </c>
      <c r="P28" s="214">
        <f>'Visi duomenys'!AA28</f>
        <v>86000</v>
      </c>
      <c r="Q28" s="214">
        <f t="shared" ref="Q28" si="108">IF($T28&gt;0,R28/$T28*$S28,0)</f>
        <v>0</v>
      </c>
      <c r="R28" s="214">
        <f>'Visi duomenys'!AB28</f>
        <v>0</v>
      </c>
      <c r="S28" s="214">
        <f>'Visi duomenys'!J28</f>
        <v>1277647</v>
      </c>
      <c r="T28" s="214">
        <f>'Visi duomenys'!O28</f>
        <v>1086000</v>
      </c>
    </row>
    <row r="29" spans="1:20" s="337" customFormat="1" ht="25.5" hidden="1" x14ac:dyDescent="0.2">
      <c r="A29" s="463" t="str">
        <f>'Visi duomenys'!A29</f>
        <v>1.2.1.2.2</v>
      </c>
      <c r="B29" s="463" t="str">
        <f>'Visi duomenys'!B29</f>
        <v xml:space="preserve">Tauragės miesto darnaus judumo plano parengimas </v>
      </c>
      <c r="C29" s="214">
        <f t="shared" si="0"/>
        <v>0</v>
      </c>
      <c r="D29" s="214">
        <f>'Visi duomenys'!U29</f>
        <v>0</v>
      </c>
      <c r="E29" s="214">
        <f t="shared" si="0"/>
        <v>0</v>
      </c>
      <c r="F29" s="214">
        <f>'Visi duomenys'!V29</f>
        <v>0</v>
      </c>
      <c r="G29" s="214">
        <f t="shared" ref="G29" si="109">IF($T29&gt;0,H29/$T29*$S29,0)</f>
        <v>0</v>
      </c>
      <c r="H29" s="214">
        <f>'Visi duomenys'!W29</f>
        <v>0</v>
      </c>
      <c r="I29" s="214">
        <f t="shared" ref="I29" si="110">IF($T29&gt;0,J29/$T29*$S29,0)</f>
        <v>11900</v>
      </c>
      <c r="J29" s="214">
        <f>'Visi duomenys'!X29</f>
        <v>10115</v>
      </c>
      <c r="K29" s="214">
        <f t="shared" ref="K29" si="111">IF($T29&gt;0,L29/$T29*$S29,0)</f>
        <v>0</v>
      </c>
      <c r="L29" s="214">
        <f>'Visi duomenys'!Y29</f>
        <v>0</v>
      </c>
      <c r="M29" s="214">
        <f t="shared" ref="M29" si="112">IF($T29&gt;0,N29/$T29*$S29,0)</f>
        <v>0</v>
      </c>
      <c r="N29" s="214">
        <f>'Visi duomenys'!Z29</f>
        <v>0</v>
      </c>
      <c r="O29" s="214">
        <f t="shared" ref="O29" si="113">IF($T29&gt;0,P29/$T29*$S29,0)</f>
        <v>0</v>
      </c>
      <c r="P29" s="214">
        <f>'Visi duomenys'!AA29</f>
        <v>0</v>
      </c>
      <c r="Q29" s="214">
        <f t="shared" ref="Q29" si="114">IF($T29&gt;0,R29/$T29*$S29,0)</f>
        <v>0</v>
      </c>
      <c r="R29" s="214">
        <f>'Visi duomenys'!AB29</f>
        <v>0</v>
      </c>
      <c r="S29" s="214">
        <f>'Visi duomenys'!J29</f>
        <v>11900</v>
      </c>
      <c r="T29" s="214">
        <f>'Visi duomenys'!O29</f>
        <v>10115</v>
      </c>
    </row>
    <row r="30" spans="1:20" ht="25.5" x14ac:dyDescent="0.2">
      <c r="A30" s="463" t="str">
        <f>'Visi duomenys'!A30</f>
        <v>1.2.1.3</v>
      </c>
      <c r="B30" s="463" t="str">
        <f>'Visi duomenys'!B30</f>
        <v>Priemonė: Pėsčiųjų ir dviračių takų rekonstrukcija ir plėtra</v>
      </c>
      <c r="C30" s="192">
        <f>SUM(C31:C34)</f>
        <v>0</v>
      </c>
      <c r="D30" s="192">
        <f t="shared" ref="D30:T30" si="115">SUM(D31:D34)</f>
        <v>0</v>
      </c>
      <c r="E30" s="192">
        <f t="shared" si="115"/>
        <v>0</v>
      </c>
      <c r="F30" s="192">
        <f t="shared" si="115"/>
        <v>0</v>
      </c>
      <c r="G30" s="192">
        <f t="shared" si="115"/>
        <v>0</v>
      </c>
      <c r="H30" s="192">
        <f t="shared" si="115"/>
        <v>0</v>
      </c>
      <c r="I30" s="192">
        <f t="shared" si="115"/>
        <v>96404.062283678912</v>
      </c>
      <c r="J30" s="192">
        <f t="shared" si="115"/>
        <v>77605.72</v>
      </c>
      <c r="K30" s="192">
        <f t="shared" si="115"/>
        <v>135938.47385343025</v>
      </c>
      <c r="L30" s="192">
        <f t="shared" si="115"/>
        <v>112272.28</v>
      </c>
      <c r="M30" s="192">
        <f t="shared" si="115"/>
        <v>75424.223862890824</v>
      </c>
      <c r="N30" s="192">
        <f t="shared" si="115"/>
        <v>60245</v>
      </c>
      <c r="O30" s="192">
        <f t="shared" si="115"/>
        <v>50385</v>
      </c>
      <c r="P30" s="192">
        <f t="shared" si="115"/>
        <v>40245</v>
      </c>
      <c r="Q30" s="192">
        <f t="shared" si="115"/>
        <v>0</v>
      </c>
      <c r="R30" s="192">
        <f t="shared" si="115"/>
        <v>0</v>
      </c>
      <c r="S30" s="192">
        <f t="shared" si="115"/>
        <v>358151.76</v>
      </c>
      <c r="T30" s="192">
        <f t="shared" si="115"/>
        <v>290368</v>
      </c>
    </row>
    <row r="31" spans="1:20" s="337" customFormat="1" ht="25.5" hidden="1" x14ac:dyDescent="0.2">
      <c r="A31" s="463" t="str">
        <f>'Visi duomenys'!A31</f>
        <v>1.2.1.3.1</v>
      </c>
      <c r="B31" s="463" t="str">
        <f>'Visi duomenys'!B31</f>
        <v>Pėsčiųjų tako Vytauto Didžiojo gatvėje  Šilalės m. rekonstrukcija</v>
      </c>
      <c r="C31" s="214">
        <f t="shared" si="0"/>
        <v>0</v>
      </c>
      <c r="D31" s="214">
        <f>'Visi duomenys'!U31</f>
        <v>0</v>
      </c>
      <c r="E31" s="214">
        <f t="shared" si="0"/>
        <v>0</v>
      </c>
      <c r="F31" s="214">
        <f>'Visi duomenys'!V31</f>
        <v>0</v>
      </c>
      <c r="G31" s="214">
        <f t="shared" ref="G31" si="116">IF($T31&gt;0,H31/$T31*$S31,0)</f>
        <v>0</v>
      </c>
      <c r="H31" s="214">
        <f>'Visi duomenys'!W31</f>
        <v>0</v>
      </c>
      <c r="I31" s="214">
        <f t="shared" ref="I31" si="117">IF($T31&gt;0,J31/$T31*$S31,0)</f>
        <v>11764.705799766944</v>
      </c>
      <c r="J31" s="214">
        <f>'Visi duomenys'!X31</f>
        <v>10000</v>
      </c>
      <c r="K31" s="214">
        <f t="shared" ref="K31" si="118">IF($T31&gt;0,L31/$T31*$S31,0)</f>
        <v>72031.764200233054</v>
      </c>
      <c r="L31" s="214">
        <f>'Visi duomenys'!Y31</f>
        <v>61227</v>
      </c>
      <c r="M31" s="214">
        <f t="shared" ref="M31" si="119">IF($T31&gt;0,N31/$T31*$S31,0)</f>
        <v>0</v>
      </c>
      <c r="N31" s="214">
        <f>'Visi duomenys'!Z31</f>
        <v>0</v>
      </c>
      <c r="O31" s="214">
        <f t="shared" ref="O31" si="120">IF($T31&gt;0,P31/$T31*$S31,0)</f>
        <v>0</v>
      </c>
      <c r="P31" s="214">
        <f>'Visi duomenys'!AA31</f>
        <v>0</v>
      </c>
      <c r="Q31" s="214">
        <f t="shared" ref="Q31" si="121">IF($T31&gt;0,R31/$T31*$S31,0)</f>
        <v>0</v>
      </c>
      <c r="R31" s="214">
        <f>'Visi duomenys'!AB31</f>
        <v>0</v>
      </c>
      <c r="S31" s="214">
        <f>'Visi duomenys'!J31</f>
        <v>83796.47</v>
      </c>
      <c r="T31" s="214">
        <f>'Visi duomenys'!O31</f>
        <v>71227</v>
      </c>
    </row>
    <row r="32" spans="1:20" s="337" customFormat="1" ht="25.5" hidden="1" x14ac:dyDescent="0.2">
      <c r="A32" s="463" t="str">
        <f>'Visi duomenys'!A32</f>
        <v>1.2.1.3.2</v>
      </c>
      <c r="B32" s="463" t="str">
        <f>'Visi duomenys'!B32</f>
        <v>Pėsčiųjų ir dviračių takų įrengimas prie Jankaus gatvės Pagėgiuose</v>
      </c>
      <c r="C32" s="214">
        <f t="shared" si="0"/>
        <v>0</v>
      </c>
      <c r="D32" s="214">
        <f>'Visi duomenys'!U32</f>
        <v>0</v>
      </c>
      <c r="E32" s="214">
        <f t="shared" si="0"/>
        <v>0</v>
      </c>
      <c r="F32" s="214">
        <f>'Visi duomenys'!V32</f>
        <v>0</v>
      </c>
      <c r="G32" s="214">
        <f t="shared" ref="G32" si="122">IF($T32&gt;0,H32/$T32*$S32,0)</f>
        <v>0</v>
      </c>
      <c r="H32" s="214">
        <f>'Visi duomenys'!W32</f>
        <v>0</v>
      </c>
      <c r="I32" s="214">
        <f t="shared" ref="I32" si="123">IF($T32&gt;0,J32/$T32*$S32,0)</f>
        <v>34280.82</v>
      </c>
      <c r="J32" s="214">
        <f>'Visi duomenys'!X32</f>
        <v>27382</v>
      </c>
      <c r="K32" s="214">
        <f t="shared" ref="K32" si="124">IF($T32&gt;0,L32/$T32*$S32,0)</f>
        <v>0</v>
      </c>
      <c r="L32" s="214">
        <f>'Visi duomenys'!Y32</f>
        <v>0</v>
      </c>
      <c r="M32" s="214">
        <f t="shared" ref="M32" si="125">IF($T32&gt;0,N32/$T32*$S32,0)</f>
        <v>0</v>
      </c>
      <c r="N32" s="214">
        <f>'Visi duomenys'!Z32</f>
        <v>0</v>
      </c>
      <c r="O32" s="214">
        <f t="shared" ref="O32" si="126">IF($T32&gt;0,P32/$T32*$S32,0)</f>
        <v>0</v>
      </c>
      <c r="P32" s="214">
        <f>'Visi duomenys'!AA32</f>
        <v>0</v>
      </c>
      <c r="Q32" s="214">
        <f t="shared" ref="Q32" si="127">IF($T32&gt;0,R32/$T32*$S32,0)</f>
        <v>0</v>
      </c>
      <c r="R32" s="214">
        <f>'Visi duomenys'!AB32</f>
        <v>0</v>
      </c>
      <c r="S32" s="214">
        <f>'Visi duomenys'!J32</f>
        <v>34280.82</v>
      </c>
      <c r="T32" s="214">
        <f>'Visi duomenys'!O32</f>
        <v>27382</v>
      </c>
    </row>
    <row r="33" spans="1:20" s="337" customFormat="1" ht="25.5" hidden="1" x14ac:dyDescent="0.2">
      <c r="A33" s="463" t="str">
        <f>'Visi duomenys'!A33</f>
        <v>1.2.1.3.3</v>
      </c>
      <c r="B33" s="463" t="str">
        <f>'Visi duomenys'!B33</f>
        <v>Pėsčiųjų ir dviračių tako įrengimas Jurbarko miesto Barkūnų gatvėje</v>
      </c>
      <c r="C33" s="214">
        <f t="shared" si="0"/>
        <v>0</v>
      </c>
      <c r="D33" s="214">
        <f>'Visi duomenys'!U33</f>
        <v>0</v>
      </c>
      <c r="E33" s="214">
        <f t="shared" si="0"/>
        <v>0</v>
      </c>
      <c r="F33" s="214">
        <f>'Visi duomenys'!V33</f>
        <v>0</v>
      </c>
      <c r="G33" s="214">
        <f t="shared" ref="G33" si="128">IF($T33&gt;0,H33/$T33*$S33,0)</f>
        <v>0</v>
      </c>
      <c r="H33" s="214">
        <f>'Visi duomenys'!W33</f>
        <v>0</v>
      </c>
      <c r="I33" s="214">
        <f t="shared" ref="I33" si="129">IF($T33&gt;0,J33/$T33*$S33,0)</f>
        <v>0</v>
      </c>
      <c r="J33" s="214">
        <f>'Visi duomenys'!X33</f>
        <v>0</v>
      </c>
      <c r="K33" s="214">
        <f t="shared" ref="K33" si="130">IF($T33&gt;0,L33/$T33*$S33,0)</f>
        <v>0</v>
      </c>
      <c r="L33" s="214">
        <f>'Visi duomenys'!Y33</f>
        <v>0</v>
      </c>
      <c r="M33" s="214">
        <f t="shared" ref="M33" si="131">IF($T33&gt;0,N33/$T33*$S33,0)</f>
        <v>50385</v>
      </c>
      <c r="N33" s="214">
        <f>'Visi duomenys'!Z33</f>
        <v>40245</v>
      </c>
      <c r="O33" s="214">
        <f t="shared" ref="O33" si="132">IF($T33&gt;0,P33/$T33*$S33,0)</f>
        <v>50385</v>
      </c>
      <c r="P33" s="214">
        <f>'Visi duomenys'!AA33</f>
        <v>40245</v>
      </c>
      <c r="Q33" s="214">
        <f t="shared" ref="Q33" si="133">IF($T33&gt;0,R33/$T33*$S33,0)</f>
        <v>0</v>
      </c>
      <c r="R33" s="214">
        <f>'Visi duomenys'!AB33</f>
        <v>0</v>
      </c>
      <c r="S33" s="214">
        <f>'Visi duomenys'!J33</f>
        <v>100770</v>
      </c>
      <c r="T33" s="214">
        <f>'Visi duomenys'!O33</f>
        <v>80490</v>
      </c>
    </row>
    <row r="34" spans="1:20" s="337" customFormat="1" ht="25.5" hidden="1" x14ac:dyDescent="0.2">
      <c r="A34" s="463" t="str">
        <f>'Visi duomenys'!A34</f>
        <v>1.2.1.3.4</v>
      </c>
      <c r="B34" s="463" t="str">
        <f>'Visi duomenys'!B34</f>
        <v>Pėsčiųjų ir dviračių tako įrengimas iki Norkaičių gyvenvietės</v>
      </c>
      <c r="C34" s="214">
        <f t="shared" si="0"/>
        <v>0</v>
      </c>
      <c r="D34" s="214">
        <f>'Visi duomenys'!U34</f>
        <v>0</v>
      </c>
      <c r="E34" s="214">
        <f t="shared" si="0"/>
        <v>0</v>
      </c>
      <c r="F34" s="214">
        <f>'Visi duomenys'!V34</f>
        <v>0</v>
      </c>
      <c r="G34" s="214">
        <f t="shared" ref="G34" si="134">IF($T34&gt;0,H34/$T34*$S34,0)</f>
        <v>0</v>
      </c>
      <c r="H34" s="214">
        <f>'Visi duomenys'!W34</f>
        <v>0</v>
      </c>
      <c r="I34" s="214">
        <f t="shared" ref="I34" si="135">IF($T34&gt;0,J34/$T34*$S34,0)</f>
        <v>50358.536483911965</v>
      </c>
      <c r="J34" s="214">
        <f>'Visi duomenys'!X34</f>
        <v>40223.72</v>
      </c>
      <c r="K34" s="214">
        <f t="shared" ref="K34" si="136">IF($T34&gt;0,L34/$T34*$S34,0)</f>
        <v>63906.709653197206</v>
      </c>
      <c r="L34" s="214">
        <f>'Visi duomenys'!Y34</f>
        <v>51045.279999999999</v>
      </c>
      <c r="M34" s="214">
        <f t="shared" ref="M34" si="137">IF($T34&gt;0,N34/$T34*$S34,0)</f>
        <v>25039.223862890831</v>
      </c>
      <c r="N34" s="214">
        <f>'Visi duomenys'!Z34</f>
        <v>20000</v>
      </c>
      <c r="O34" s="214">
        <f t="shared" ref="O34" si="138">IF($T34&gt;0,P34/$T34*$S34,0)</f>
        <v>0</v>
      </c>
      <c r="P34" s="214">
        <f>'Visi duomenys'!AA34</f>
        <v>0</v>
      </c>
      <c r="Q34" s="214">
        <f t="shared" ref="Q34" si="139">IF($T34&gt;0,R34/$T34*$S34,0)</f>
        <v>0</v>
      </c>
      <c r="R34" s="214">
        <f>'Visi duomenys'!AB34</f>
        <v>0</v>
      </c>
      <c r="S34" s="214">
        <f>'Visi duomenys'!J34</f>
        <v>139304.47</v>
      </c>
      <c r="T34" s="214">
        <f>'Visi duomenys'!O34</f>
        <v>111269</v>
      </c>
    </row>
    <row r="35" spans="1:20" ht="25.5" x14ac:dyDescent="0.2">
      <c r="A35" s="463" t="str">
        <f>'Visi duomenys'!A35</f>
        <v>1.2.1.4</v>
      </c>
      <c r="B35" s="463" t="str">
        <f>'Visi duomenys'!B35</f>
        <v>Priemonė: Vietinio susisiekimo viešojo transporto priemonių parko atnaujinimas</v>
      </c>
      <c r="C35" s="192">
        <f>SUM(C36)</f>
        <v>0</v>
      </c>
      <c r="D35" s="192">
        <f t="shared" ref="D35:T35" si="140">SUM(D36)</f>
        <v>0</v>
      </c>
      <c r="E35" s="192">
        <f t="shared" si="140"/>
        <v>0</v>
      </c>
      <c r="F35" s="192">
        <f t="shared" si="140"/>
        <v>0</v>
      </c>
      <c r="G35" s="192">
        <f t="shared" si="140"/>
        <v>0</v>
      </c>
      <c r="H35" s="192">
        <f t="shared" si="140"/>
        <v>0</v>
      </c>
      <c r="I35" s="192">
        <f t="shared" si="140"/>
        <v>0</v>
      </c>
      <c r="J35" s="192">
        <f t="shared" si="140"/>
        <v>0</v>
      </c>
      <c r="K35" s="192">
        <f t="shared" si="140"/>
        <v>798964</v>
      </c>
      <c r="L35" s="192">
        <f t="shared" si="140"/>
        <v>679119</v>
      </c>
      <c r="M35" s="192">
        <f t="shared" si="140"/>
        <v>0</v>
      </c>
      <c r="N35" s="192">
        <f t="shared" si="140"/>
        <v>0</v>
      </c>
      <c r="O35" s="192">
        <f t="shared" si="140"/>
        <v>0</v>
      </c>
      <c r="P35" s="192">
        <f t="shared" si="140"/>
        <v>0</v>
      </c>
      <c r="Q35" s="192">
        <f t="shared" si="140"/>
        <v>0</v>
      </c>
      <c r="R35" s="192">
        <f t="shared" si="140"/>
        <v>0</v>
      </c>
      <c r="S35" s="192">
        <f t="shared" si="140"/>
        <v>798964</v>
      </c>
      <c r="T35" s="192">
        <f t="shared" si="140"/>
        <v>679119</v>
      </c>
    </row>
    <row r="36" spans="1:20" s="337" customFormat="1" ht="25.5" hidden="1" x14ac:dyDescent="0.2">
      <c r="A36" s="463" t="str">
        <f>'Visi duomenys'!A36</f>
        <v>1.2.1.4.1</v>
      </c>
      <c r="B36" s="463" t="str">
        <f>'Visi duomenys'!B36</f>
        <v>Tauragės miesto viešojo susisiekimo parko transporto priemonių atnaujinimas</v>
      </c>
      <c r="C36" s="214">
        <f t="shared" si="0"/>
        <v>0</v>
      </c>
      <c r="D36" s="214">
        <f>'Visi duomenys'!U36</f>
        <v>0</v>
      </c>
      <c r="E36" s="214">
        <f t="shared" si="0"/>
        <v>0</v>
      </c>
      <c r="F36" s="214">
        <f>'Visi duomenys'!V36</f>
        <v>0</v>
      </c>
      <c r="G36" s="214">
        <f t="shared" ref="G36" si="141">IF($T36&gt;0,H36/$T36*$S36,0)</f>
        <v>0</v>
      </c>
      <c r="H36" s="214">
        <f>'Visi duomenys'!W36</f>
        <v>0</v>
      </c>
      <c r="I36" s="214">
        <f t="shared" ref="I36" si="142">IF($T36&gt;0,J36/$T36*$S36,0)</f>
        <v>0</v>
      </c>
      <c r="J36" s="214">
        <f>'Visi duomenys'!X36</f>
        <v>0</v>
      </c>
      <c r="K36" s="214">
        <f t="shared" ref="K36" si="143">IF($T36&gt;0,L36/$T36*$S36,0)</f>
        <v>798964</v>
      </c>
      <c r="L36" s="214">
        <f>'Visi duomenys'!Y36</f>
        <v>679119</v>
      </c>
      <c r="M36" s="214">
        <f t="shared" ref="M36" si="144">IF($T36&gt;0,N36/$T36*$S36,0)</f>
        <v>0</v>
      </c>
      <c r="N36" s="214">
        <f>'Visi duomenys'!Z36</f>
        <v>0</v>
      </c>
      <c r="O36" s="214">
        <f t="shared" ref="O36" si="145">IF($T36&gt;0,P36/$T36*$S36,0)</f>
        <v>0</v>
      </c>
      <c r="P36" s="214">
        <f>'Visi duomenys'!AA36</f>
        <v>0</v>
      </c>
      <c r="Q36" s="214">
        <f t="shared" ref="Q36" si="146">IF($T36&gt;0,R36/$T36*$S36,0)</f>
        <v>0</v>
      </c>
      <c r="R36" s="214">
        <f>'Visi duomenys'!AB36</f>
        <v>0</v>
      </c>
      <c r="S36" s="214">
        <f>'Visi duomenys'!J36</f>
        <v>798964</v>
      </c>
      <c r="T36" s="214">
        <f>'Visi duomenys'!O36</f>
        <v>679119</v>
      </c>
    </row>
    <row r="37" spans="1:20" ht="63.75" x14ac:dyDescent="0.2">
      <c r="A37" s="463" t="str">
        <f>'Visi duomenys'!A37</f>
        <v>1.2.2.</v>
      </c>
      <c r="B37" s="463" t="str">
        <f>'Visi duomenys'!B37</f>
        <v>Uždavinys. Modernizuoti kultūros įstaigų fizinę ir informacinę infrastruktūrą, kultūros paslaugoms pritaikyti  kultūros paveldo objektus ir netradicines erdves,  didinti paslaugų prieinamumą.</v>
      </c>
      <c r="C37" s="339">
        <f t="shared" si="0"/>
        <v>0</v>
      </c>
      <c r="D37" s="339">
        <f>'Visi duomenys'!U37</f>
        <v>0</v>
      </c>
      <c r="E37" s="339">
        <f t="shared" si="0"/>
        <v>0</v>
      </c>
      <c r="F37" s="339">
        <f>'Visi duomenys'!V37</f>
        <v>0</v>
      </c>
      <c r="G37" s="339">
        <f t="shared" ref="G37" si="147">IF($T37&gt;0,H37/$T37*$S37,0)</f>
        <v>0</v>
      </c>
      <c r="H37" s="339">
        <f>'Visi duomenys'!W37</f>
        <v>0</v>
      </c>
      <c r="I37" s="339">
        <f t="shared" ref="I37" si="148">IF($T37&gt;0,J37/$T37*$S37,0)</f>
        <v>0</v>
      </c>
      <c r="J37" s="339">
        <f>'Visi duomenys'!X37</f>
        <v>0</v>
      </c>
      <c r="K37" s="339">
        <f t="shared" ref="K37" si="149">IF($T37&gt;0,L37/$T37*$S37,0)</f>
        <v>0</v>
      </c>
      <c r="L37" s="339">
        <f>'Visi duomenys'!Y37</f>
        <v>0</v>
      </c>
      <c r="M37" s="339">
        <f t="shared" ref="M37" si="150">IF($T37&gt;0,N37/$T37*$S37,0)</f>
        <v>0</v>
      </c>
      <c r="N37" s="339">
        <f>'Visi duomenys'!Z37</f>
        <v>0</v>
      </c>
      <c r="O37" s="339">
        <f t="shared" ref="O37" si="151">IF($T37&gt;0,P37/$T37*$S37,0)</f>
        <v>0</v>
      </c>
      <c r="P37" s="339">
        <f>'Visi duomenys'!AA37</f>
        <v>0</v>
      </c>
      <c r="Q37" s="339">
        <f t="shared" ref="Q37" si="152">IF($T37&gt;0,R37/$T37*$S37,0)</f>
        <v>0</v>
      </c>
      <c r="R37" s="339">
        <f>'Visi duomenys'!AB37</f>
        <v>0</v>
      </c>
      <c r="S37" s="339">
        <f>'Visi duomenys'!J37</f>
        <v>0</v>
      </c>
      <c r="T37" s="339">
        <f>'Visi duomenys'!O37</f>
        <v>0</v>
      </c>
    </row>
    <row r="38" spans="1:20" ht="25.5" x14ac:dyDescent="0.2">
      <c r="A38" s="463" t="str">
        <f>'Visi duomenys'!A38</f>
        <v>1.2.2.1</v>
      </c>
      <c r="B38" s="463" t="str">
        <f>'Visi duomenys'!B38</f>
        <v>Priemonė: Modernizuoti savivaldybių kultūros infrastruktūrą</v>
      </c>
      <c r="C38" s="192">
        <f>SUM(C39:C40)</f>
        <v>0</v>
      </c>
      <c r="D38" s="192">
        <f t="shared" ref="D38:T38" si="153">SUM(D39:D40)</f>
        <v>0</v>
      </c>
      <c r="E38" s="192">
        <f t="shared" si="153"/>
        <v>0</v>
      </c>
      <c r="F38" s="192">
        <f t="shared" si="153"/>
        <v>0</v>
      </c>
      <c r="G38" s="192">
        <f t="shared" si="153"/>
        <v>0</v>
      </c>
      <c r="H38" s="192">
        <f t="shared" si="153"/>
        <v>0</v>
      </c>
      <c r="I38" s="192">
        <f t="shared" si="153"/>
        <v>638734.66274167923</v>
      </c>
      <c r="J38" s="192">
        <f t="shared" si="153"/>
        <v>350094.23</v>
      </c>
      <c r="K38" s="192">
        <f t="shared" si="153"/>
        <v>347502.76550047571</v>
      </c>
      <c r="L38" s="192">
        <f t="shared" si="153"/>
        <v>241804.15999999997</v>
      </c>
      <c r="M38" s="192">
        <f t="shared" si="153"/>
        <v>117647.09175784502</v>
      </c>
      <c r="N38" s="192">
        <f t="shared" si="153"/>
        <v>100000</v>
      </c>
      <c r="O38" s="192">
        <f t="shared" si="153"/>
        <v>0</v>
      </c>
      <c r="P38" s="192">
        <f t="shared" si="153"/>
        <v>0</v>
      </c>
      <c r="Q38" s="192">
        <f t="shared" si="153"/>
        <v>0</v>
      </c>
      <c r="R38" s="192">
        <f t="shared" si="153"/>
        <v>0</v>
      </c>
      <c r="S38" s="192">
        <f t="shared" si="153"/>
        <v>1103884.52</v>
      </c>
      <c r="T38" s="192">
        <f t="shared" si="153"/>
        <v>691898.39</v>
      </c>
    </row>
    <row r="39" spans="1:20" s="337" customFormat="1" hidden="1" x14ac:dyDescent="0.2">
      <c r="A39" s="463" t="str">
        <f>'Visi duomenys'!A39</f>
        <v>1.2.2.1.1</v>
      </c>
      <c r="B39" s="463" t="str">
        <f>'Visi duomenys'!B39</f>
        <v>Tauragės krašto muziejaus modernizavimas</v>
      </c>
      <c r="C39" s="214">
        <f t="shared" si="0"/>
        <v>0</v>
      </c>
      <c r="D39" s="214">
        <f>'Visi duomenys'!U39</f>
        <v>0</v>
      </c>
      <c r="E39" s="214">
        <f t="shared" si="0"/>
        <v>0</v>
      </c>
      <c r="F39" s="214">
        <f>'Visi duomenys'!V39</f>
        <v>0</v>
      </c>
      <c r="G39" s="214">
        <f t="shared" ref="G39" si="154">IF($T39&gt;0,H39/$T39*$S39,0)</f>
        <v>0</v>
      </c>
      <c r="H39" s="214">
        <f>'Visi duomenys'!W39</f>
        <v>0</v>
      </c>
      <c r="I39" s="214">
        <f t="shared" ref="I39" si="155">IF($T39&gt;0,J39/$T39*$S39,0)</f>
        <v>235294.18351569003</v>
      </c>
      <c r="J39" s="214">
        <f>'Visi duomenys'!X39</f>
        <v>200000</v>
      </c>
      <c r="K39" s="214">
        <f t="shared" ref="K39" si="156">IF($T39&gt;0,L39/$T39*$S39,0)</f>
        <v>235416.72472646495</v>
      </c>
      <c r="L39" s="214">
        <f>'Visi duomenys'!Y39</f>
        <v>200104.15999999997</v>
      </c>
      <c r="M39" s="214">
        <f t="shared" ref="M39" si="157">IF($T39&gt;0,N39/$T39*$S39,0)</f>
        <v>117647.09175784502</v>
      </c>
      <c r="N39" s="214">
        <f>'Visi duomenys'!Z39</f>
        <v>100000</v>
      </c>
      <c r="O39" s="214">
        <f t="shared" ref="O39" si="158">IF($T39&gt;0,P39/$T39*$S39,0)</f>
        <v>0</v>
      </c>
      <c r="P39" s="214">
        <f>'Visi duomenys'!AA39</f>
        <v>0</v>
      </c>
      <c r="Q39" s="214">
        <f t="shared" ref="Q39" si="159">IF($T39&gt;0,R39/$T39*$S39,0)</f>
        <v>0</v>
      </c>
      <c r="R39" s="214">
        <f>'Visi duomenys'!AB39</f>
        <v>0</v>
      </c>
      <c r="S39" s="214">
        <f>'Visi duomenys'!J39</f>
        <v>588358</v>
      </c>
      <c r="T39" s="214">
        <f>'Visi duomenys'!O39</f>
        <v>500104.16</v>
      </c>
    </row>
    <row r="40" spans="1:20" s="337" customFormat="1" hidden="1" x14ac:dyDescent="0.2">
      <c r="A40" s="463" t="str">
        <f>'Visi duomenys'!A40</f>
        <v>1.2.2.1.2</v>
      </c>
      <c r="B40" s="463" t="str">
        <f>'Visi duomenys'!B40</f>
        <v>Jurbarko kultūros centro modernizavimas</v>
      </c>
      <c r="C40" s="214">
        <f t="shared" si="0"/>
        <v>0</v>
      </c>
      <c r="D40" s="214">
        <f>'Visi duomenys'!U40</f>
        <v>0</v>
      </c>
      <c r="E40" s="214">
        <f t="shared" si="0"/>
        <v>0</v>
      </c>
      <c r="F40" s="214">
        <f>'Visi duomenys'!V40</f>
        <v>0</v>
      </c>
      <c r="G40" s="214">
        <f t="shared" ref="G40" si="160">IF($T40&gt;0,H40/$T40*$S40,0)</f>
        <v>0</v>
      </c>
      <c r="H40" s="214">
        <f>'Visi duomenys'!W40</f>
        <v>0</v>
      </c>
      <c r="I40" s="214">
        <f t="shared" ref="I40" si="161">IF($T40&gt;0,J40/$T40*$S40,0)</f>
        <v>403440.47922598926</v>
      </c>
      <c r="J40" s="214">
        <f>'Visi duomenys'!X40</f>
        <v>150094.23000000001</v>
      </c>
      <c r="K40" s="214">
        <f t="shared" ref="K40" si="162">IF($T40&gt;0,L40/$T40*$S40,0)</f>
        <v>112086.04077401078</v>
      </c>
      <c r="L40" s="214">
        <f>'Visi duomenys'!Y40</f>
        <v>41700</v>
      </c>
      <c r="M40" s="214">
        <f t="shared" ref="M40" si="163">IF($T40&gt;0,N40/$T40*$S40,0)</f>
        <v>0</v>
      </c>
      <c r="N40" s="214">
        <f>'Visi duomenys'!Z40</f>
        <v>0</v>
      </c>
      <c r="O40" s="214">
        <f t="shared" ref="O40" si="164">IF($T40&gt;0,P40/$T40*$S40,0)</f>
        <v>0</v>
      </c>
      <c r="P40" s="214">
        <f>'Visi duomenys'!AA40</f>
        <v>0</v>
      </c>
      <c r="Q40" s="214">
        <f t="shared" ref="Q40" si="165">IF($T40&gt;0,R40/$T40*$S40,0)</f>
        <v>0</v>
      </c>
      <c r="R40" s="214">
        <f>'Visi duomenys'!AB40</f>
        <v>0</v>
      </c>
      <c r="S40" s="214">
        <f>'Visi duomenys'!J40</f>
        <v>515526.52</v>
      </c>
      <c r="T40" s="214">
        <f>'Visi duomenys'!O40</f>
        <v>191794.23</v>
      </c>
    </row>
    <row r="41" spans="1:20" ht="25.5" x14ac:dyDescent="0.2">
      <c r="A41" s="463" t="str">
        <f>'Visi duomenys'!A41</f>
        <v>1.2.2.2</v>
      </c>
      <c r="B41" s="463" t="str">
        <f>'Visi duomenys'!B41</f>
        <v>Priemonė: Aktualizuoti savivaldybių kultūros paveldo objektus</v>
      </c>
      <c r="C41" s="192">
        <f>SUM(C42:C45)</f>
        <v>0</v>
      </c>
      <c r="D41" s="192">
        <f t="shared" ref="D41:T41" si="166">SUM(D42:D45)</f>
        <v>0</v>
      </c>
      <c r="E41" s="192">
        <f t="shared" si="166"/>
        <v>0</v>
      </c>
      <c r="F41" s="192">
        <f t="shared" si="166"/>
        <v>0</v>
      </c>
      <c r="G41" s="192">
        <f t="shared" si="166"/>
        <v>0</v>
      </c>
      <c r="H41" s="192">
        <f t="shared" si="166"/>
        <v>0</v>
      </c>
      <c r="I41" s="192">
        <f t="shared" si="166"/>
        <v>284182.37998883601</v>
      </c>
      <c r="J41" s="192">
        <f t="shared" si="166"/>
        <v>241554.61</v>
      </c>
      <c r="K41" s="192">
        <f t="shared" si="166"/>
        <v>625601.2597029598</v>
      </c>
      <c r="L41" s="192">
        <f t="shared" si="166"/>
        <v>531760.82000000007</v>
      </c>
      <c r="M41" s="192">
        <f t="shared" si="166"/>
        <v>302312.49030820426</v>
      </c>
      <c r="N41" s="192">
        <f t="shared" si="166"/>
        <v>256965.68</v>
      </c>
      <c r="O41" s="192">
        <f t="shared" si="166"/>
        <v>0</v>
      </c>
      <c r="P41" s="192">
        <f t="shared" si="166"/>
        <v>0</v>
      </c>
      <c r="Q41" s="192">
        <f t="shared" si="166"/>
        <v>0</v>
      </c>
      <c r="R41" s="192">
        <f t="shared" si="166"/>
        <v>0</v>
      </c>
      <c r="S41" s="192">
        <f t="shared" si="166"/>
        <v>1212096.1299999999</v>
      </c>
      <c r="T41" s="192">
        <f t="shared" si="166"/>
        <v>1030281.1100000001</v>
      </c>
    </row>
    <row r="42" spans="1:20" s="337" customFormat="1" ht="76.5" hidden="1" x14ac:dyDescent="0.2">
      <c r="A42" s="463" t="str">
        <f>'Visi duomenys'!A42</f>
        <v>1.2.2.2.1</v>
      </c>
      <c r="B42" s="463" t="str">
        <f>'Visi duomenys'!B42</f>
        <v>Pastatų komplekso, vad. Tauragės pilimi (adresu S. Dariaus ir S. Girėno g. 5, Tauragė; unikalus Nr. 1665), kompleksinis atnaujinimas (I etapas: kultūros paveldo savybių išsaugojimas ir pritaikymas bendruomeniniams poreikiams)</v>
      </c>
      <c r="C42" s="214">
        <f t="shared" si="0"/>
        <v>0</v>
      </c>
      <c r="D42" s="214">
        <f>'Visi duomenys'!U42</f>
        <v>0</v>
      </c>
      <c r="E42" s="214">
        <f t="shared" si="0"/>
        <v>0</v>
      </c>
      <c r="F42" s="214">
        <f>'Visi duomenys'!V42</f>
        <v>0</v>
      </c>
      <c r="G42" s="214">
        <f t="shared" ref="G42" si="167">IF($T42&gt;0,H42/$T42*$S42,0)</f>
        <v>0</v>
      </c>
      <c r="H42" s="214">
        <f>'Visi duomenys'!W42</f>
        <v>0</v>
      </c>
      <c r="I42" s="214">
        <f t="shared" ref="I42" si="168">IF($T42&gt;0,J42/$T42*$S42,0)</f>
        <v>117646.98432639994</v>
      </c>
      <c r="J42" s="214">
        <f>'Visi duomenys'!X42</f>
        <v>100000</v>
      </c>
      <c r="K42" s="214">
        <f t="shared" ref="K42" si="169">IF($T42&gt;0,L42/$T42*$S42,0)</f>
        <v>229181.03134720013</v>
      </c>
      <c r="L42" s="214">
        <f>'Visi duomenys'!Y42</f>
        <v>194804</v>
      </c>
      <c r="M42" s="214">
        <f t="shared" ref="M42" si="170">IF($T42&gt;0,N42/$T42*$S42,0)</f>
        <v>117646.98432639994</v>
      </c>
      <c r="N42" s="214">
        <f>'Visi duomenys'!Z42</f>
        <v>100000</v>
      </c>
      <c r="O42" s="214">
        <f t="shared" ref="O42" si="171">IF($T42&gt;0,P42/$T42*$S42,0)</f>
        <v>0</v>
      </c>
      <c r="P42" s="214">
        <f>'Visi duomenys'!AA42</f>
        <v>0</v>
      </c>
      <c r="Q42" s="214">
        <f t="shared" ref="Q42" si="172">IF($T42&gt;0,R42/$T42*$S42,0)</f>
        <v>0</v>
      </c>
      <c r="R42" s="214">
        <f>'Visi duomenys'!AB42</f>
        <v>0</v>
      </c>
      <c r="S42" s="214">
        <f>'Visi duomenys'!J42</f>
        <v>464475</v>
      </c>
      <c r="T42" s="214">
        <f>'Visi duomenys'!O42</f>
        <v>394804</v>
      </c>
    </row>
    <row r="43" spans="1:20" s="337" customFormat="1" ht="38.25" hidden="1" x14ac:dyDescent="0.2">
      <c r="A43" s="463" t="str">
        <f>'Visi duomenys'!A43</f>
        <v>1.2.2.2.2</v>
      </c>
      <c r="B43" s="463" t="str">
        <f>'Visi duomenys'!B43</f>
        <v>Požerės Kristaus Atsimainymo bažnyčios komplekso aktualizavimas vietos bendruomenės poreikiams</v>
      </c>
      <c r="C43" s="214">
        <f t="shared" si="0"/>
        <v>0</v>
      </c>
      <c r="D43" s="214">
        <f>'Visi duomenys'!U43</f>
        <v>0</v>
      </c>
      <c r="E43" s="214">
        <f t="shared" si="0"/>
        <v>0</v>
      </c>
      <c r="F43" s="214">
        <f>'Visi duomenys'!V43</f>
        <v>0</v>
      </c>
      <c r="G43" s="214">
        <f t="shared" ref="G43" si="173">IF($T43&gt;0,H43/$T43*$S43,0)</f>
        <v>0</v>
      </c>
      <c r="H43" s="214">
        <f>'Visi duomenys'!W43</f>
        <v>0</v>
      </c>
      <c r="I43" s="214">
        <f t="shared" ref="I43" si="174">IF($T43&gt;0,J43/$T43*$S43,0)</f>
        <v>35294.117716885099</v>
      </c>
      <c r="J43" s="214">
        <f>'Visi duomenys'!X43</f>
        <v>30000</v>
      </c>
      <c r="K43" s="214">
        <f t="shared" ref="K43" si="175">IF($T43&gt;0,L43/$T43*$S43,0)</f>
        <v>211764.70630131059</v>
      </c>
      <c r="L43" s="214">
        <f>'Visi duomenys'!Y43</f>
        <v>180000</v>
      </c>
      <c r="M43" s="214">
        <f t="shared" ref="M43" si="176">IF($T43&gt;0,N43/$T43*$S43,0)</f>
        <v>50268.305981804311</v>
      </c>
      <c r="N43" s="214">
        <f>'Visi duomenys'!Z43</f>
        <v>42728.06</v>
      </c>
      <c r="O43" s="214">
        <f t="shared" ref="O43" si="177">IF($T43&gt;0,P43/$T43*$S43,0)</f>
        <v>0</v>
      </c>
      <c r="P43" s="214">
        <f>'Visi duomenys'!AA43</f>
        <v>0</v>
      </c>
      <c r="Q43" s="214">
        <f t="shared" ref="Q43" si="178">IF($T43&gt;0,R43/$T43*$S43,0)</f>
        <v>0</v>
      </c>
      <c r="R43" s="214">
        <f>'Visi duomenys'!AB43</f>
        <v>0</v>
      </c>
      <c r="S43" s="214">
        <f>'Visi duomenys'!J43</f>
        <v>297327.13</v>
      </c>
      <c r="T43" s="214">
        <f>'Visi duomenys'!O43</f>
        <v>252728.06</v>
      </c>
    </row>
    <row r="44" spans="1:20" s="337" customFormat="1" ht="51" hidden="1" x14ac:dyDescent="0.2">
      <c r="A44" s="463" t="str">
        <f>'Visi duomenys'!A44</f>
        <v>1.2.2.2.3</v>
      </c>
      <c r="B44" s="463" t="str">
        <f>'Visi duomenys'!B44</f>
        <v xml:space="preserve">Buvusio Kristijono Donelaičio gimnazijos pastato Vilniaus g. 46, Pagėgiai, aktų salės ir vidaus laiptų paveldosaugos vertingųjų savybių sutvarkymas </v>
      </c>
      <c r="C44" s="214">
        <f t="shared" si="0"/>
        <v>0</v>
      </c>
      <c r="D44" s="214">
        <f>'Visi duomenys'!U44</f>
        <v>0</v>
      </c>
      <c r="E44" s="214">
        <f t="shared" si="0"/>
        <v>0</v>
      </c>
      <c r="F44" s="214">
        <f>'Visi duomenys'!V44</f>
        <v>0</v>
      </c>
      <c r="G44" s="214">
        <f t="shared" ref="G44" si="179">IF($T44&gt;0,H44/$T44*$S44,0)</f>
        <v>0</v>
      </c>
      <c r="H44" s="214">
        <f>'Visi duomenys'!W44</f>
        <v>0</v>
      </c>
      <c r="I44" s="214">
        <f t="shared" ref="I44" si="180">IF($T44&gt;0,J44/$T44*$S44,0)</f>
        <v>64042.677945550924</v>
      </c>
      <c r="J44" s="214">
        <f>'Visi duomenys'!X44</f>
        <v>54435.8</v>
      </c>
      <c r="K44" s="214">
        <f t="shared" ref="K44" si="181">IF($T44&gt;0,L44/$T44*$S44,0)</f>
        <v>50258.322054449076</v>
      </c>
      <c r="L44" s="214">
        <f>'Visi duomenys'!Y44</f>
        <v>42719.199999999997</v>
      </c>
      <c r="M44" s="214">
        <f t="shared" ref="M44" si="182">IF($T44&gt;0,N44/$T44*$S44,0)</f>
        <v>0</v>
      </c>
      <c r="N44" s="214">
        <f>'Visi duomenys'!Z44</f>
        <v>0</v>
      </c>
      <c r="O44" s="214">
        <f t="shared" ref="O44" si="183">IF($T44&gt;0,P44/$T44*$S44,0)</f>
        <v>0</v>
      </c>
      <c r="P44" s="214">
        <f>'Visi duomenys'!AA44</f>
        <v>0</v>
      </c>
      <c r="Q44" s="214">
        <f t="shared" ref="Q44" si="184">IF($T44&gt;0,R44/$T44*$S44,0)</f>
        <v>0</v>
      </c>
      <c r="R44" s="214">
        <f>'Visi duomenys'!AB44</f>
        <v>0</v>
      </c>
      <c r="S44" s="214">
        <f>'Visi duomenys'!J44</f>
        <v>114301</v>
      </c>
      <c r="T44" s="214">
        <f>'Visi duomenys'!O44</f>
        <v>97155</v>
      </c>
    </row>
    <row r="45" spans="1:20" s="337" customFormat="1" ht="25.5" hidden="1" x14ac:dyDescent="0.2">
      <c r="A45" s="463" t="str">
        <f>'Visi duomenys'!A45</f>
        <v>1.2.2.2.4</v>
      </c>
      <c r="B45" s="463" t="str">
        <f>'Visi duomenys'!B45</f>
        <v>Mažosios Lietuvos Jurbarko krašto kultūros centro aktualizavimas</v>
      </c>
      <c r="C45" s="214">
        <f t="shared" si="0"/>
        <v>0</v>
      </c>
      <c r="D45" s="214">
        <f>'Visi duomenys'!U45</f>
        <v>0</v>
      </c>
      <c r="E45" s="214">
        <f t="shared" si="0"/>
        <v>0</v>
      </c>
      <c r="F45" s="214">
        <f>'Visi duomenys'!V45</f>
        <v>0</v>
      </c>
      <c r="G45" s="214">
        <f t="shared" ref="G45" si="185">IF($T45&gt;0,H45/$T45*$S45,0)</f>
        <v>0</v>
      </c>
      <c r="H45" s="214">
        <f>'Visi duomenys'!W45</f>
        <v>0</v>
      </c>
      <c r="I45" s="214">
        <f t="shared" ref="I45" si="186">IF($T45&gt;0,J45/$T45*$S45,0)</f>
        <v>67198.600000000006</v>
      </c>
      <c r="J45" s="214">
        <f>'Visi duomenys'!X45</f>
        <v>57118.81</v>
      </c>
      <c r="K45" s="214">
        <f t="shared" ref="K45" si="187">IF($T45&gt;0,L45/$T45*$S45,0)</f>
        <v>134397.20000000001</v>
      </c>
      <c r="L45" s="214">
        <f>'Visi duomenys'!Y45</f>
        <v>114237.62</v>
      </c>
      <c r="M45" s="214">
        <f t="shared" ref="M45" si="188">IF($T45&gt;0,N45/$T45*$S45,0)</f>
        <v>134397.20000000001</v>
      </c>
      <c r="N45" s="214">
        <f>'Visi duomenys'!Z45</f>
        <v>114237.62</v>
      </c>
      <c r="O45" s="214">
        <f t="shared" ref="O45" si="189">IF($T45&gt;0,P45/$T45*$S45,0)</f>
        <v>0</v>
      </c>
      <c r="P45" s="214">
        <f>'Visi duomenys'!AA45</f>
        <v>0</v>
      </c>
      <c r="Q45" s="214">
        <f t="shared" ref="Q45" si="190">IF($T45&gt;0,R45/$T45*$S45,0)</f>
        <v>0</v>
      </c>
      <c r="R45" s="214">
        <f>'Visi duomenys'!AB45</f>
        <v>0</v>
      </c>
      <c r="S45" s="214">
        <f>'Visi duomenys'!J45</f>
        <v>335993</v>
      </c>
      <c r="T45" s="214">
        <f>'Visi duomenys'!O45</f>
        <v>285594.05</v>
      </c>
    </row>
    <row r="46" spans="1:20" ht="76.5" x14ac:dyDescent="0.2">
      <c r="A46" s="463" t="str">
        <f>'Visi duomenys'!A46</f>
        <v>1.2.3.</v>
      </c>
      <c r="B46" s="463" t="str">
        <f>'Visi duomenys'!B46</f>
        <v xml:space="preserve">Uždavinys. Vykdyti informacines marketingo priemones, skatinančias viešąsias ir privačias investicijas  į rekreacijos ir turizmo sistemos plėtrą, gerinti turizmo įvaizdį ir didinti paslaugų prieinamumą.  </v>
      </c>
      <c r="C46" s="339">
        <f t="shared" si="0"/>
        <v>0</v>
      </c>
      <c r="D46" s="339">
        <f>'Visi duomenys'!U46</f>
        <v>0</v>
      </c>
      <c r="E46" s="339">
        <f t="shared" si="0"/>
        <v>0</v>
      </c>
      <c r="F46" s="339">
        <f>'Visi duomenys'!V46</f>
        <v>0</v>
      </c>
      <c r="G46" s="339">
        <f t="shared" ref="G46" si="191">IF($T46&gt;0,H46/$T46*$S46,0)</f>
        <v>0</v>
      </c>
      <c r="H46" s="339">
        <f>'Visi duomenys'!W46</f>
        <v>0</v>
      </c>
      <c r="I46" s="339">
        <f t="shared" ref="I46" si="192">IF($T46&gt;0,J46/$T46*$S46,0)</f>
        <v>0</v>
      </c>
      <c r="J46" s="339">
        <f>'Visi duomenys'!X46</f>
        <v>0</v>
      </c>
      <c r="K46" s="339">
        <f t="shared" ref="K46" si="193">IF($T46&gt;0,L46/$T46*$S46,0)</f>
        <v>0</v>
      </c>
      <c r="L46" s="339">
        <f>'Visi duomenys'!Y46</f>
        <v>0</v>
      </c>
      <c r="M46" s="339">
        <f t="shared" ref="M46" si="194">IF($T46&gt;0,N46/$T46*$S46,0)</f>
        <v>0</v>
      </c>
      <c r="N46" s="339">
        <f>'Visi duomenys'!Z46</f>
        <v>0</v>
      </c>
      <c r="O46" s="339">
        <f t="shared" ref="O46" si="195">IF($T46&gt;0,P46/$T46*$S46,0)</f>
        <v>0</v>
      </c>
      <c r="P46" s="339">
        <f>'Visi duomenys'!AA46</f>
        <v>0</v>
      </c>
      <c r="Q46" s="339">
        <f t="shared" ref="Q46" si="196">IF($T46&gt;0,R46/$T46*$S46,0)</f>
        <v>0</v>
      </c>
      <c r="R46" s="339">
        <f>'Visi duomenys'!AB46</f>
        <v>0</v>
      </c>
      <c r="S46" s="339">
        <f>'Visi duomenys'!J46</f>
        <v>0</v>
      </c>
      <c r="T46" s="339">
        <f>'Visi duomenys'!O46</f>
        <v>0</v>
      </c>
    </row>
    <row r="47" spans="1:20" ht="38.25" x14ac:dyDescent="0.2">
      <c r="A47" s="463" t="str">
        <f>'Visi duomenys'!A47</f>
        <v>1.2.3.1</v>
      </c>
      <c r="B47" s="463" t="str">
        <f>'Visi duomenys'!B47</f>
        <v>Priemonė: Savivaldybes jungiančių turizmo trasų ir turizmo maršrutų informacinės infrastruktūros plėtra</v>
      </c>
      <c r="C47" s="192">
        <f>C48</f>
        <v>0</v>
      </c>
      <c r="D47" s="192">
        <f t="shared" ref="D47:T47" si="197">D48</f>
        <v>0</v>
      </c>
      <c r="E47" s="192">
        <f t="shared" si="197"/>
        <v>0</v>
      </c>
      <c r="F47" s="192">
        <f t="shared" si="197"/>
        <v>0</v>
      </c>
      <c r="G47" s="192">
        <f t="shared" si="197"/>
        <v>0</v>
      </c>
      <c r="H47" s="192">
        <f t="shared" si="197"/>
        <v>0</v>
      </c>
      <c r="I47" s="192">
        <f t="shared" si="197"/>
        <v>93842.353414068886</v>
      </c>
      <c r="J47" s="192">
        <f t="shared" si="197"/>
        <v>79766</v>
      </c>
      <c r="K47" s="192">
        <f t="shared" si="197"/>
        <v>187683.53035754361</v>
      </c>
      <c r="L47" s="192">
        <f t="shared" si="197"/>
        <v>159531</v>
      </c>
      <c r="M47" s="192">
        <f t="shared" si="197"/>
        <v>185399.63622838751</v>
      </c>
      <c r="N47" s="192">
        <f t="shared" si="197"/>
        <v>157589.69</v>
      </c>
      <c r="O47" s="192">
        <f t="shared" si="197"/>
        <v>0</v>
      </c>
      <c r="P47" s="192">
        <f t="shared" si="197"/>
        <v>0</v>
      </c>
      <c r="Q47" s="192">
        <f t="shared" si="197"/>
        <v>0</v>
      </c>
      <c r="R47" s="192">
        <f t="shared" si="197"/>
        <v>0</v>
      </c>
      <c r="S47" s="192">
        <f t="shared" si="197"/>
        <v>466925.52</v>
      </c>
      <c r="T47" s="192">
        <f t="shared" si="197"/>
        <v>396886.69</v>
      </c>
    </row>
    <row r="48" spans="1:20" s="337" customFormat="1" ht="38.25" hidden="1" x14ac:dyDescent="0.2">
      <c r="A48" s="463" t="str">
        <f>'Visi duomenys'!A48</f>
        <v>1.2.3.1.1</v>
      </c>
      <c r="B48" s="463" t="str">
        <f>'Visi duomenys'!B48</f>
        <v>Savivaldybes jungiančių turizmo trąsų ir turizmo maršrutų infrastruktūros plėtra Tauragės regione</v>
      </c>
      <c r="C48" s="214">
        <f t="shared" si="0"/>
        <v>0</v>
      </c>
      <c r="D48" s="214">
        <f>'Visi duomenys'!U48</f>
        <v>0</v>
      </c>
      <c r="E48" s="214">
        <f t="shared" si="0"/>
        <v>0</v>
      </c>
      <c r="F48" s="214">
        <f>'Visi duomenys'!V48</f>
        <v>0</v>
      </c>
      <c r="G48" s="214">
        <f t="shared" ref="G48" si="198">IF($T48&gt;0,H48/$T48*$S48,0)</f>
        <v>0</v>
      </c>
      <c r="H48" s="214">
        <f>'Visi duomenys'!W48</f>
        <v>0</v>
      </c>
      <c r="I48" s="214">
        <f t="shared" ref="I48" si="199">IF($T48&gt;0,J48/$T48*$S48,0)</f>
        <v>93842.353414068886</v>
      </c>
      <c r="J48" s="214">
        <f>'Visi duomenys'!X48</f>
        <v>79766</v>
      </c>
      <c r="K48" s="214">
        <f t="shared" ref="K48" si="200">IF($T48&gt;0,L48/$T48*$S48,0)</f>
        <v>187683.53035754361</v>
      </c>
      <c r="L48" s="214">
        <f>'Visi duomenys'!Y48</f>
        <v>159531</v>
      </c>
      <c r="M48" s="214">
        <f t="shared" ref="M48" si="201">IF($T48&gt;0,N48/$T48*$S48,0)</f>
        <v>185399.63622838751</v>
      </c>
      <c r="N48" s="214">
        <f>'Visi duomenys'!Z48</f>
        <v>157589.69</v>
      </c>
      <c r="O48" s="214">
        <f t="shared" ref="O48" si="202">IF($T48&gt;0,P48/$T48*$S48,0)</f>
        <v>0</v>
      </c>
      <c r="P48" s="214">
        <f>'Visi duomenys'!AA48</f>
        <v>0</v>
      </c>
      <c r="Q48" s="214">
        <f t="shared" ref="Q48" si="203">IF($T48&gt;0,R48/$T48*$S48,0)</f>
        <v>0</v>
      </c>
      <c r="R48" s="214">
        <f>'Visi duomenys'!AB48</f>
        <v>0</v>
      </c>
      <c r="S48" s="214">
        <f>'Visi duomenys'!J48</f>
        <v>466925.52</v>
      </c>
      <c r="T48" s="214">
        <f>'Visi duomenys'!O48</f>
        <v>396886.69</v>
      </c>
    </row>
    <row r="49" spans="1:20" ht="38.25" x14ac:dyDescent="0.2">
      <c r="A49" s="463" t="str">
        <f>'Visi duomenys'!A49</f>
        <v>2.1.</v>
      </c>
      <c r="B49" s="463" t="str">
        <f>'Visi duomenys'!B49</f>
        <v xml:space="preserve">Tikslas. Gerinti viešųjų sveikatos apsaugos, švietimo ir socialinių paslaugų teikimo kokybę, didinti jų prieinamumą gyventojams. </v>
      </c>
      <c r="C49" s="339">
        <f t="shared" si="0"/>
        <v>0</v>
      </c>
      <c r="D49" s="339">
        <f>'Visi duomenys'!U49</f>
        <v>0</v>
      </c>
      <c r="E49" s="339">
        <f t="shared" si="0"/>
        <v>0</v>
      </c>
      <c r="F49" s="339">
        <f>'Visi duomenys'!V49</f>
        <v>0</v>
      </c>
      <c r="G49" s="339">
        <f t="shared" ref="G49" si="204">IF($T49&gt;0,H49/$T49*$S49,0)</f>
        <v>0</v>
      </c>
      <c r="H49" s="339">
        <f>'Visi duomenys'!W49</f>
        <v>0</v>
      </c>
      <c r="I49" s="339">
        <f t="shared" ref="I49" si="205">IF($T49&gt;0,J49/$T49*$S49,0)</f>
        <v>0</v>
      </c>
      <c r="J49" s="339">
        <f>'Visi duomenys'!X49</f>
        <v>0</v>
      </c>
      <c r="K49" s="339">
        <f t="shared" ref="K49" si="206">IF($T49&gt;0,L49/$T49*$S49,0)</f>
        <v>0</v>
      </c>
      <c r="L49" s="339">
        <f>'Visi duomenys'!Y49</f>
        <v>0</v>
      </c>
      <c r="M49" s="339">
        <f t="shared" ref="M49" si="207">IF($T49&gt;0,N49/$T49*$S49,0)</f>
        <v>0</v>
      </c>
      <c r="N49" s="339">
        <f>'Visi duomenys'!Z49</f>
        <v>0</v>
      </c>
      <c r="O49" s="339">
        <f t="shared" ref="O49" si="208">IF($T49&gt;0,P49/$T49*$S49,0)</f>
        <v>0</v>
      </c>
      <c r="P49" s="339">
        <f>'Visi duomenys'!AA49</f>
        <v>0</v>
      </c>
      <c r="Q49" s="339">
        <f t="shared" ref="Q49" si="209">IF($T49&gt;0,R49/$T49*$S49,0)</f>
        <v>0</v>
      </c>
      <c r="R49" s="339">
        <f>'Visi duomenys'!AB49</f>
        <v>0</v>
      </c>
      <c r="S49" s="339">
        <f>'Visi duomenys'!J49</f>
        <v>0</v>
      </c>
      <c r="T49" s="339">
        <f>'Visi duomenys'!O49</f>
        <v>0</v>
      </c>
    </row>
    <row r="50" spans="1:20" ht="63.75" x14ac:dyDescent="0.2">
      <c r="A50" s="463" t="str">
        <f>'Visi duomenys'!A50</f>
        <v>2.1.1.</v>
      </c>
      <c r="B50" s="463" t="str">
        <f>'Visi duomenys'!B50</f>
        <v>Uždavinys. Padidinti bendrojo ugdymo, priešmokyklinio ir ikimokyklinio bei neformaliojo švietimo įstaigų tinklo efektyvumą, plėtoti vaikų ir jaunimo ugdymo galimybes ir prieinamumą.</v>
      </c>
      <c r="C50" s="339">
        <f t="shared" si="0"/>
        <v>0</v>
      </c>
      <c r="D50" s="339">
        <f>'Visi duomenys'!U50</f>
        <v>0</v>
      </c>
      <c r="E50" s="339">
        <f t="shared" si="0"/>
        <v>0</v>
      </c>
      <c r="F50" s="339">
        <f>'Visi duomenys'!V50</f>
        <v>0</v>
      </c>
      <c r="G50" s="339">
        <f t="shared" ref="G50" si="210">IF($T50&gt;0,H50/$T50*$S50,0)</f>
        <v>0</v>
      </c>
      <c r="H50" s="339">
        <f>'Visi duomenys'!W50</f>
        <v>0</v>
      </c>
      <c r="I50" s="339">
        <f t="shared" ref="I50" si="211">IF($T50&gt;0,J50/$T50*$S50,0)</f>
        <v>0</v>
      </c>
      <c r="J50" s="339">
        <f>'Visi duomenys'!X50</f>
        <v>0</v>
      </c>
      <c r="K50" s="339">
        <f t="shared" ref="K50" si="212">IF($T50&gt;0,L50/$T50*$S50,0)</f>
        <v>0</v>
      </c>
      <c r="L50" s="339">
        <f>'Visi duomenys'!Y50</f>
        <v>0</v>
      </c>
      <c r="M50" s="339">
        <f t="shared" ref="M50" si="213">IF($T50&gt;0,N50/$T50*$S50,0)</f>
        <v>0</v>
      </c>
      <c r="N50" s="339">
        <f>'Visi duomenys'!Z50</f>
        <v>0</v>
      </c>
      <c r="O50" s="339">
        <f t="shared" ref="O50" si="214">IF($T50&gt;0,P50/$T50*$S50,0)</f>
        <v>0</v>
      </c>
      <c r="P50" s="339">
        <f>'Visi duomenys'!AA50</f>
        <v>0</v>
      </c>
      <c r="Q50" s="339">
        <f t="shared" ref="Q50" si="215">IF($T50&gt;0,R50/$T50*$S50,0)</f>
        <v>0</v>
      </c>
      <c r="R50" s="339">
        <f>'Visi duomenys'!AB50</f>
        <v>0</v>
      </c>
      <c r="S50" s="339">
        <f>'Visi duomenys'!J50</f>
        <v>0</v>
      </c>
      <c r="T50" s="339">
        <f>'Visi duomenys'!O50</f>
        <v>0</v>
      </c>
    </row>
    <row r="51" spans="1:20" ht="63.75" x14ac:dyDescent="0.2">
      <c r="A51" s="463" t="str">
        <f>'Visi duomenys'!A51</f>
        <v>2.1.1.1</v>
      </c>
      <c r="B51" s="463" t="str">
        <f>'Visi duomenys'!B51</f>
        <v>Priemonė: Mokyklų tinklo efektyvumo didinimas „Modernizuoti bendrojo ugdymo įstaigas ir aprūpinti jas gamtos, technologijų, menų ir kitų mokslų laboratorijų įranga“</v>
      </c>
      <c r="C51" s="192">
        <f>SUM(C52:C55)</f>
        <v>0</v>
      </c>
      <c r="D51" s="192">
        <f t="shared" ref="D51:T51" si="216">SUM(D52:D55)</f>
        <v>0</v>
      </c>
      <c r="E51" s="192">
        <f t="shared" si="216"/>
        <v>0</v>
      </c>
      <c r="F51" s="192">
        <f t="shared" si="216"/>
        <v>0</v>
      </c>
      <c r="G51" s="192">
        <f t="shared" si="216"/>
        <v>0</v>
      </c>
      <c r="H51" s="192">
        <f t="shared" si="216"/>
        <v>0</v>
      </c>
      <c r="I51" s="192">
        <f t="shared" si="216"/>
        <v>0</v>
      </c>
      <c r="J51" s="192">
        <f t="shared" si="216"/>
        <v>0</v>
      </c>
      <c r="K51" s="192">
        <f t="shared" si="216"/>
        <v>588235.37528211367</v>
      </c>
      <c r="L51" s="192">
        <f t="shared" si="216"/>
        <v>500000</v>
      </c>
      <c r="M51" s="192">
        <f t="shared" si="216"/>
        <v>759204.88316853088</v>
      </c>
      <c r="N51" s="192">
        <f t="shared" si="216"/>
        <v>645324</v>
      </c>
      <c r="O51" s="192">
        <f t="shared" si="216"/>
        <v>74174.118608178847</v>
      </c>
      <c r="P51" s="192">
        <f t="shared" si="216"/>
        <v>63048</v>
      </c>
      <c r="Q51" s="192">
        <f t="shared" si="216"/>
        <v>0</v>
      </c>
      <c r="R51" s="192">
        <f t="shared" si="216"/>
        <v>0</v>
      </c>
      <c r="S51" s="192">
        <f t="shared" si="216"/>
        <v>1421614.3770588236</v>
      </c>
      <c r="T51" s="192">
        <f t="shared" si="216"/>
        <v>1208372</v>
      </c>
    </row>
    <row r="52" spans="1:20" s="337" customFormat="1" ht="38.25" hidden="1" x14ac:dyDescent="0.2">
      <c r="A52" s="463" t="str">
        <f>'Visi duomenys'!A52</f>
        <v>2.1.1.1.1</v>
      </c>
      <c r="B52" s="463" t="str">
        <f>'Visi duomenys'!B52</f>
        <v>Šilalės Simono Gaudėšiaus gimnazijos  pastato dalies patalpų modernizavimas ir aprūpinimas įranga</v>
      </c>
      <c r="C52" s="214">
        <f t="shared" si="0"/>
        <v>0</v>
      </c>
      <c r="D52" s="214">
        <f>'Visi duomenys'!U52</f>
        <v>0</v>
      </c>
      <c r="E52" s="214">
        <f t="shared" si="0"/>
        <v>0</v>
      </c>
      <c r="F52" s="214">
        <f>'Visi duomenys'!V52</f>
        <v>0</v>
      </c>
      <c r="G52" s="214">
        <f t="shared" ref="G52" si="217">IF($T52&gt;0,H52/$T52*$S52,0)</f>
        <v>0</v>
      </c>
      <c r="H52" s="214">
        <f>'Visi duomenys'!W52</f>
        <v>0</v>
      </c>
      <c r="I52" s="214">
        <f t="shared" ref="I52" si="218">IF($T52&gt;0,J52/$T52*$S52,0)</f>
        <v>0</v>
      </c>
      <c r="J52" s="214">
        <f>'Visi duomenys'!X52</f>
        <v>0</v>
      </c>
      <c r="K52" s="214">
        <f t="shared" ref="K52" si="219">IF($T52&gt;0,L52/$T52*$S52,0)</f>
        <v>176470.5968678942</v>
      </c>
      <c r="L52" s="214">
        <f>'Visi duomenys'!Y52</f>
        <v>150000</v>
      </c>
      <c r="M52" s="214">
        <f t="shared" ref="M52" si="220">IF($T52&gt;0,N52/$T52*$S52,0)</f>
        <v>172251.77313210577</v>
      </c>
      <c r="N52" s="214">
        <f>'Visi duomenys'!Z52</f>
        <v>146414</v>
      </c>
      <c r="O52" s="214">
        <f t="shared" ref="O52" si="221">IF($T52&gt;0,P52/$T52*$S52,0)</f>
        <v>0</v>
      </c>
      <c r="P52" s="214">
        <f>'Visi duomenys'!AA52</f>
        <v>0</v>
      </c>
      <c r="Q52" s="214">
        <f t="shared" ref="Q52" si="222">IF($T52&gt;0,R52/$T52*$S52,0)</f>
        <v>0</v>
      </c>
      <c r="R52" s="214">
        <f>'Visi duomenys'!AB52</f>
        <v>0</v>
      </c>
      <c r="S52" s="214">
        <f>'Visi duomenys'!J52</f>
        <v>348722.37</v>
      </c>
      <c r="T52" s="214">
        <f>'Visi duomenys'!O52</f>
        <v>296414</v>
      </c>
    </row>
    <row r="53" spans="1:20" s="337" customFormat="1" ht="25.5" hidden="1" x14ac:dyDescent="0.2">
      <c r="A53" s="463" t="str">
        <f>'Visi duomenys'!A53</f>
        <v>2.1.1.1.2</v>
      </c>
      <c r="B53" s="463" t="str">
        <f>'Visi duomenys'!B53</f>
        <v>Mokyklo tinklo efektyvumo didinimas Pagėgių Algimanto Mackaus gimnazijoje</v>
      </c>
      <c r="C53" s="214">
        <f t="shared" si="0"/>
        <v>0</v>
      </c>
      <c r="D53" s="214">
        <f>'Visi duomenys'!U53</f>
        <v>0</v>
      </c>
      <c r="E53" s="214">
        <f t="shared" si="0"/>
        <v>0</v>
      </c>
      <c r="F53" s="214">
        <f>'Visi duomenys'!V53</f>
        <v>0</v>
      </c>
      <c r="G53" s="214">
        <f t="shared" ref="G53" si="223">IF($T53&gt;0,H53/$T53*$S53,0)</f>
        <v>0</v>
      </c>
      <c r="H53" s="214">
        <f>'Visi duomenys'!W53</f>
        <v>0</v>
      </c>
      <c r="I53" s="214">
        <f t="shared" ref="I53" si="224">IF($T53&gt;0,J53/$T53*$S53,0)</f>
        <v>0</v>
      </c>
      <c r="J53" s="214">
        <f>'Visi duomenys'!X53</f>
        <v>0</v>
      </c>
      <c r="K53" s="214">
        <f t="shared" ref="K53" si="225">IF($T53&gt;0,L53/$T53*$S53,0)</f>
        <v>117647.0588235294</v>
      </c>
      <c r="L53" s="214">
        <f>'Visi duomenys'!Y53</f>
        <v>100000</v>
      </c>
      <c r="M53" s="214">
        <f t="shared" ref="M53" si="226">IF($T53&gt;0,N53/$T53*$S53,0)</f>
        <v>16410.588235294115</v>
      </c>
      <c r="N53" s="214">
        <f>'Visi duomenys'!Z53</f>
        <v>13949</v>
      </c>
      <c r="O53" s="214">
        <f t="shared" ref="O53" si="227">IF($T53&gt;0,P53/$T53*$S53,0)</f>
        <v>0</v>
      </c>
      <c r="P53" s="214">
        <f>'Visi duomenys'!AA53</f>
        <v>0</v>
      </c>
      <c r="Q53" s="214">
        <f t="shared" ref="Q53" si="228">IF($T53&gt;0,R53/$T53*$S53,0)</f>
        <v>0</v>
      </c>
      <c r="R53" s="214">
        <f>'Visi duomenys'!AB53</f>
        <v>0</v>
      </c>
      <c r="S53" s="214">
        <f>'Visi duomenys'!J53</f>
        <v>134057.64705882352</v>
      </c>
      <c r="T53" s="214">
        <f>'Visi duomenys'!O53</f>
        <v>113949</v>
      </c>
    </row>
    <row r="54" spans="1:20" s="337" customFormat="1" ht="25.5" hidden="1" x14ac:dyDescent="0.2">
      <c r="A54" s="463" t="str">
        <f>'Visi duomenys'!A54</f>
        <v>2.1.1.1.3</v>
      </c>
      <c r="B54" s="463" t="str">
        <f>'Visi duomenys'!B54</f>
        <v>Ikimokyklinio ir priešmokyklinio ugdymo patalpų įrengimas Eržvilko gimnazijoje</v>
      </c>
      <c r="C54" s="214">
        <f t="shared" si="0"/>
        <v>0</v>
      </c>
      <c r="D54" s="214">
        <f>'Visi duomenys'!U54</f>
        <v>0</v>
      </c>
      <c r="E54" s="214">
        <f t="shared" si="0"/>
        <v>0</v>
      </c>
      <c r="F54" s="214">
        <f>'Visi duomenys'!V54</f>
        <v>0</v>
      </c>
      <c r="G54" s="214">
        <f t="shared" ref="G54" si="229">IF($T54&gt;0,H54/$T54*$S54,0)</f>
        <v>0</v>
      </c>
      <c r="H54" s="214">
        <f>'Visi duomenys'!W54</f>
        <v>0</v>
      </c>
      <c r="I54" s="214">
        <f t="shared" ref="I54" si="230">IF($T54&gt;0,J54/$T54*$S54,0)</f>
        <v>0</v>
      </c>
      <c r="J54" s="214">
        <f>'Visi duomenys'!X54</f>
        <v>0</v>
      </c>
      <c r="K54" s="214">
        <f t="shared" ref="K54" si="231">IF($T54&gt;0,L54/$T54*$S54,0)</f>
        <v>117647.12906875725</v>
      </c>
      <c r="L54" s="214">
        <f>'Visi duomenys'!Y54</f>
        <v>100000</v>
      </c>
      <c r="M54" s="214">
        <f t="shared" ref="M54" si="232">IF($T54&gt;0,N54/$T54*$S54,0)</f>
        <v>276424.87093124271</v>
      </c>
      <c r="N54" s="214">
        <f>'Visi duomenys'!Z54</f>
        <v>234961</v>
      </c>
      <c r="O54" s="214">
        <f t="shared" ref="O54" si="233">IF($T54&gt;0,P54/$T54*$S54,0)</f>
        <v>0</v>
      </c>
      <c r="P54" s="214">
        <f>'Visi duomenys'!AA54</f>
        <v>0</v>
      </c>
      <c r="Q54" s="214">
        <f t="shared" ref="Q54" si="234">IF($T54&gt;0,R54/$T54*$S54,0)</f>
        <v>0</v>
      </c>
      <c r="R54" s="214">
        <f>'Visi duomenys'!AB54</f>
        <v>0</v>
      </c>
      <c r="S54" s="214">
        <f>'Visi duomenys'!J54</f>
        <v>394072</v>
      </c>
      <c r="T54" s="214">
        <f>'Visi duomenys'!O54</f>
        <v>334961</v>
      </c>
    </row>
    <row r="55" spans="1:20" s="337" customFormat="1" ht="25.5" hidden="1" x14ac:dyDescent="0.2">
      <c r="A55" s="463" t="str">
        <f>'Visi duomenys'!A55</f>
        <v>2.1.1.1.4</v>
      </c>
      <c r="B55" s="463" t="str">
        <f>'Visi duomenys'!B55</f>
        <v>Tauragės Martyno Mažvydo progimnazijos modernizavimas</v>
      </c>
      <c r="C55" s="214">
        <f t="shared" si="0"/>
        <v>0</v>
      </c>
      <c r="D55" s="214">
        <f>'Visi duomenys'!U55</f>
        <v>0</v>
      </c>
      <c r="E55" s="214">
        <f t="shared" si="0"/>
        <v>0</v>
      </c>
      <c r="F55" s="214">
        <f>'Visi duomenys'!V55</f>
        <v>0</v>
      </c>
      <c r="G55" s="214">
        <f t="shared" ref="G55" si="235">IF($T55&gt;0,H55/$T55*$S55,0)</f>
        <v>0</v>
      </c>
      <c r="H55" s="214">
        <f>'Visi duomenys'!W55</f>
        <v>0</v>
      </c>
      <c r="I55" s="214">
        <f t="shared" ref="I55" si="236">IF($T55&gt;0,J55/$T55*$S55,0)</f>
        <v>0</v>
      </c>
      <c r="J55" s="214">
        <f>'Visi duomenys'!X55</f>
        <v>0</v>
      </c>
      <c r="K55" s="214">
        <f t="shared" ref="K55" si="237">IF($T55&gt;0,L55/$T55*$S55,0)</f>
        <v>176470.59052193293</v>
      </c>
      <c r="L55" s="214">
        <f>'Visi duomenys'!Y55</f>
        <v>150000</v>
      </c>
      <c r="M55" s="214">
        <f t="shared" ref="M55" si="238">IF($T55&gt;0,N55/$T55*$S55,0)</f>
        <v>294117.65086988825</v>
      </c>
      <c r="N55" s="214">
        <f>'Visi duomenys'!Z55</f>
        <v>250000</v>
      </c>
      <c r="O55" s="214">
        <f t="shared" ref="O55" si="239">IF($T55&gt;0,P55/$T55*$S55,0)</f>
        <v>74174.118608178847</v>
      </c>
      <c r="P55" s="214">
        <f>'Visi duomenys'!AA55</f>
        <v>63048</v>
      </c>
      <c r="Q55" s="214">
        <f t="shared" ref="Q55" si="240">IF($T55&gt;0,R55/$T55*$S55,0)</f>
        <v>0</v>
      </c>
      <c r="R55" s="214">
        <f>'Visi duomenys'!AB55</f>
        <v>0</v>
      </c>
      <c r="S55" s="214">
        <f>'Visi duomenys'!J55</f>
        <v>544762.36</v>
      </c>
      <c r="T55" s="214">
        <f>'Visi duomenys'!O55</f>
        <v>463048</v>
      </c>
    </row>
    <row r="56" spans="1:20" ht="51" x14ac:dyDescent="0.2">
      <c r="A56" s="463" t="str">
        <f>'Visi duomenys'!A56</f>
        <v>2.1.1.2</v>
      </c>
      <c r="B56" s="463" t="str">
        <f>'Visi duomenys'!B56</f>
        <v>Priemonė: Neformaliojo švietimo infrastruktūros tobulinimas „Plėtoti vaikų ir jauninimo neformaliojo ugdymo galimybes (ypač kaimo vietovėse)“</v>
      </c>
      <c r="C56" s="192">
        <f>SUM(C57:C60)</f>
        <v>0</v>
      </c>
      <c r="D56" s="192">
        <f t="shared" ref="D56:T56" si="241">SUM(D57:D60)</f>
        <v>0</v>
      </c>
      <c r="E56" s="192">
        <f t="shared" si="241"/>
        <v>0</v>
      </c>
      <c r="F56" s="192">
        <f t="shared" si="241"/>
        <v>0</v>
      </c>
      <c r="G56" s="192">
        <f t="shared" si="241"/>
        <v>0</v>
      </c>
      <c r="H56" s="192">
        <f t="shared" si="241"/>
        <v>0</v>
      </c>
      <c r="I56" s="192">
        <f t="shared" si="241"/>
        <v>0</v>
      </c>
      <c r="J56" s="192">
        <f t="shared" si="241"/>
        <v>0</v>
      </c>
      <c r="K56" s="192">
        <f t="shared" si="241"/>
        <v>401373.00501235784</v>
      </c>
      <c r="L56" s="192">
        <f t="shared" si="241"/>
        <v>330000</v>
      </c>
      <c r="M56" s="192">
        <f t="shared" si="241"/>
        <v>242206.03881788946</v>
      </c>
      <c r="N56" s="192">
        <f t="shared" si="241"/>
        <v>200416</v>
      </c>
      <c r="O56" s="192">
        <f t="shared" si="241"/>
        <v>29097.646169752694</v>
      </c>
      <c r="P56" s="192">
        <f t="shared" si="241"/>
        <v>24733</v>
      </c>
      <c r="Q56" s="192">
        <f t="shared" si="241"/>
        <v>0</v>
      </c>
      <c r="R56" s="192">
        <f t="shared" si="241"/>
        <v>0</v>
      </c>
      <c r="S56" s="192">
        <f t="shared" si="241"/>
        <v>672676.69</v>
      </c>
      <c r="T56" s="192">
        <f t="shared" si="241"/>
        <v>555149</v>
      </c>
    </row>
    <row r="57" spans="1:20" s="337" customFormat="1" ht="38.25" hidden="1" x14ac:dyDescent="0.2">
      <c r="A57" s="463" t="str">
        <f>'Visi duomenys'!A57</f>
        <v>2.1.1.2.1</v>
      </c>
      <c r="B57" s="463" t="str">
        <f>'Visi duomenys'!B57</f>
        <v>Neformaliojo švietimo infrastruktūros tobulinimas Pagėgių meno ir sporto mokykloje</v>
      </c>
      <c r="C57" s="214">
        <f t="shared" si="0"/>
        <v>0</v>
      </c>
      <c r="D57" s="214">
        <f>'Visi duomenys'!U57</f>
        <v>0</v>
      </c>
      <c r="E57" s="214">
        <f t="shared" si="0"/>
        <v>0</v>
      </c>
      <c r="F57" s="214">
        <f>'Visi duomenys'!V57</f>
        <v>0</v>
      </c>
      <c r="G57" s="214">
        <f t="shared" ref="G57" si="242">IF($T57&gt;0,H57/$T57*$S57,0)</f>
        <v>0</v>
      </c>
      <c r="H57" s="214">
        <f>'Visi duomenys'!W57</f>
        <v>0</v>
      </c>
      <c r="I57" s="214">
        <f t="shared" ref="I57" si="243">IF($T57&gt;0,J57/$T57*$S57,0)</f>
        <v>0</v>
      </c>
      <c r="J57" s="214">
        <f>'Visi duomenys'!X57</f>
        <v>0</v>
      </c>
      <c r="K57" s="214">
        <f t="shared" ref="K57" si="244">IF($T57&gt;0,L57/$T57*$S57,0)</f>
        <v>119656.90713675697</v>
      </c>
      <c r="L57" s="214">
        <f>'Visi duomenys'!Y57</f>
        <v>100000</v>
      </c>
      <c r="M57" s="214">
        <f t="shared" ref="M57" si="245">IF($T57&gt;0,N57/$T57*$S57,0)</f>
        <v>28858.852863243046</v>
      </c>
      <c r="N57" s="214">
        <f>'Visi duomenys'!Z57</f>
        <v>24118</v>
      </c>
      <c r="O57" s="214">
        <f t="shared" ref="O57" si="246">IF($T57&gt;0,P57/$T57*$S57,0)</f>
        <v>0</v>
      </c>
      <c r="P57" s="214">
        <f>'Visi duomenys'!AA57</f>
        <v>0</v>
      </c>
      <c r="Q57" s="214">
        <f t="shared" ref="Q57" si="247">IF($T57&gt;0,R57/$T57*$S57,0)</f>
        <v>0</v>
      </c>
      <c r="R57" s="214">
        <f>'Visi duomenys'!AB57</f>
        <v>0</v>
      </c>
      <c r="S57" s="214">
        <f>'Visi duomenys'!J57</f>
        <v>148515.76</v>
      </c>
      <c r="T57" s="214">
        <f>'Visi duomenys'!O57</f>
        <v>124118</v>
      </c>
    </row>
    <row r="58" spans="1:20" s="337" customFormat="1" ht="38.25" hidden="1" x14ac:dyDescent="0.2">
      <c r="A58" s="463" t="str">
        <f>'Visi duomenys'!A58</f>
        <v>2.1.1.2.2</v>
      </c>
      <c r="B58" s="463" t="str">
        <f>'Visi duomenys'!B58</f>
        <v>Jurbarko Antano Sodeikos meno mokyklos atnaujinimas ir pritaikymas neformaliajam ugdymui</v>
      </c>
      <c r="C58" s="214">
        <f t="shared" si="0"/>
        <v>0</v>
      </c>
      <c r="D58" s="214">
        <f>'Visi duomenys'!U58</f>
        <v>0</v>
      </c>
      <c r="E58" s="214">
        <f t="shared" si="0"/>
        <v>0</v>
      </c>
      <c r="F58" s="214">
        <f>'Visi duomenys'!V58</f>
        <v>0</v>
      </c>
      <c r="G58" s="214">
        <f t="shared" ref="G58" si="248">IF($T58&gt;0,H58/$T58*$S58,0)</f>
        <v>0</v>
      </c>
      <c r="H58" s="214">
        <f>'Visi duomenys'!W58</f>
        <v>0</v>
      </c>
      <c r="I58" s="214">
        <f t="shared" ref="I58" si="249">IF($T58&gt;0,J58/$T58*$S58,0)</f>
        <v>0</v>
      </c>
      <c r="J58" s="214">
        <f>'Visi duomenys'!X58</f>
        <v>0</v>
      </c>
      <c r="K58" s="214">
        <f t="shared" ref="K58" si="250">IF($T58&gt;0,L58/$T58*$S58,0)</f>
        <v>117647.36462469214</v>
      </c>
      <c r="L58" s="214">
        <f>'Visi duomenys'!Y58</f>
        <v>100000</v>
      </c>
      <c r="M58" s="214">
        <f t="shared" ref="M58" si="251">IF($T58&gt;0,N58/$T58*$S58,0)</f>
        <v>63396.635375307851</v>
      </c>
      <c r="N58" s="214">
        <f>'Visi duomenys'!Z58</f>
        <v>53887</v>
      </c>
      <c r="O58" s="214">
        <f t="shared" ref="O58" si="252">IF($T58&gt;0,P58/$T58*$S58,0)</f>
        <v>0</v>
      </c>
      <c r="P58" s="214">
        <f>'Visi duomenys'!AA58</f>
        <v>0</v>
      </c>
      <c r="Q58" s="214">
        <f t="shared" ref="Q58" si="253">IF($T58&gt;0,R58/$T58*$S58,0)</f>
        <v>0</v>
      </c>
      <c r="R58" s="214">
        <f>'Visi duomenys'!AB58</f>
        <v>0</v>
      </c>
      <c r="S58" s="214">
        <f>'Visi duomenys'!J58</f>
        <v>181044</v>
      </c>
      <c r="T58" s="214">
        <f>'Visi duomenys'!O58</f>
        <v>153887</v>
      </c>
    </row>
    <row r="59" spans="1:20" s="337" customFormat="1" ht="38.25" hidden="1" x14ac:dyDescent="0.2">
      <c r="A59" s="463" t="str">
        <f>'Visi duomenys'!A59</f>
        <v>2.1.1.2.3</v>
      </c>
      <c r="B59" s="463" t="str">
        <f>'Visi duomenys'!B59</f>
        <v>Vaikų ir jaunimo neformalaus ugdymosi galimybių plėtra Tauragės Moksleivių kūrybos centre</v>
      </c>
      <c r="C59" s="214">
        <f t="shared" si="0"/>
        <v>0</v>
      </c>
      <c r="D59" s="214">
        <f>'Visi duomenys'!U59</f>
        <v>0</v>
      </c>
      <c r="E59" s="214">
        <f t="shared" si="0"/>
        <v>0</v>
      </c>
      <c r="F59" s="214">
        <f>'Visi duomenys'!V59</f>
        <v>0</v>
      </c>
      <c r="G59" s="214">
        <f t="shared" ref="G59" si="254">IF($T59&gt;0,H59/$T59*$S59,0)</f>
        <v>0</v>
      </c>
      <c r="H59" s="214">
        <f>'Visi duomenys'!W59</f>
        <v>0</v>
      </c>
      <c r="I59" s="214">
        <f t="shared" ref="I59" si="255">IF($T59&gt;0,J59/$T59*$S59,0)</f>
        <v>0</v>
      </c>
      <c r="J59" s="214">
        <f>'Visi duomenys'!X59</f>
        <v>0</v>
      </c>
      <c r="K59" s="214">
        <f t="shared" ref="K59" si="256">IF($T59&gt;0,L59/$T59*$S59,0)</f>
        <v>103529.40860139235</v>
      </c>
      <c r="L59" s="214">
        <f>'Visi duomenys'!Y59</f>
        <v>88000</v>
      </c>
      <c r="M59" s="214">
        <f t="shared" ref="M59" si="257">IF($T59&gt;0,N59/$T59*$S59,0)</f>
        <v>117647.05522885495</v>
      </c>
      <c r="N59" s="214">
        <f>'Visi duomenys'!Z59</f>
        <v>100000</v>
      </c>
      <c r="O59" s="214">
        <f t="shared" ref="O59" si="258">IF($T59&gt;0,P59/$T59*$S59,0)</f>
        <v>29097.646169752694</v>
      </c>
      <c r="P59" s="214">
        <f>'Visi duomenys'!AA59</f>
        <v>24733</v>
      </c>
      <c r="Q59" s="214">
        <f t="shared" ref="Q59" si="259">IF($T59&gt;0,R59/$T59*$S59,0)</f>
        <v>0</v>
      </c>
      <c r="R59" s="214">
        <f>'Visi duomenys'!AB59</f>
        <v>0</v>
      </c>
      <c r="S59" s="214">
        <f>'Visi duomenys'!J59</f>
        <v>250274.11</v>
      </c>
      <c r="T59" s="214">
        <f>'Visi duomenys'!O59</f>
        <v>212733</v>
      </c>
    </row>
    <row r="60" spans="1:20" s="337" customFormat="1" ht="38.25" hidden="1" x14ac:dyDescent="0.2">
      <c r="A60" s="463" t="str">
        <f>'Visi duomenys'!A60</f>
        <v>2.1.1.2.4</v>
      </c>
      <c r="B60" s="463" t="str">
        <f>'Visi duomenys'!B60</f>
        <v>Šilalės meno mokyklos infrastruktūros tobulinimas plėtojant vaikų ir jaunimo neformaliojo ugdymo galimybes</v>
      </c>
      <c r="C60" s="214">
        <f t="shared" si="0"/>
        <v>0</v>
      </c>
      <c r="D60" s="214">
        <f>'Visi duomenys'!U60</f>
        <v>0</v>
      </c>
      <c r="E60" s="214">
        <f t="shared" si="0"/>
        <v>0</v>
      </c>
      <c r="F60" s="214">
        <f>'Visi duomenys'!V60</f>
        <v>0</v>
      </c>
      <c r="G60" s="214">
        <f t="shared" ref="G60" si="260">IF($T60&gt;0,H60/$T60*$S60,0)</f>
        <v>0</v>
      </c>
      <c r="H60" s="214">
        <f>'Visi duomenys'!W60</f>
        <v>0</v>
      </c>
      <c r="I60" s="214">
        <f t="shared" ref="I60" si="261">IF($T60&gt;0,J60/$T60*$S60,0)</f>
        <v>0</v>
      </c>
      <c r="J60" s="214">
        <f>'Visi duomenys'!X60</f>
        <v>0</v>
      </c>
      <c r="K60" s="214">
        <f t="shared" ref="K60" si="262">IF($T60&gt;0,L60/$T60*$S60,0)</f>
        <v>60539.324649516391</v>
      </c>
      <c r="L60" s="214">
        <f>'Visi duomenys'!Y60</f>
        <v>42000</v>
      </c>
      <c r="M60" s="214">
        <f t="shared" ref="M60" si="263">IF($T60&gt;0,N60/$T60*$S60,0)</f>
        <v>32303.495350483616</v>
      </c>
      <c r="N60" s="214">
        <f>'Visi duomenys'!Z60</f>
        <v>22411</v>
      </c>
      <c r="O60" s="214">
        <f t="shared" ref="O60" si="264">IF($T60&gt;0,P60/$T60*$S60,0)</f>
        <v>0</v>
      </c>
      <c r="P60" s="214">
        <f>'Visi duomenys'!AA60</f>
        <v>0</v>
      </c>
      <c r="Q60" s="214">
        <f t="shared" ref="Q60" si="265">IF($T60&gt;0,R60/$T60*$S60,0)</f>
        <v>0</v>
      </c>
      <c r="R60" s="214">
        <f>'Visi duomenys'!AB60</f>
        <v>0</v>
      </c>
      <c r="S60" s="214">
        <f>'Visi duomenys'!J60</f>
        <v>92842.82</v>
      </c>
      <c r="T60" s="214">
        <f>'Visi duomenys'!O60</f>
        <v>64411</v>
      </c>
    </row>
    <row r="61" spans="1:20" ht="25.5" x14ac:dyDescent="0.2">
      <c r="A61" s="463" t="str">
        <f>'Visi duomenys'!A61</f>
        <v>2.1.1.3</v>
      </c>
      <c r="B61" s="463" t="str">
        <f>'Visi duomenys'!B61</f>
        <v>Priemonė: Ikimokyklinio ir priešmokyklinio ugdymo prieinamumo didinimas</v>
      </c>
      <c r="C61" s="192">
        <f>SUM(C62:C64)</f>
        <v>0</v>
      </c>
      <c r="D61" s="192">
        <f t="shared" ref="D61:T61" si="266">SUM(D62:D64)</f>
        <v>0</v>
      </c>
      <c r="E61" s="192">
        <f t="shared" si="266"/>
        <v>0</v>
      </c>
      <c r="F61" s="192">
        <f t="shared" si="266"/>
        <v>0</v>
      </c>
      <c r="G61" s="192">
        <f t="shared" si="266"/>
        <v>0</v>
      </c>
      <c r="H61" s="192">
        <f t="shared" si="266"/>
        <v>0</v>
      </c>
      <c r="I61" s="192">
        <f t="shared" si="266"/>
        <v>0</v>
      </c>
      <c r="J61" s="192">
        <f t="shared" si="266"/>
        <v>0</v>
      </c>
      <c r="K61" s="192">
        <f t="shared" si="266"/>
        <v>683378.76712096343</v>
      </c>
      <c r="L61" s="192">
        <f t="shared" si="266"/>
        <v>320427</v>
      </c>
      <c r="M61" s="192">
        <f t="shared" si="266"/>
        <v>628802.24111433071</v>
      </c>
      <c r="N61" s="192">
        <f t="shared" si="266"/>
        <v>342168</v>
      </c>
      <c r="O61" s="192">
        <f t="shared" si="266"/>
        <v>36061.176470588238</v>
      </c>
      <c r="P61" s="192">
        <f t="shared" si="266"/>
        <v>30652</v>
      </c>
      <c r="Q61" s="192">
        <f t="shared" si="266"/>
        <v>0</v>
      </c>
      <c r="R61" s="192">
        <f t="shared" si="266"/>
        <v>0</v>
      </c>
      <c r="S61" s="192">
        <f t="shared" si="266"/>
        <v>1348242.1847058823</v>
      </c>
      <c r="T61" s="192">
        <f t="shared" si="266"/>
        <v>693247</v>
      </c>
    </row>
    <row r="62" spans="1:20" s="337" customFormat="1" ht="25.5" hidden="1" x14ac:dyDescent="0.2">
      <c r="A62" s="463" t="str">
        <f>'Visi duomenys'!A62</f>
        <v>2.1.1.3.1</v>
      </c>
      <c r="B62" s="463" t="str">
        <f>'Visi duomenys'!B62</f>
        <v>Ikimokyklinio ugdymo prieinamumo didinimas Šilalės mieste</v>
      </c>
      <c r="C62" s="214">
        <f t="shared" si="0"/>
        <v>0</v>
      </c>
      <c r="D62" s="214">
        <f>'Visi duomenys'!U62</f>
        <v>0</v>
      </c>
      <c r="E62" s="214">
        <f t="shared" si="0"/>
        <v>0</v>
      </c>
      <c r="F62" s="214">
        <f>'Visi duomenys'!V62</f>
        <v>0</v>
      </c>
      <c r="G62" s="214">
        <f t="shared" ref="G62" si="267">IF($T62&gt;0,H62/$T62*$S62,0)</f>
        <v>0</v>
      </c>
      <c r="H62" s="214">
        <f>'Visi duomenys'!W62</f>
        <v>0</v>
      </c>
      <c r="I62" s="214">
        <f t="shared" ref="I62" si="268">IF($T62&gt;0,J62/$T62*$S62,0)</f>
        <v>0</v>
      </c>
      <c r="J62" s="214">
        <f>'Visi duomenys'!X62</f>
        <v>0</v>
      </c>
      <c r="K62" s="214">
        <f t="shared" ref="K62" si="269">IF($T62&gt;0,L62/$T62*$S62,0)</f>
        <v>465731.70829743397</v>
      </c>
      <c r="L62" s="214">
        <f>'Visi duomenys'!Y62</f>
        <v>135427</v>
      </c>
      <c r="M62" s="214">
        <f t="shared" ref="M62" si="270">IF($T62&gt;0,N62/$T62*$S62,0)</f>
        <v>343898.71170256595</v>
      </c>
      <c r="N62" s="214">
        <f>'Visi duomenys'!Z62</f>
        <v>100000</v>
      </c>
      <c r="O62" s="214">
        <f t="shared" ref="O62" si="271">IF($T62&gt;0,P62/$T62*$S62,0)</f>
        <v>0</v>
      </c>
      <c r="P62" s="214">
        <f>'Visi duomenys'!AA62</f>
        <v>0</v>
      </c>
      <c r="Q62" s="214">
        <f t="shared" ref="Q62" si="272">IF($T62&gt;0,R62/$T62*$S62,0)</f>
        <v>0</v>
      </c>
      <c r="R62" s="214">
        <f>'Visi duomenys'!AB62</f>
        <v>0</v>
      </c>
      <c r="S62" s="214">
        <f>'Visi duomenys'!J62</f>
        <v>809630.41999999993</v>
      </c>
      <c r="T62" s="214">
        <f>'Visi duomenys'!O62</f>
        <v>235427</v>
      </c>
    </row>
    <row r="63" spans="1:20" s="337" customFormat="1" ht="38.25" hidden="1" x14ac:dyDescent="0.2">
      <c r="A63" s="463" t="str">
        <f>'Visi duomenys'!A63</f>
        <v>2.1.1.3.2</v>
      </c>
      <c r="B63" s="463" t="str">
        <f>'Visi duomenys'!B63</f>
        <v>Ikimokyklinio ir priešmokyklinio ugdymo prieinamumo didinimas Rotulių lopšelyje-darželyje</v>
      </c>
      <c r="C63" s="214">
        <f t="shared" si="0"/>
        <v>0</v>
      </c>
      <c r="D63" s="214">
        <f>'Visi duomenys'!U63</f>
        <v>0</v>
      </c>
      <c r="E63" s="214">
        <f t="shared" si="0"/>
        <v>0</v>
      </c>
      <c r="F63" s="214">
        <f>'Visi duomenys'!V63</f>
        <v>0</v>
      </c>
      <c r="G63" s="214">
        <f t="shared" ref="G63" si="273">IF($T63&gt;0,H63/$T63*$S63,0)</f>
        <v>0</v>
      </c>
      <c r="H63" s="214">
        <f>'Visi duomenys'!W63</f>
        <v>0</v>
      </c>
      <c r="I63" s="214">
        <f t="shared" ref="I63" si="274">IF($T63&gt;0,J63/$T63*$S63,0)</f>
        <v>0</v>
      </c>
      <c r="J63" s="214">
        <f>'Visi duomenys'!X63</f>
        <v>0</v>
      </c>
      <c r="K63" s="214">
        <f t="shared" ref="K63" si="275">IF($T63&gt;0,L63/$T63*$S63,0)</f>
        <v>70588.23529411765</v>
      </c>
      <c r="L63" s="214">
        <f>'Visi duomenys'!Y63</f>
        <v>60000</v>
      </c>
      <c r="M63" s="214">
        <f t="shared" ref="M63" si="276">IF($T63&gt;0,N63/$T63*$S63,0)</f>
        <v>137844.70588235295</v>
      </c>
      <c r="N63" s="214">
        <f>'Visi duomenys'!Z63</f>
        <v>117168</v>
      </c>
      <c r="O63" s="214">
        <f t="shared" ref="O63" si="277">IF($T63&gt;0,P63/$T63*$S63,0)</f>
        <v>17647.058823529413</v>
      </c>
      <c r="P63" s="214">
        <f>'Visi duomenys'!AA63</f>
        <v>15000</v>
      </c>
      <c r="Q63" s="214">
        <f t="shared" ref="Q63" si="278">IF($T63&gt;0,R63/$T63*$S63,0)</f>
        <v>0</v>
      </c>
      <c r="R63" s="214">
        <f>'Visi duomenys'!AB63</f>
        <v>0</v>
      </c>
      <c r="S63" s="214">
        <f>'Visi duomenys'!J63</f>
        <v>226080</v>
      </c>
      <c r="T63" s="214">
        <f>'Visi duomenys'!O63</f>
        <v>192168</v>
      </c>
    </row>
    <row r="64" spans="1:20" s="337" customFormat="1" ht="51" hidden="1" x14ac:dyDescent="0.2">
      <c r="A64" s="463" t="str">
        <f>'Visi duomenys'!A64</f>
        <v>2.1.1.3.3</v>
      </c>
      <c r="B64" s="463" t="str">
        <f>'Visi duomenys'!B64</f>
        <v>Ikimokyklinio ir priešmokyklinio ugdymo prieinamumo didinimas, modernizuojant Tauragės vaikų reabilitacijos centro-mokyklos "Pušelė“ ugdymo aplinką</v>
      </c>
      <c r="C64" s="214">
        <f t="shared" si="0"/>
        <v>0</v>
      </c>
      <c r="D64" s="214">
        <f>'Visi duomenys'!U64</f>
        <v>0</v>
      </c>
      <c r="E64" s="214">
        <f t="shared" si="0"/>
        <v>0</v>
      </c>
      <c r="F64" s="214">
        <f>'Visi duomenys'!V64</f>
        <v>0</v>
      </c>
      <c r="G64" s="214">
        <f t="shared" ref="G64" si="279">IF($T64&gt;0,H64/$T64*$S64,0)</f>
        <v>0</v>
      </c>
      <c r="H64" s="214">
        <f>'Visi duomenys'!W64</f>
        <v>0</v>
      </c>
      <c r="I64" s="214">
        <f t="shared" ref="I64" si="280">IF($T64&gt;0,J64/$T64*$S64,0)</f>
        <v>0</v>
      </c>
      <c r="J64" s="214">
        <f>'Visi duomenys'!X64</f>
        <v>0</v>
      </c>
      <c r="K64" s="214">
        <f t="shared" ref="K64" si="281">IF($T64&gt;0,L64/$T64*$S64,0)</f>
        <v>147058.82352941178</v>
      </c>
      <c r="L64" s="214">
        <f>'Visi duomenys'!Y64</f>
        <v>125000</v>
      </c>
      <c r="M64" s="214">
        <f t="shared" ref="M64" si="282">IF($T64&gt;0,N64/$T64*$S64,0)</f>
        <v>147058.82352941178</v>
      </c>
      <c r="N64" s="214">
        <f>'Visi duomenys'!Z64</f>
        <v>125000</v>
      </c>
      <c r="O64" s="214">
        <f t="shared" ref="O64" si="283">IF($T64&gt;0,P64/$T64*$S64,0)</f>
        <v>18414.117647058825</v>
      </c>
      <c r="P64" s="214">
        <f>'Visi duomenys'!AA64</f>
        <v>15652</v>
      </c>
      <c r="Q64" s="214">
        <f t="shared" ref="Q64" si="284">IF($T64&gt;0,R64/$T64*$S64,0)</f>
        <v>0</v>
      </c>
      <c r="R64" s="214">
        <f>'Visi duomenys'!AB64</f>
        <v>0</v>
      </c>
      <c r="S64" s="214">
        <f>'Visi duomenys'!J64</f>
        <v>312531.76470588235</v>
      </c>
      <c r="T64" s="214">
        <f>'Visi duomenys'!O64</f>
        <v>265652</v>
      </c>
    </row>
    <row r="65" spans="1:20" ht="51" x14ac:dyDescent="0.2">
      <c r="A65" s="463" t="str">
        <f>'Visi duomenys'!A65</f>
        <v>2.1.2.</v>
      </c>
      <c r="B65" s="463" t="str">
        <f>'Visi duomenys'!B65</f>
        <v>Uždavinys. Gerinti sveikatos priežiūros įstaigų infrastruktūrą, kelti paslaugų kokybę ir jų prieinamumą (ypač tikslinėms grupėms), diegti sveiko senėjimo procesą regione.</v>
      </c>
      <c r="C65" s="339">
        <f t="shared" si="0"/>
        <v>0</v>
      </c>
      <c r="D65" s="339">
        <f>'Visi duomenys'!U65</f>
        <v>0</v>
      </c>
      <c r="E65" s="339">
        <f t="shared" si="0"/>
        <v>0</v>
      </c>
      <c r="F65" s="339">
        <f>'Visi duomenys'!V65</f>
        <v>0</v>
      </c>
      <c r="G65" s="339">
        <f t="shared" ref="G65" si="285">IF($T65&gt;0,H65/$T65*$S65,0)</f>
        <v>0</v>
      </c>
      <c r="H65" s="339">
        <f>'Visi duomenys'!W65</f>
        <v>0</v>
      </c>
      <c r="I65" s="339">
        <f t="shared" ref="I65" si="286">IF($T65&gt;0,J65/$T65*$S65,0)</f>
        <v>0</v>
      </c>
      <c r="J65" s="339">
        <f>'Visi duomenys'!X65</f>
        <v>0</v>
      </c>
      <c r="K65" s="339">
        <f t="shared" ref="K65" si="287">IF($T65&gt;0,L65/$T65*$S65,0)</f>
        <v>0</v>
      </c>
      <c r="L65" s="339">
        <f>'Visi duomenys'!Y65</f>
        <v>0</v>
      </c>
      <c r="M65" s="339">
        <f t="shared" ref="M65" si="288">IF($T65&gt;0,N65/$T65*$S65,0)</f>
        <v>0</v>
      </c>
      <c r="N65" s="339">
        <f>'Visi duomenys'!Z65</f>
        <v>0</v>
      </c>
      <c r="O65" s="339">
        <f t="shared" ref="O65" si="289">IF($T65&gt;0,P65/$T65*$S65,0)</f>
        <v>0</v>
      </c>
      <c r="P65" s="339">
        <f>'Visi duomenys'!AA65</f>
        <v>0</v>
      </c>
      <c r="Q65" s="339">
        <f t="shared" ref="Q65" si="290">IF($T65&gt;0,R65/$T65*$S65,0)</f>
        <v>0</v>
      </c>
      <c r="R65" s="339">
        <f>'Visi duomenys'!AB65</f>
        <v>0</v>
      </c>
      <c r="S65" s="339">
        <f>'Visi duomenys'!J65</f>
        <v>0</v>
      </c>
      <c r="T65" s="339">
        <f>'Visi duomenys'!O65</f>
        <v>0</v>
      </c>
    </row>
    <row r="66" spans="1:20" ht="38.25" x14ac:dyDescent="0.2">
      <c r="A66" s="463" t="str">
        <f>'Visi duomenys'!A66</f>
        <v>2.1.2.1</v>
      </c>
      <c r="B66" s="463" t="str">
        <f>'Visi duomenys'!B66</f>
        <v>Priemonė: Pirminės asmens ir visuomenės sveikatos priežiūros veiklos efektyvumo didinimas</v>
      </c>
      <c r="C66" s="192">
        <f t="shared" ref="C66:T66" si="291">SUM(C67:C70)</f>
        <v>0</v>
      </c>
      <c r="D66" s="192">
        <f t="shared" si="291"/>
        <v>0</v>
      </c>
      <c r="E66" s="192">
        <f t="shared" si="291"/>
        <v>0</v>
      </c>
      <c r="F66" s="192">
        <f t="shared" si="291"/>
        <v>0</v>
      </c>
      <c r="G66" s="192">
        <f t="shared" si="291"/>
        <v>0</v>
      </c>
      <c r="H66" s="192">
        <f t="shared" si="291"/>
        <v>0</v>
      </c>
      <c r="I66" s="192">
        <f t="shared" si="291"/>
        <v>0</v>
      </c>
      <c r="J66" s="192">
        <f t="shared" si="291"/>
        <v>0</v>
      </c>
      <c r="K66" s="192">
        <f t="shared" si="291"/>
        <v>96936.473529411756</v>
      </c>
      <c r="L66" s="192">
        <f t="shared" si="291"/>
        <v>82396.002500000002</v>
      </c>
      <c r="M66" s="192">
        <f t="shared" si="291"/>
        <v>160235.29411764708</v>
      </c>
      <c r="N66" s="192">
        <f t="shared" si="291"/>
        <v>136200</v>
      </c>
      <c r="O66" s="192">
        <f t="shared" si="291"/>
        <v>144000</v>
      </c>
      <c r="P66" s="192">
        <f t="shared" si="291"/>
        <v>122400</v>
      </c>
      <c r="Q66" s="192">
        <f t="shared" si="291"/>
        <v>84174.117647058825</v>
      </c>
      <c r="R66" s="192">
        <f t="shared" si="291"/>
        <v>71548</v>
      </c>
      <c r="S66" s="192">
        <f t="shared" si="291"/>
        <v>497110.58823529416</v>
      </c>
      <c r="T66" s="192">
        <f t="shared" si="291"/>
        <v>422544</v>
      </c>
    </row>
    <row r="67" spans="1:20" s="337" customFormat="1" ht="25.5" hidden="1" x14ac:dyDescent="0.2">
      <c r="A67" s="463" t="str">
        <f>'Visi duomenys'!A67</f>
        <v>2.1.2.1.1</v>
      </c>
      <c r="B67" s="463" t="str">
        <f>'Visi duomenys'!B67</f>
        <v>Sveikos gyvensenos skatinimas Pagėgių savivaldybėje</v>
      </c>
      <c r="C67" s="214">
        <f t="shared" si="0"/>
        <v>0</v>
      </c>
      <c r="D67" s="214">
        <f>'Visi duomenys'!U67</f>
        <v>0</v>
      </c>
      <c r="E67" s="214">
        <f t="shared" si="0"/>
        <v>0</v>
      </c>
      <c r="F67" s="214">
        <f>'Visi duomenys'!V67</f>
        <v>0</v>
      </c>
      <c r="G67" s="214">
        <f t="shared" ref="G67" si="292">IF($T67&gt;0,H67/$T67*$S67,0)</f>
        <v>0</v>
      </c>
      <c r="H67" s="214">
        <f>'Visi duomenys'!W67</f>
        <v>0</v>
      </c>
      <c r="I67" s="214">
        <f t="shared" ref="I67" si="293">IF($T67&gt;0,J67/$T67*$S67,0)</f>
        <v>0</v>
      </c>
      <c r="J67" s="214">
        <f>'Visi duomenys'!X67</f>
        <v>0</v>
      </c>
      <c r="K67" s="214">
        <f t="shared" ref="K67" si="294">IF($T67&gt;0,L67/$T67*$S67,0)</f>
        <v>9877.6500000000015</v>
      </c>
      <c r="L67" s="214">
        <f>'Visi duomenys'!Y67</f>
        <v>8396.0025000000005</v>
      </c>
      <c r="M67" s="214">
        <f t="shared" ref="M67" si="295">IF($T67&gt;0,N67/$T67*$S67,0)</f>
        <v>12000</v>
      </c>
      <c r="N67" s="214">
        <f>'Visi duomenys'!Z67</f>
        <v>10200</v>
      </c>
      <c r="O67" s="214">
        <f t="shared" ref="O67" si="296">IF($T67&gt;0,P67/$T67*$S67,0)</f>
        <v>15000</v>
      </c>
      <c r="P67" s="214">
        <f>'Visi duomenys'!AA67</f>
        <v>12750</v>
      </c>
      <c r="Q67" s="214">
        <f t="shared" ref="Q67" si="297">IF($T67&gt;0,R67/$T67*$S67,0)</f>
        <v>10000</v>
      </c>
      <c r="R67" s="214">
        <f>'Visi duomenys'!AB67</f>
        <v>8500</v>
      </c>
      <c r="S67" s="214">
        <f>'Visi duomenys'!J67</f>
        <v>46877.647058823532</v>
      </c>
      <c r="T67" s="214">
        <f>'Visi duomenys'!O67</f>
        <v>39846</v>
      </c>
    </row>
    <row r="68" spans="1:20" s="337" customFormat="1" ht="25.5" hidden="1" x14ac:dyDescent="0.2">
      <c r="A68" s="463" t="str">
        <f>'Visi duomenys'!A68</f>
        <v>2.1.2.1.2</v>
      </c>
      <c r="B68" s="463" t="str">
        <f>'Visi duomenys'!B68</f>
        <v xml:space="preserve">Jurbarko rajono gyventojų sveikos gyvensenos skatinimas  </v>
      </c>
      <c r="C68" s="214">
        <f t="shared" si="0"/>
        <v>0</v>
      </c>
      <c r="D68" s="214">
        <f>'Visi duomenys'!U68</f>
        <v>0</v>
      </c>
      <c r="E68" s="214">
        <f t="shared" si="0"/>
        <v>0</v>
      </c>
      <c r="F68" s="214">
        <f>'Visi duomenys'!V68</f>
        <v>0</v>
      </c>
      <c r="G68" s="214">
        <f t="shared" ref="G68" si="298">IF($T68&gt;0,H68/$T68*$S68,0)</f>
        <v>0</v>
      </c>
      <c r="H68" s="214">
        <f>'Visi duomenys'!W68</f>
        <v>0</v>
      </c>
      <c r="I68" s="214">
        <f t="shared" ref="I68" si="299">IF($T68&gt;0,J68/$T68*$S68,0)</f>
        <v>0</v>
      </c>
      <c r="J68" s="214">
        <f>'Visi duomenys'!X68</f>
        <v>0</v>
      </c>
      <c r="K68" s="214">
        <f t="shared" ref="K68" si="300">IF($T68&gt;0,L68/$T68*$S68,0)</f>
        <v>45882.352941176468</v>
      </c>
      <c r="L68" s="214">
        <f>'Visi duomenys'!Y68</f>
        <v>39000</v>
      </c>
      <c r="M68" s="214">
        <f t="shared" ref="M68" si="301">IF($T68&gt;0,N68/$T68*$S68,0)</f>
        <v>30588.235294117647</v>
      </c>
      <c r="N68" s="214">
        <f>'Visi duomenys'!Z68</f>
        <v>26000</v>
      </c>
      <c r="O68" s="214">
        <f t="shared" ref="O68" si="302">IF($T68&gt;0,P68/$T68*$S68,0)</f>
        <v>30588.235294117647</v>
      </c>
      <c r="P68" s="214">
        <f>'Visi duomenys'!AA68</f>
        <v>26000</v>
      </c>
      <c r="Q68" s="214">
        <f t="shared" ref="Q68" si="303">IF($T68&gt;0,R68/$T68*$S68,0)</f>
        <v>30740</v>
      </c>
      <c r="R68" s="214">
        <f>'Visi duomenys'!AB68</f>
        <v>26129</v>
      </c>
      <c r="S68" s="214">
        <f>'Visi duomenys'!J68</f>
        <v>137798.82352941178</v>
      </c>
      <c r="T68" s="214">
        <f>'Visi duomenys'!O68</f>
        <v>117129</v>
      </c>
    </row>
    <row r="69" spans="1:20" s="337" customFormat="1" hidden="1" x14ac:dyDescent="0.2">
      <c r="A69" s="463" t="str">
        <f>'Visi duomenys'!A69</f>
        <v>2.1.2.1.3</v>
      </c>
      <c r="B69" s="463" t="str">
        <f>'Visi duomenys'!B69</f>
        <v>Sveikam gyvenimui sakome - TAIP!</v>
      </c>
      <c r="C69" s="214">
        <f t="shared" si="0"/>
        <v>0</v>
      </c>
      <c r="D69" s="214">
        <f>'Visi duomenys'!U69</f>
        <v>0</v>
      </c>
      <c r="E69" s="214">
        <f t="shared" si="0"/>
        <v>0</v>
      </c>
      <c r="F69" s="214">
        <f>'Visi duomenys'!V69</f>
        <v>0</v>
      </c>
      <c r="G69" s="214">
        <f t="shared" ref="G69" si="304">IF($T69&gt;0,H69/$T69*$S69,0)</f>
        <v>0</v>
      </c>
      <c r="H69" s="214">
        <f>'Visi duomenys'!W69</f>
        <v>0</v>
      </c>
      <c r="I69" s="214">
        <f t="shared" ref="I69" si="305">IF($T69&gt;0,J69/$T69*$S69,0)</f>
        <v>0</v>
      </c>
      <c r="J69" s="214">
        <f>'Visi duomenys'!X69</f>
        <v>0</v>
      </c>
      <c r="K69" s="214">
        <f t="shared" ref="K69" si="306">IF($T69&gt;0,L69/$T69*$S69,0)</f>
        <v>29411.764705882357</v>
      </c>
      <c r="L69" s="214">
        <f>'Visi duomenys'!Y69</f>
        <v>25000</v>
      </c>
      <c r="M69" s="214">
        <f t="shared" ref="M69" si="307">IF($T69&gt;0,N69/$T69*$S69,0)</f>
        <v>70588.23529411765</v>
      </c>
      <c r="N69" s="214">
        <f>'Visi duomenys'!Z69</f>
        <v>60000</v>
      </c>
      <c r="O69" s="214">
        <f t="shared" ref="O69" si="308">IF($T69&gt;0,P69/$T69*$S69,0)</f>
        <v>70588.23529411765</v>
      </c>
      <c r="P69" s="214">
        <f>'Visi duomenys'!AA69</f>
        <v>60000</v>
      </c>
      <c r="Q69" s="214">
        <f t="shared" ref="Q69" si="309">IF($T69&gt;0,R69/$T69*$S69,0)</f>
        <v>19904.705882352941</v>
      </c>
      <c r="R69" s="214">
        <f>'Visi duomenys'!AB69</f>
        <v>16919</v>
      </c>
      <c r="S69" s="214">
        <f>'Visi duomenys'!J69</f>
        <v>190492.9411764706</v>
      </c>
      <c r="T69" s="214">
        <f>'Visi duomenys'!O69</f>
        <v>161919</v>
      </c>
    </row>
    <row r="70" spans="1:20" s="337" customFormat="1" ht="25.5" hidden="1" x14ac:dyDescent="0.2">
      <c r="A70" s="463" t="str">
        <f>'Visi duomenys'!A70</f>
        <v>2.1.2.1.4</v>
      </c>
      <c r="B70" s="463" t="str">
        <f>'Visi duomenys'!B70</f>
        <v>Šilalės rajono gyventojų sveikatos stiprinimas ir sveikos gyvensenos ugdymas</v>
      </c>
      <c r="C70" s="214">
        <f t="shared" ref="C70:E108" si="310">IF($T70&gt;0,D70/$T70*$S70,0)</f>
        <v>0</v>
      </c>
      <c r="D70" s="214">
        <f>'Visi duomenys'!U70</f>
        <v>0</v>
      </c>
      <c r="E70" s="214">
        <f t="shared" si="310"/>
        <v>0</v>
      </c>
      <c r="F70" s="214">
        <f>'Visi duomenys'!V70</f>
        <v>0</v>
      </c>
      <c r="G70" s="214">
        <f t="shared" ref="G70" si="311">IF($T70&gt;0,H70/$T70*$S70,0)</f>
        <v>0</v>
      </c>
      <c r="H70" s="214">
        <f>'Visi duomenys'!W70</f>
        <v>0</v>
      </c>
      <c r="I70" s="214">
        <f t="shared" ref="I70" si="312">IF($T70&gt;0,J70/$T70*$S70,0)</f>
        <v>0</v>
      </c>
      <c r="J70" s="214">
        <f>'Visi duomenys'!X70</f>
        <v>0</v>
      </c>
      <c r="K70" s="214">
        <f t="shared" ref="K70" si="313">IF($T70&gt;0,L70/$T70*$S70,0)</f>
        <v>11764.705882352942</v>
      </c>
      <c r="L70" s="214">
        <f>'Visi duomenys'!Y70</f>
        <v>10000</v>
      </c>
      <c r="M70" s="214">
        <f t="shared" ref="M70" si="314">IF($T70&gt;0,N70/$T70*$S70,0)</f>
        <v>47058.823529411769</v>
      </c>
      <c r="N70" s="214">
        <f>'Visi duomenys'!Z70</f>
        <v>40000</v>
      </c>
      <c r="O70" s="214">
        <f t="shared" ref="O70" si="315">IF($T70&gt;0,P70/$T70*$S70,0)</f>
        <v>27823.529411764706</v>
      </c>
      <c r="P70" s="214">
        <f>'Visi duomenys'!AA70</f>
        <v>23650</v>
      </c>
      <c r="Q70" s="214">
        <f t="shared" ref="Q70" si="316">IF($T70&gt;0,R70/$T70*$S70,0)</f>
        <v>23529.411764705885</v>
      </c>
      <c r="R70" s="214">
        <f>'Visi duomenys'!AB70</f>
        <v>20000</v>
      </c>
      <c r="S70" s="214">
        <f>'Visi duomenys'!J70</f>
        <v>121941.17647058824</v>
      </c>
      <c r="T70" s="214">
        <f>'Visi duomenys'!O70</f>
        <v>103650</v>
      </c>
    </row>
    <row r="71" spans="1:20" ht="51" x14ac:dyDescent="0.2">
      <c r="A71" s="463" t="str">
        <f>'Visi duomenys'!A71</f>
        <v>2.1.3.</v>
      </c>
      <c r="B71" s="463" t="str">
        <f>'Visi duomenys'!B71</f>
        <v>Uždavinys. Padidinti regiono savivaldybių socialinio būsto fondą, pagerinti bendruomenėje teikiamų socialinių paslaugų kokybę ir išplėsti jų prieinamumą.</v>
      </c>
      <c r="C71" s="339">
        <f t="shared" si="310"/>
        <v>0</v>
      </c>
      <c r="D71" s="339">
        <f>'Visi duomenys'!U71</f>
        <v>0</v>
      </c>
      <c r="E71" s="339">
        <f t="shared" si="310"/>
        <v>0</v>
      </c>
      <c r="F71" s="339">
        <f>'Visi duomenys'!V71</f>
        <v>0</v>
      </c>
      <c r="G71" s="339">
        <f t="shared" ref="G71" si="317">IF($T71&gt;0,H71/$T71*$S71,0)</f>
        <v>0</v>
      </c>
      <c r="H71" s="339">
        <f>'Visi duomenys'!W71</f>
        <v>0</v>
      </c>
      <c r="I71" s="339">
        <f t="shared" ref="I71" si="318">IF($T71&gt;0,J71/$T71*$S71,0)</f>
        <v>0</v>
      </c>
      <c r="J71" s="339">
        <f>'Visi duomenys'!X71</f>
        <v>0</v>
      </c>
      <c r="K71" s="339">
        <f t="shared" ref="K71" si="319">IF($T71&gt;0,L71/$T71*$S71,0)</f>
        <v>0</v>
      </c>
      <c r="L71" s="339">
        <f>'Visi duomenys'!Y71</f>
        <v>0</v>
      </c>
      <c r="M71" s="339">
        <f t="shared" ref="M71" si="320">IF($T71&gt;0,N71/$T71*$S71,0)</f>
        <v>0</v>
      </c>
      <c r="N71" s="339">
        <f>'Visi duomenys'!Z71</f>
        <v>0</v>
      </c>
      <c r="O71" s="339">
        <f t="shared" ref="O71" si="321">IF($T71&gt;0,P71/$T71*$S71,0)</f>
        <v>0</v>
      </c>
      <c r="P71" s="339">
        <f>'Visi duomenys'!AA71</f>
        <v>0</v>
      </c>
      <c r="Q71" s="339">
        <f t="shared" ref="Q71" si="322">IF($T71&gt;0,R71/$T71*$S71,0)</f>
        <v>0</v>
      </c>
      <c r="R71" s="339">
        <f>'Visi duomenys'!AB71</f>
        <v>0</v>
      </c>
      <c r="S71" s="339">
        <f>'Visi duomenys'!J71</f>
        <v>0</v>
      </c>
      <c r="T71" s="339">
        <f>'Visi duomenys'!O71</f>
        <v>0</v>
      </c>
    </row>
    <row r="72" spans="1:20" ht="25.5" x14ac:dyDescent="0.2">
      <c r="A72" s="463" t="str">
        <f>'Visi duomenys'!A72</f>
        <v>2.1.3.1</v>
      </c>
      <c r="B72" s="463" t="str">
        <f>'Visi duomenys'!B72</f>
        <v>Priemonė: Socialinių paslaugų infrastruktūros plėtra</v>
      </c>
      <c r="C72" s="192">
        <f>SUM(C73:C76)</f>
        <v>0</v>
      </c>
      <c r="D72" s="192">
        <f t="shared" ref="D72:T72" si="323">SUM(D73:D76)</f>
        <v>0</v>
      </c>
      <c r="E72" s="192">
        <f t="shared" si="323"/>
        <v>0</v>
      </c>
      <c r="F72" s="192">
        <f t="shared" si="323"/>
        <v>0</v>
      </c>
      <c r="G72" s="192">
        <f t="shared" si="323"/>
        <v>0</v>
      </c>
      <c r="H72" s="192">
        <f t="shared" si="323"/>
        <v>0</v>
      </c>
      <c r="I72" s="192">
        <f t="shared" si="323"/>
        <v>507259.80287509691</v>
      </c>
      <c r="J72" s="192">
        <f t="shared" si="323"/>
        <v>249949.62400000001</v>
      </c>
      <c r="K72" s="192">
        <f t="shared" si="323"/>
        <v>584519.75817334792</v>
      </c>
      <c r="L72" s="192">
        <f t="shared" si="323"/>
        <v>255214.18400000001</v>
      </c>
      <c r="M72" s="192">
        <f t="shared" si="323"/>
        <v>240846.40895155509</v>
      </c>
      <c r="N72" s="192">
        <f t="shared" si="323"/>
        <v>82987.191999999981</v>
      </c>
      <c r="O72" s="192">
        <f t="shared" si="323"/>
        <v>0</v>
      </c>
      <c r="P72" s="192">
        <f t="shared" si="323"/>
        <v>0</v>
      </c>
      <c r="Q72" s="192">
        <f t="shared" si="323"/>
        <v>0</v>
      </c>
      <c r="R72" s="192">
        <f t="shared" si="323"/>
        <v>0</v>
      </c>
      <c r="S72" s="192">
        <f t="shared" si="323"/>
        <v>1332625.97</v>
      </c>
      <c r="T72" s="192">
        <f t="shared" si="323"/>
        <v>588151</v>
      </c>
    </row>
    <row r="73" spans="1:20" s="337" customFormat="1" ht="51" hidden="1" x14ac:dyDescent="0.2">
      <c r="A73" s="463" t="str">
        <f>'Visi duomenys'!A73</f>
        <v>2.1.3.1.1</v>
      </c>
      <c r="B73" s="463" t="str">
        <f>'Visi duomenys'!B73</f>
        <v>Savarankiško gyvenimo namų plėtra  senyvo amžiaus asmenims ir (ar) asmenims su negalia  Šventupio g. 3, Šiauduvoje, Šilalės r.</v>
      </c>
      <c r="C73" s="214">
        <f t="shared" si="310"/>
        <v>0</v>
      </c>
      <c r="D73" s="214">
        <f>'Visi duomenys'!U73</f>
        <v>0</v>
      </c>
      <c r="E73" s="214">
        <f t="shared" si="310"/>
        <v>0</v>
      </c>
      <c r="F73" s="214">
        <f>'Visi duomenys'!V73</f>
        <v>0</v>
      </c>
      <c r="G73" s="214">
        <f t="shared" ref="G73" si="324">IF($T73&gt;0,H73/$T73*$S73,0)</f>
        <v>0</v>
      </c>
      <c r="H73" s="214">
        <f>'Visi duomenys'!W73</f>
        <v>0</v>
      </c>
      <c r="I73" s="214">
        <f t="shared" ref="I73" si="325">IF($T73&gt;0,J73/$T73*$S73,0)</f>
        <v>63851.106324923006</v>
      </c>
      <c r="J73" s="214">
        <f>'Visi duomenys'!X73</f>
        <v>54273.440000000002</v>
      </c>
      <c r="K73" s="214">
        <f t="shared" ref="K73" si="326">IF($T73&gt;0,L73/$T73*$S73,0)</f>
        <v>105882.35367507699</v>
      </c>
      <c r="L73" s="214">
        <f>'Visi duomenys'!Y73</f>
        <v>90000</v>
      </c>
      <c r="M73" s="214">
        <f t="shared" ref="M73" si="327">IF($T73&gt;0,N73/$T73*$S73,0)</f>
        <v>0</v>
      </c>
      <c r="N73" s="214">
        <f>'Visi duomenys'!Z73</f>
        <v>0</v>
      </c>
      <c r="O73" s="214">
        <f t="shared" ref="O73" si="328">IF($T73&gt;0,P73/$T73*$S73,0)</f>
        <v>0</v>
      </c>
      <c r="P73" s="214">
        <f>'Visi duomenys'!AA73</f>
        <v>0</v>
      </c>
      <c r="Q73" s="214">
        <f t="shared" ref="Q73" si="329">IF($T73&gt;0,R73/$T73*$S73,0)</f>
        <v>0</v>
      </c>
      <c r="R73" s="214">
        <f>'Visi duomenys'!AB73</f>
        <v>0</v>
      </c>
      <c r="S73" s="214">
        <f>'Visi duomenys'!J73</f>
        <v>169733.46</v>
      </c>
      <c r="T73" s="214">
        <f>'Visi duomenys'!O73</f>
        <v>144273.44</v>
      </c>
    </row>
    <row r="74" spans="1:20" s="337" customFormat="1" ht="38.25" hidden="1" x14ac:dyDescent="0.2">
      <c r="A74" s="463" t="str">
        <f>'Visi duomenys'!A74</f>
        <v>2.1.3.1.2</v>
      </c>
      <c r="B74" s="463" t="str">
        <f>'Visi duomenys'!B74</f>
        <v>Modernizuoti veikiančius palaikomojo gydymo, slaugos ir senelių globos namus Pagėgiuose</v>
      </c>
      <c r="C74" s="214">
        <f t="shared" si="310"/>
        <v>0</v>
      </c>
      <c r="D74" s="214">
        <f>'Visi duomenys'!U74</f>
        <v>0</v>
      </c>
      <c r="E74" s="214">
        <f t="shared" si="310"/>
        <v>0</v>
      </c>
      <c r="F74" s="214">
        <f>'Visi duomenys'!V74</f>
        <v>0</v>
      </c>
      <c r="G74" s="214">
        <f t="shared" ref="G74" si="330">IF($T74&gt;0,H74/$T74*$S74,0)</f>
        <v>0</v>
      </c>
      <c r="H74" s="214">
        <f>'Visi duomenys'!W74</f>
        <v>0</v>
      </c>
      <c r="I74" s="214">
        <f t="shared" ref="I74" si="331">IF($T74&gt;0,J74/$T74*$S74,0)</f>
        <v>65250</v>
      </c>
      <c r="J74" s="214">
        <f>'Visi duomenys'!X74</f>
        <v>55462</v>
      </c>
      <c r="K74" s="214">
        <f t="shared" ref="K74" si="332">IF($T74&gt;0,L74/$T74*$S74,0)</f>
        <v>0</v>
      </c>
      <c r="L74" s="214">
        <f>'Visi duomenys'!Y74</f>
        <v>0</v>
      </c>
      <c r="M74" s="214">
        <f t="shared" ref="M74" si="333">IF($T74&gt;0,N74/$T74*$S74,0)</f>
        <v>0</v>
      </c>
      <c r="N74" s="214">
        <f>'Visi duomenys'!Z74</f>
        <v>0</v>
      </c>
      <c r="O74" s="214">
        <f t="shared" ref="O74" si="334">IF($T74&gt;0,P74/$T74*$S74,0)</f>
        <v>0</v>
      </c>
      <c r="P74" s="214">
        <f>'Visi duomenys'!AA74</f>
        <v>0</v>
      </c>
      <c r="Q74" s="214">
        <f t="shared" ref="Q74" si="335">IF($T74&gt;0,R74/$T74*$S74,0)</f>
        <v>0</v>
      </c>
      <c r="R74" s="214">
        <f>'Visi duomenys'!AB74</f>
        <v>0</v>
      </c>
      <c r="S74" s="214">
        <f>'Visi duomenys'!J74</f>
        <v>65250</v>
      </c>
      <c r="T74" s="214">
        <f>'Visi duomenys'!O74</f>
        <v>55462</v>
      </c>
    </row>
    <row r="75" spans="1:20" s="337" customFormat="1" ht="25.5" hidden="1" x14ac:dyDescent="0.2">
      <c r="A75" s="463" t="str">
        <f>'Visi duomenys'!A75</f>
        <v>2.1.3.1.3</v>
      </c>
      <c r="B75" s="463" t="str">
        <f>'Visi duomenys'!B75</f>
        <v>Socialinių paslaugų įstaigos modernizavimas ir paslaugų plėtra Jurbarko rajone</v>
      </c>
      <c r="C75" s="214">
        <f t="shared" si="310"/>
        <v>0</v>
      </c>
      <c r="D75" s="214">
        <f>'Visi duomenys'!U75</f>
        <v>0</v>
      </c>
      <c r="E75" s="214">
        <f t="shared" si="310"/>
        <v>0</v>
      </c>
      <c r="F75" s="214">
        <f>'Visi duomenys'!V75</f>
        <v>0</v>
      </c>
      <c r="G75" s="214">
        <f t="shared" ref="G75" si="336">IF($T75&gt;0,H75/$T75*$S75,0)</f>
        <v>0</v>
      </c>
      <c r="H75" s="214">
        <f>'Visi duomenys'!W75</f>
        <v>0</v>
      </c>
      <c r="I75" s="214">
        <f t="shared" ref="I75" si="337">IF($T75&gt;0,J75/$T75*$S75,0)</f>
        <v>76722.572705882558</v>
      </c>
      <c r="J75" s="214">
        <f>'Visi duomenys'!X75</f>
        <v>65214.184000000001</v>
      </c>
      <c r="K75" s="214">
        <f t="shared" ref="K75" si="338">IF($T75&gt;0,L75/$T75*$S75,0)</f>
        <v>76722.572705882558</v>
      </c>
      <c r="L75" s="214">
        <f>'Visi duomenys'!Y75</f>
        <v>65214.184000000001</v>
      </c>
      <c r="M75" s="214">
        <f t="shared" ref="M75" si="339">IF($T75&gt;0,N75/$T75*$S75,0)</f>
        <v>38361.27458823489</v>
      </c>
      <c r="N75" s="214">
        <f>'Visi duomenys'!Z75</f>
        <v>32607.082000000002</v>
      </c>
      <c r="O75" s="214">
        <f t="shared" ref="O75" si="340">IF($T75&gt;0,P75/$T75*$S75,0)</f>
        <v>0</v>
      </c>
      <c r="P75" s="214">
        <f>'Visi duomenys'!AA75</f>
        <v>0</v>
      </c>
      <c r="Q75" s="214">
        <f t="shared" ref="Q75" si="341">IF($T75&gt;0,R75/$T75*$S75,0)</f>
        <v>0</v>
      </c>
      <c r="R75" s="214">
        <f>'Visi duomenys'!AB75</f>
        <v>0</v>
      </c>
      <c r="S75" s="214">
        <f>'Visi duomenys'!J75</f>
        <v>191806.42</v>
      </c>
      <c r="T75" s="214">
        <f>'Visi duomenys'!O75</f>
        <v>163035.45000000001</v>
      </c>
    </row>
    <row r="76" spans="1:20" s="337" customFormat="1" ht="38.25" hidden="1" x14ac:dyDescent="0.2">
      <c r="A76" s="463" t="str">
        <f>'Visi duomenys'!A76</f>
        <v>2.1.3.1.4</v>
      </c>
      <c r="B76" s="463" t="str">
        <f>'Visi duomenys'!B76</f>
        <v xml:space="preserve"> Nestacionarių socialinių paslaugų infrastruktūros plėtra Tauragės rajono savivaldybėje</v>
      </c>
      <c r="C76" s="214">
        <f t="shared" si="310"/>
        <v>0</v>
      </c>
      <c r="D76" s="214">
        <f>'Visi duomenys'!U76</f>
        <v>0</v>
      </c>
      <c r="E76" s="214">
        <f t="shared" si="310"/>
        <v>0</v>
      </c>
      <c r="F76" s="214">
        <f>'Visi duomenys'!V76</f>
        <v>0</v>
      </c>
      <c r="G76" s="214">
        <f t="shared" ref="G76" si="342">IF($T76&gt;0,H76/$T76*$S76,0)</f>
        <v>0</v>
      </c>
      <c r="H76" s="214">
        <f>'Visi duomenys'!W76</f>
        <v>0</v>
      </c>
      <c r="I76" s="214">
        <f t="shared" ref="I76" si="343">IF($T76&gt;0,J76/$T76*$S76,0)</f>
        <v>301436.12384429137</v>
      </c>
      <c r="J76" s="214">
        <f>'Visi duomenys'!X76</f>
        <v>75000</v>
      </c>
      <c r="K76" s="214">
        <f t="shared" ref="K76" si="344">IF($T76&gt;0,L76/$T76*$S76,0)</f>
        <v>401914.8317923884</v>
      </c>
      <c r="L76" s="214">
        <f>'Visi duomenys'!Y76</f>
        <v>100000</v>
      </c>
      <c r="M76" s="214">
        <f t="shared" ref="M76" si="345">IF($T76&gt;0,N76/$T76*$S76,0)</f>
        <v>202485.13436332019</v>
      </c>
      <c r="N76" s="214">
        <f>'Visi duomenys'!Z76</f>
        <v>50380.109999999986</v>
      </c>
      <c r="O76" s="214">
        <f t="shared" ref="O76" si="346">IF($T76&gt;0,P76/$T76*$S76,0)</f>
        <v>0</v>
      </c>
      <c r="P76" s="214">
        <f>'Visi duomenys'!AA76</f>
        <v>0</v>
      </c>
      <c r="Q76" s="214">
        <f t="shared" ref="Q76" si="347">IF($T76&gt;0,R76/$T76*$S76,0)</f>
        <v>0</v>
      </c>
      <c r="R76" s="214">
        <f>'Visi duomenys'!AB76</f>
        <v>0</v>
      </c>
      <c r="S76" s="214">
        <f>'Visi duomenys'!J76</f>
        <v>905836.09</v>
      </c>
      <c r="T76" s="214">
        <f>'Visi duomenys'!O76</f>
        <v>225380.11</v>
      </c>
    </row>
    <row r="77" spans="1:20" x14ac:dyDescent="0.2">
      <c r="A77" s="463" t="str">
        <f>'Visi duomenys'!A77</f>
        <v>2.1.3.2</v>
      </c>
      <c r="B77" s="463" t="str">
        <f>'Visi duomenys'!B77</f>
        <v>Priemonė: Socialinio būsto fondo plėtra</v>
      </c>
      <c r="C77" s="192">
        <f>SUM(C78:C81)</f>
        <v>0</v>
      </c>
      <c r="D77" s="192">
        <f t="shared" ref="D77:T77" si="348">SUM(D78:D81)</f>
        <v>0</v>
      </c>
      <c r="E77" s="192">
        <f t="shared" si="348"/>
        <v>0</v>
      </c>
      <c r="F77" s="192">
        <f t="shared" si="348"/>
        <v>0</v>
      </c>
      <c r="G77" s="192">
        <f t="shared" si="348"/>
        <v>222935.17664705883</v>
      </c>
      <c r="H77" s="192">
        <f t="shared" si="348"/>
        <v>189494.90000000002</v>
      </c>
      <c r="I77" s="192">
        <f t="shared" si="348"/>
        <v>1093645.7680882353</v>
      </c>
      <c r="J77" s="192">
        <f t="shared" si="348"/>
        <v>929598.9</v>
      </c>
      <c r="K77" s="192">
        <f t="shared" si="348"/>
        <v>1063860.9440882355</v>
      </c>
      <c r="L77" s="192">
        <f t="shared" si="348"/>
        <v>904281.8</v>
      </c>
      <c r="M77" s="192">
        <f t="shared" si="348"/>
        <v>146758.11764705883</v>
      </c>
      <c r="N77" s="192">
        <f t="shared" si="348"/>
        <v>124744.40000000001</v>
      </c>
      <c r="O77" s="192">
        <f t="shared" si="348"/>
        <v>0</v>
      </c>
      <c r="P77" s="192">
        <f t="shared" si="348"/>
        <v>0</v>
      </c>
      <c r="Q77" s="192">
        <f t="shared" si="348"/>
        <v>0</v>
      </c>
      <c r="R77" s="192">
        <f t="shared" si="348"/>
        <v>0</v>
      </c>
      <c r="S77" s="192">
        <f t="shared" si="348"/>
        <v>2527200.006470588</v>
      </c>
      <c r="T77" s="192">
        <f t="shared" si="348"/>
        <v>2148120</v>
      </c>
    </row>
    <row r="78" spans="1:20" s="337" customFormat="1" ht="38.25" hidden="1" x14ac:dyDescent="0.2">
      <c r="A78" s="463" t="str">
        <f>'Visi duomenys'!A78</f>
        <v>2.1.3.2.1</v>
      </c>
      <c r="B78" s="463" t="str">
        <f>'Visi duomenys'!B78</f>
        <v>Dalies pastato, esančio Dariaus ir Girėno g. 19A, Pajūrio mstl., Šilalės r., pritaikymas socialinio būsto fondo plėtrai</v>
      </c>
      <c r="C78" s="214">
        <f t="shared" si="310"/>
        <v>0</v>
      </c>
      <c r="D78" s="214">
        <f>'Visi duomenys'!U78</f>
        <v>0</v>
      </c>
      <c r="E78" s="214">
        <f t="shared" si="310"/>
        <v>0</v>
      </c>
      <c r="F78" s="214">
        <f>'Visi duomenys'!V78</f>
        <v>0</v>
      </c>
      <c r="G78" s="214">
        <f t="shared" ref="G78" si="349">IF($T78&gt;0,H78/$T78*$S78,0)</f>
        <v>55778.941000000006</v>
      </c>
      <c r="H78" s="214">
        <f>'Visi duomenys'!W78</f>
        <v>47412.100000000006</v>
      </c>
      <c r="I78" s="214">
        <f t="shared" ref="I78" si="350">IF($T78&gt;0,J78/$T78*$S78,0)</f>
        <v>251005.23450000002</v>
      </c>
      <c r="J78" s="214">
        <f>'Visi duomenys'!X78</f>
        <v>213354.45</v>
      </c>
      <c r="K78" s="214">
        <f t="shared" ref="K78" si="351">IF($T78&gt;0,L78/$T78*$S78,0)</f>
        <v>251005.23450000002</v>
      </c>
      <c r="L78" s="214">
        <f>'Visi duomenys'!Y78</f>
        <v>213354.45</v>
      </c>
      <c r="M78" s="214">
        <f t="shared" ref="M78" si="352">IF($T78&gt;0,N78/$T78*$S78,0)</f>
        <v>0</v>
      </c>
      <c r="N78" s="214">
        <f>'Visi duomenys'!Z78</f>
        <v>0</v>
      </c>
      <c r="O78" s="214">
        <f t="shared" ref="O78" si="353">IF($T78&gt;0,P78/$T78*$S78,0)</f>
        <v>0</v>
      </c>
      <c r="P78" s="214">
        <f>'Visi duomenys'!AA78</f>
        <v>0</v>
      </c>
      <c r="Q78" s="214">
        <f t="shared" ref="Q78" si="354">IF($T78&gt;0,R78/$T78*$S78,0)</f>
        <v>0</v>
      </c>
      <c r="R78" s="214">
        <f>'Visi duomenys'!AB78</f>
        <v>0</v>
      </c>
      <c r="S78" s="214">
        <f>'Visi duomenys'!J78</f>
        <v>557789.41</v>
      </c>
      <c r="T78" s="214">
        <f>'Visi duomenys'!O78</f>
        <v>474121</v>
      </c>
    </row>
    <row r="79" spans="1:20" s="337" customFormat="1" ht="25.5" hidden="1" x14ac:dyDescent="0.2">
      <c r="A79" s="463" t="str">
        <f>'Visi duomenys'!A79</f>
        <v>2.1.3.2.2</v>
      </c>
      <c r="B79" s="463" t="str">
        <f>'Visi duomenys'!B79</f>
        <v>Socialinio būsto fondo plėtra Pagėgių savivaldybėje</v>
      </c>
      <c r="C79" s="214">
        <f t="shared" si="310"/>
        <v>0</v>
      </c>
      <c r="D79" s="214">
        <f>'Visi duomenys'!U79</f>
        <v>0</v>
      </c>
      <c r="E79" s="214">
        <f t="shared" si="310"/>
        <v>0</v>
      </c>
      <c r="F79" s="214">
        <f>'Visi duomenys'!V79</f>
        <v>0</v>
      </c>
      <c r="G79" s="214">
        <f t="shared" ref="G79" si="355">IF($T79&gt;0,H79/$T79*$S79,0)</f>
        <v>20398.118000000002</v>
      </c>
      <c r="H79" s="214">
        <f>'Visi duomenys'!W79</f>
        <v>17338.400000000001</v>
      </c>
      <c r="I79" s="214">
        <f t="shared" ref="I79" si="356">IF($T79&gt;0,J79/$T79*$S79,0)</f>
        <v>91791.531000000003</v>
      </c>
      <c r="J79" s="214">
        <f>'Visi duomenys'!X79</f>
        <v>78022.8</v>
      </c>
      <c r="K79" s="214">
        <f t="shared" ref="K79" si="357">IF($T79&gt;0,L79/$T79*$S79,0)</f>
        <v>91791.531000000003</v>
      </c>
      <c r="L79" s="214">
        <f>'Visi duomenys'!Y79</f>
        <v>78022.8</v>
      </c>
      <c r="M79" s="214">
        <f t="shared" ref="M79" si="358">IF($T79&gt;0,N79/$T79*$S79,0)</f>
        <v>0</v>
      </c>
      <c r="N79" s="214">
        <f>'Visi duomenys'!Z79</f>
        <v>0</v>
      </c>
      <c r="O79" s="214">
        <f t="shared" ref="O79" si="359">IF($T79&gt;0,P79/$T79*$S79,0)</f>
        <v>0</v>
      </c>
      <c r="P79" s="214">
        <f>'Visi duomenys'!AA79</f>
        <v>0</v>
      </c>
      <c r="Q79" s="214">
        <f t="shared" ref="Q79" si="360">IF($T79&gt;0,R79/$T79*$S79,0)</f>
        <v>0</v>
      </c>
      <c r="R79" s="214">
        <f>'Visi duomenys'!AB79</f>
        <v>0</v>
      </c>
      <c r="S79" s="214">
        <f>'Visi duomenys'!J79</f>
        <v>203981.18</v>
      </c>
      <c r="T79" s="214">
        <f>'Visi duomenys'!O79</f>
        <v>173384</v>
      </c>
    </row>
    <row r="80" spans="1:20" s="337" customFormat="1" ht="25.5" hidden="1" x14ac:dyDescent="0.2">
      <c r="A80" s="463" t="str">
        <f>'Visi duomenys'!A80</f>
        <v>2.1.3.2.3</v>
      </c>
      <c r="B80" s="463" t="str">
        <f>'Visi duomenys'!B80</f>
        <v>Socialinio būsto plėtra  Jurbarko rajono savivaldybėje</v>
      </c>
      <c r="C80" s="214">
        <f t="shared" si="310"/>
        <v>0</v>
      </c>
      <c r="D80" s="214">
        <f>'Visi duomenys'!U80</f>
        <v>0</v>
      </c>
      <c r="E80" s="214">
        <f t="shared" si="310"/>
        <v>0</v>
      </c>
      <c r="F80" s="214">
        <f>'Visi duomenys'!V80</f>
        <v>0</v>
      </c>
      <c r="G80" s="214">
        <f t="shared" ref="G80" si="361">IF($T80&gt;0,H80/$T80*$S80,0)</f>
        <v>0</v>
      </c>
      <c r="H80" s="214">
        <f>'Visi duomenys'!W80</f>
        <v>0</v>
      </c>
      <c r="I80" s="214">
        <f t="shared" ref="I80" si="362">IF($T80&gt;0,J80/$T80*$S80,0)</f>
        <v>163816.53199999998</v>
      </c>
      <c r="J80" s="214">
        <f>'Visi duomenys'!X80</f>
        <v>139244.04999999999</v>
      </c>
      <c r="K80" s="214">
        <f t="shared" ref="K80" si="363">IF($T80&gt;0,L80/$T80*$S80,0)</f>
        <v>134031.70800000001</v>
      </c>
      <c r="L80" s="214">
        <f>'Visi duomenys'!Y80</f>
        <v>113926.95000000001</v>
      </c>
      <c r="M80" s="214">
        <f t="shared" ref="M80" si="364">IF($T80&gt;0,N80/$T80*$S80,0)</f>
        <v>0</v>
      </c>
      <c r="N80" s="214">
        <f>'Visi duomenys'!Z80</f>
        <v>0</v>
      </c>
      <c r="O80" s="214">
        <f t="shared" ref="O80" si="365">IF($T80&gt;0,P80/$T80*$S80,0)</f>
        <v>0</v>
      </c>
      <c r="P80" s="214">
        <f>'Visi duomenys'!AA80</f>
        <v>0</v>
      </c>
      <c r="Q80" s="214">
        <f t="shared" ref="Q80" si="366">IF($T80&gt;0,R80/$T80*$S80,0)</f>
        <v>0</v>
      </c>
      <c r="R80" s="214">
        <f>'Visi duomenys'!AB80</f>
        <v>0</v>
      </c>
      <c r="S80" s="214">
        <f>'Visi duomenys'!J80</f>
        <v>297848.24</v>
      </c>
      <c r="T80" s="214">
        <f>'Visi duomenys'!O80</f>
        <v>253171</v>
      </c>
    </row>
    <row r="81" spans="1:20" s="337" customFormat="1" ht="25.5" hidden="1" x14ac:dyDescent="0.2">
      <c r="A81" s="463" t="str">
        <f>'Visi duomenys'!A81</f>
        <v>2.1.3.2.4</v>
      </c>
      <c r="B81" s="463" t="str">
        <f>'Visi duomenys'!B81</f>
        <v>Socialinio būsto fondo plėtra Tauragės rajono savivaldybėje</v>
      </c>
      <c r="C81" s="214">
        <f t="shared" si="310"/>
        <v>0</v>
      </c>
      <c r="D81" s="214">
        <f>'Visi duomenys'!U81</f>
        <v>0</v>
      </c>
      <c r="E81" s="214">
        <f t="shared" si="310"/>
        <v>0</v>
      </c>
      <c r="F81" s="214">
        <f>'Visi duomenys'!V81</f>
        <v>0</v>
      </c>
      <c r="G81" s="214">
        <f t="shared" ref="G81" si="367">IF($T81&gt;0,H81/$T81*$S81,0)</f>
        <v>146758.11764705883</v>
      </c>
      <c r="H81" s="214">
        <f>'Visi duomenys'!W81</f>
        <v>124744.40000000001</v>
      </c>
      <c r="I81" s="214">
        <f t="shared" ref="I81" si="368">IF($T81&gt;0,J81/$T81*$S81,0)</f>
        <v>587032.4705882353</v>
      </c>
      <c r="J81" s="214">
        <f>'Visi duomenys'!X81</f>
        <v>498977.60000000003</v>
      </c>
      <c r="K81" s="214">
        <f t="shared" ref="K81" si="369">IF($T81&gt;0,L81/$T81*$S81,0)</f>
        <v>587032.4705882353</v>
      </c>
      <c r="L81" s="214">
        <f>'Visi duomenys'!Y81</f>
        <v>498977.60000000003</v>
      </c>
      <c r="M81" s="214">
        <f t="shared" ref="M81" si="370">IF($T81&gt;0,N81/$T81*$S81,0)</f>
        <v>146758.11764705883</v>
      </c>
      <c r="N81" s="214">
        <f>'Visi duomenys'!Z81</f>
        <v>124744.40000000001</v>
      </c>
      <c r="O81" s="214">
        <f t="shared" ref="O81" si="371">IF($T81&gt;0,P81/$T81*$S81,0)</f>
        <v>0</v>
      </c>
      <c r="P81" s="214">
        <f>'Visi duomenys'!AA81</f>
        <v>0</v>
      </c>
      <c r="Q81" s="214">
        <f t="shared" ref="Q81" si="372">IF($T81&gt;0,R81/$T81*$S81,0)</f>
        <v>0</v>
      </c>
      <c r="R81" s="214">
        <f>'Visi duomenys'!AB81</f>
        <v>0</v>
      </c>
      <c r="S81" s="214">
        <f>'Visi duomenys'!J81</f>
        <v>1467581.1764705882</v>
      </c>
      <c r="T81" s="214">
        <f>'Visi duomenys'!O81</f>
        <v>1247444</v>
      </c>
    </row>
    <row r="82" spans="1:20" ht="38.25" x14ac:dyDescent="0.2">
      <c r="A82" s="463" t="str">
        <f>'Visi duomenys'!A82</f>
        <v>2.2.</v>
      </c>
      <c r="B82" s="463" t="str">
        <f>'Visi duomenys'!B82</f>
        <v xml:space="preserve">Tikslas. Tobulinti viešąjį valdymą savivaldybėse, didinant jo atitikimą visuomenės poreikiams. </v>
      </c>
      <c r="C82" s="339">
        <f t="shared" si="310"/>
        <v>0</v>
      </c>
      <c r="D82" s="339">
        <f>'Visi duomenys'!U82</f>
        <v>0</v>
      </c>
      <c r="E82" s="339">
        <f t="shared" si="310"/>
        <v>0</v>
      </c>
      <c r="F82" s="339">
        <f>'Visi duomenys'!V82</f>
        <v>0</v>
      </c>
      <c r="G82" s="339">
        <f t="shared" ref="G82" si="373">IF($T82&gt;0,H82/$T82*$S82,0)</f>
        <v>0</v>
      </c>
      <c r="H82" s="339">
        <f>'Visi duomenys'!W82</f>
        <v>0</v>
      </c>
      <c r="I82" s="339">
        <f t="shared" ref="I82" si="374">IF($T82&gt;0,J82/$T82*$S82,0)</f>
        <v>0</v>
      </c>
      <c r="J82" s="339">
        <f>'Visi duomenys'!X82</f>
        <v>0</v>
      </c>
      <c r="K82" s="339">
        <f t="shared" ref="K82" si="375">IF($T82&gt;0,L82/$T82*$S82,0)</f>
        <v>0</v>
      </c>
      <c r="L82" s="339">
        <f>'Visi duomenys'!Y82</f>
        <v>0</v>
      </c>
      <c r="M82" s="339">
        <f t="shared" ref="M82" si="376">IF($T82&gt;0,N82/$T82*$S82,0)</f>
        <v>0</v>
      </c>
      <c r="N82" s="339">
        <f>'Visi duomenys'!Z82</f>
        <v>0</v>
      </c>
      <c r="O82" s="339">
        <f t="shared" ref="O82" si="377">IF($T82&gt;0,P82/$T82*$S82,0)</f>
        <v>0</v>
      </c>
      <c r="P82" s="339">
        <f>'Visi duomenys'!AA82</f>
        <v>0</v>
      </c>
      <c r="Q82" s="339">
        <f t="shared" ref="Q82" si="378">IF($T82&gt;0,R82/$T82*$S82,0)</f>
        <v>0</v>
      </c>
      <c r="R82" s="339">
        <f>'Visi duomenys'!AB82</f>
        <v>0</v>
      </c>
      <c r="S82" s="339">
        <f>'Visi duomenys'!J82</f>
        <v>0</v>
      </c>
      <c r="T82" s="339">
        <f>'Visi duomenys'!O82</f>
        <v>0</v>
      </c>
    </row>
    <row r="83" spans="1:20" ht="51" x14ac:dyDescent="0.2">
      <c r="A83" s="463" t="str">
        <f>'Visi duomenys'!A83</f>
        <v>2.2.1.</v>
      </c>
      <c r="B83" s="463" t="str">
        <f>'Visi duomenys'!B83</f>
        <v xml:space="preserve">Uždavinys. Stiprinti regiono viešojo valdymo darbuotojų kompetenciją, didinti jų veiklos efektyvumą ir gerinti teikiamų paslaugų kokybę.  </v>
      </c>
      <c r="C83" s="339">
        <f t="shared" si="310"/>
        <v>0</v>
      </c>
      <c r="D83" s="339">
        <f>'Visi duomenys'!U83</f>
        <v>0</v>
      </c>
      <c r="E83" s="339">
        <f t="shared" si="310"/>
        <v>0</v>
      </c>
      <c r="F83" s="339">
        <f>'Visi duomenys'!V83</f>
        <v>0</v>
      </c>
      <c r="G83" s="339">
        <f t="shared" ref="G83" si="379">IF($T83&gt;0,H83/$T83*$S83,0)</f>
        <v>0</v>
      </c>
      <c r="H83" s="339">
        <f>'Visi duomenys'!W83</f>
        <v>0</v>
      </c>
      <c r="I83" s="339">
        <f t="shared" ref="I83" si="380">IF($T83&gt;0,J83/$T83*$S83,0)</f>
        <v>0</v>
      </c>
      <c r="J83" s="339">
        <f>'Visi duomenys'!X83</f>
        <v>0</v>
      </c>
      <c r="K83" s="339">
        <f t="shared" ref="K83" si="381">IF($T83&gt;0,L83/$T83*$S83,0)</f>
        <v>0</v>
      </c>
      <c r="L83" s="339">
        <f>'Visi duomenys'!Y83</f>
        <v>0</v>
      </c>
      <c r="M83" s="339">
        <f t="shared" ref="M83" si="382">IF($T83&gt;0,N83/$T83*$S83,0)</f>
        <v>0</v>
      </c>
      <c r="N83" s="339">
        <f>'Visi duomenys'!Z83</f>
        <v>0</v>
      </c>
      <c r="O83" s="339">
        <f t="shared" ref="O83" si="383">IF($T83&gt;0,P83/$T83*$S83,0)</f>
        <v>0</v>
      </c>
      <c r="P83" s="339">
        <f>'Visi duomenys'!AA83</f>
        <v>0</v>
      </c>
      <c r="Q83" s="339">
        <f t="shared" ref="Q83" si="384">IF($T83&gt;0,R83/$T83*$S83,0)</f>
        <v>0</v>
      </c>
      <c r="R83" s="339">
        <f>'Visi duomenys'!AB83</f>
        <v>0</v>
      </c>
      <c r="S83" s="339">
        <f>'Visi duomenys'!J83</f>
        <v>0</v>
      </c>
      <c r="T83" s="339">
        <f>'Visi duomenys'!O83</f>
        <v>0</v>
      </c>
    </row>
    <row r="84" spans="1:20" ht="25.5" x14ac:dyDescent="0.2">
      <c r="A84" s="463" t="str">
        <f>'Visi duomenys'!A84</f>
        <v>2.2.1.1</v>
      </c>
      <c r="B84" s="463" t="str">
        <f>'Visi duomenys'!B84</f>
        <v>Priemonė: Paslaugų ir asmenų aptarnavimo kokybės gerinimas savivaldybėse</v>
      </c>
      <c r="C84" s="192">
        <f>SUM(C85:C86)</f>
        <v>0</v>
      </c>
      <c r="D84" s="192">
        <f t="shared" ref="D84:R84" si="385">SUM(D85:D86)</f>
        <v>0</v>
      </c>
      <c r="E84" s="192">
        <f t="shared" si="385"/>
        <v>0</v>
      </c>
      <c r="F84" s="192">
        <f t="shared" si="385"/>
        <v>0</v>
      </c>
      <c r="G84" s="192">
        <f t="shared" si="385"/>
        <v>0</v>
      </c>
      <c r="H84" s="192">
        <f t="shared" si="385"/>
        <v>0</v>
      </c>
      <c r="I84" s="192">
        <f t="shared" si="385"/>
        <v>0</v>
      </c>
      <c r="J84" s="192">
        <f t="shared" si="385"/>
        <v>0</v>
      </c>
      <c r="K84" s="192">
        <f t="shared" si="385"/>
        <v>391764.70588235295</v>
      </c>
      <c r="L84" s="192">
        <f t="shared" si="385"/>
        <v>333000</v>
      </c>
      <c r="M84" s="192">
        <f t="shared" si="385"/>
        <v>235882.61563344055</v>
      </c>
      <c r="N84" s="192">
        <f t="shared" si="385"/>
        <v>200500</v>
      </c>
      <c r="O84" s="192">
        <f t="shared" si="385"/>
        <v>186213.35696841305</v>
      </c>
      <c r="P84" s="192">
        <f t="shared" si="385"/>
        <v>158281</v>
      </c>
      <c r="Q84" s="192">
        <f t="shared" si="385"/>
        <v>117647.32151579348</v>
      </c>
      <c r="R84" s="192">
        <f t="shared" si="385"/>
        <v>100000</v>
      </c>
      <c r="S84" s="192">
        <f t="shared" ref="S84" si="386">SUM(S85:S86)</f>
        <v>931508</v>
      </c>
      <c r="T84" s="192">
        <f t="shared" ref="T84" si="387">SUM(T85:T86)</f>
        <v>791781</v>
      </c>
    </row>
    <row r="85" spans="1:20" s="337" customFormat="1" ht="38.25" hidden="1" x14ac:dyDescent="0.2">
      <c r="A85" s="463" t="str">
        <f>'Visi duomenys'!A85</f>
        <v>2.2.1.1.1</v>
      </c>
      <c r="B85" s="463" t="str">
        <f>'Visi duomenys'!B85</f>
        <v>Paslaugų teikimo ir asmenų aptarnavimo kokybės gerinimas Tauragės regiono savivaldybėse. I etapas</v>
      </c>
      <c r="C85" s="214">
        <f t="shared" si="310"/>
        <v>0</v>
      </c>
      <c r="D85" s="214">
        <f>'Visi duomenys'!U85</f>
        <v>0</v>
      </c>
      <c r="E85" s="214">
        <f t="shared" si="310"/>
        <v>0</v>
      </c>
      <c r="F85" s="214">
        <f>'Visi duomenys'!V85</f>
        <v>0</v>
      </c>
      <c r="G85" s="214">
        <f t="shared" ref="G85" si="388">IF($T85&gt;0,H85/$T85*$S85,0)</f>
        <v>0</v>
      </c>
      <c r="H85" s="214">
        <f>'Visi duomenys'!W85</f>
        <v>0</v>
      </c>
      <c r="I85" s="214">
        <f t="shared" ref="I85" si="389">IF($T85&gt;0,J85/$T85*$S85,0)</f>
        <v>0</v>
      </c>
      <c r="J85" s="214">
        <f>'Visi duomenys'!X85</f>
        <v>0</v>
      </c>
      <c r="K85" s="214">
        <f t="shared" ref="K85" si="390">IF($T85&gt;0,L85/$T85*$S85,0)</f>
        <v>391764.70588235295</v>
      </c>
      <c r="L85" s="214">
        <f>'Visi duomenys'!Y85</f>
        <v>333000</v>
      </c>
      <c r="M85" s="214">
        <f t="shared" ref="M85" si="391">IF($T85&gt;0,N85/$T85*$S85,0)</f>
        <v>118235.29411764706</v>
      </c>
      <c r="N85" s="214">
        <f>'Visi duomenys'!Z85</f>
        <v>100500</v>
      </c>
      <c r="O85" s="214">
        <f t="shared" ref="O85" si="392">IF($T85&gt;0,P85/$T85*$S85,0)</f>
        <v>0</v>
      </c>
      <c r="P85" s="214">
        <f>'Visi duomenys'!AA85</f>
        <v>0</v>
      </c>
      <c r="Q85" s="214">
        <f t="shared" ref="Q85" si="393">IF($T85&gt;0,R85/$T85*$S85,0)</f>
        <v>0</v>
      </c>
      <c r="R85" s="214">
        <f>'Visi duomenys'!AB85</f>
        <v>0</v>
      </c>
      <c r="S85" s="214">
        <f>'Visi duomenys'!J85</f>
        <v>510000</v>
      </c>
      <c r="T85" s="214">
        <f>'Visi duomenys'!O85</f>
        <v>433500</v>
      </c>
    </row>
    <row r="86" spans="1:20" s="457" customFormat="1" ht="38.25" hidden="1" x14ac:dyDescent="0.2">
      <c r="A86" s="463" t="str">
        <f>'Visi duomenys'!A86</f>
        <v>2.2.1.1.2</v>
      </c>
      <c r="B86" s="463" t="str">
        <f>'Visi duomenys'!B86</f>
        <v>Paslaugų teikimo ir asmenų aptarnavimo kokybės gerinimas Tauragės regiono savivaldybėse. II etapas</v>
      </c>
      <c r="C86" s="214">
        <f t="shared" ref="C86" si="394">IF($T86&gt;0,D86/$T86*$S86,0)</f>
        <v>0</v>
      </c>
      <c r="D86" s="214">
        <f>'Visi duomenys'!U86</f>
        <v>0</v>
      </c>
      <c r="E86" s="214">
        <f t="shared" ref="E86" si="395">IF($T86&gt;0,F86/$T86*$S86,0)</f>
        <v>0</v>
      </c>
      <c r="F86" s="214">
        <f>'Visi duomenys'!V86</f>
        <v>0</v>
      </c>
      <c r="G86" s="214">
        <f t="shared" ref="G86" si="396">IF($T86&gt;0,H86/$T86*$S86,0)</f>
        <v>0</v>
      </c>
      <c r="H86" s="214">
        <f>'Visi duomenys'!W86</f>
        <v>0</v>
      </c>
      <c r="I86" s="214">
        <f t="shared" ref="I86" si="397">IF($T86&gt;0,J86/$T86*$S86,0)</f>
        <v>0</v>
      </c>
      <c r="J86" s="214">
        <f>'Visi duomenys'!X86</f>
        <v>0</v>
      </c>
      <c r="K86" s="214">
        <f t="shared" ref="K86" si="398">IF($T86&gt;0,L86/$T86*$S86,0)</f>
        <v>0</v>
      </c>
      <c r="L86" s="214">
        <f>'Visi duomenys'!Y86</f>
        <v>0</v>
      </c>
      <c r="M86" s="214">
        <f t="shared" ref="M86" si="399">IF($T86&gt;0,N86/$T86*$S86,0)</f>
        <v>117647.32151579348</v>
      </c>
      <c r="N86" s="214">
        <f>'Visi duomenys'!Z86</f>
        <v>100000</v>
      </c>
      <c r="O86" s="214">
        <f t="shared" ref="O86" si="400">IF($T86&gt;0,P86/$T86*$S86,0)</f>
        <v>186213.35696841305</v>
      </c>
      <c r="P86" s="214">
        <f>'Visi duomenys'!AA86</f>
        <v>158281</v>
      </c>
      <c r="Q86" s="214">
        <f t="shared" ref="Q86" si="401">IF($T86&gt;0,R86/$T86*$S86,0)</f>
        <v>117647.32151579348</v>
      </c>
      <c r="R86" s="214">
        <f>'Visi duomenys'!AB86</f>
        <v>100000</v>
      </c>
      <c r="S86" s="214">
        <f>'Visi duomenys'!J86</f>
        <v>421508</v>
      </c>
      <c r="T86" s="214">
        <f>'Visi duomenys'!O86</f>
        <v>358281</v>
      </c>
    </row>
    <row r="87" spans="1:20" ht="51" x14ac:dyDescent="0.2">
      <c r="A87" s="463" t="str">
        <f>'Visi duomenys'!A87</f>
        <v>3.1.</v>
      </c>
      <c r="B87" s="463" t="str">
        <f>'Visi duomenys'!B87</f>
        <v>Tikslas. Diegti sveiką gyvenamąją aplinką kuriančias vandentvarkos ir atliekų tvarkymo sistemas, didinti paslaugų kokybę ir prieinamumą.</v>
      </c>
      <c r="C87" s="339">
        <f t="shared" si="310"/>
        <v>0</v>
      </c>
      <c r="D87" s="339">
        <f>'Visi duomenys'!U87</f>
        <v>0</v>
      </c>
      <c r="E87" s="339">
        <f t="shared" si="310"/>
        <v>0</v>
      </c>
      <c r="F87" s="339">
        <f>'Visi duomenys'!V87</f>
        <v>0</v>
      </c>
      <c r="G87" s="339">
        <f t="shared" ref="G87" si="402">IF($T87&gt;0,H87/$T87*$S87,0)</f>
        <v>0</v>
      </c>
      <c r="H87" s="339">
        <f>'Visi duomenys'!W87</f>
        <v>0</v>
      </c>
      <c r="I87" s="339">
        <f t="shared" ref="I87" si="403">IF($T87&gt;0,J87/$T87*$S87,0)</f>
        <v>0</v>
      </c>
      <c r="J87" s="339">
        <f>'Visi duomenys'!X87</f>
        <v>0</v>
      </c>
      <c r="K87" s="339">
        <f t="shared" ref="K87" si="404">IF($T87&gt;0,L87/$T87*$S87,0)</f>
        <v>0</v>
      </c>
      <c r="L87" s="339">
        <f>'Visi duomenys'!Y87</f>
        <v>0</v>
      </c>
      <c r="M87" s="339">
        <f t="shared" ref="M87" si="405">IF($T87&gt;0,N87/$T87*$S87,0)</f>
        <v>0</v>
      </c>
      <c r="N87" s="339">
        <f>'Visi duomenys'!Z87</f>
        <v>0</v>
      </c>
      <c r="O87" s="339">
        <f t="shared" ref="O87" si="406">IF($T87&gt;0,P87/$T87*$S87,0)</f>
        <v>0</v>
      </c>
      <c r="P87" s="339">
        <f>'Visi duomenys'!AA87</f>
        <v>0</v>
      </c>
      <c r="Q87" s="339">
        <f t="shared" ref="Q87" si="407">IF($T87&gt;0,R87/$T87*$S87,0)</f>
        <v>0</v>
      </c>
      <c r="R87" s="339">
        <f>'Visi duomenys'!AB87</f>
        <v>0</v>
      </c>
      <c r="S87" s="339">
        <f>'Visi duomenys'!J87</f>
        <v>0</v>
      </c>
      <c r="T87" s="339">
        <f>'Visi duomenys'!O87</f>
        <v>0</v>
      </c>
    </row>
    <row r="88" spans="1:20" ht="51" x14ac:dyDescent="0.2">
      <c r="A88" s="463" t="str">
        <f>'Visi duomenys'!A88</f>
        <v>3.1.1.</v>
      </c>
      <c r="B88" s="463" t="str">
        <f>'Visi duomenys'!B88</f>
        <v xml:space="preserve">Uždavinys. Plėsti, renovuoti ir modernizuoti geriamojo vandens ir nuotekų, paviršinių nuotekų surinkimo infrastruktūrą, gerinti teikiamų paslaugų  kokybę.  </v>
      </c>
      <c r="C88" s="339">
        <f t="shared" si="310"/>
        <v>0</v>
      </c>
      <c r="D88" s="339">
        <f>'Visi duomenys'!U88</f>
        <v>0</v>
      </c>
      <c r="E88" s="339">
        <f t="shared" si="310"/>
        <v>0</v>
      </c>
      <c r="F88" s="339">
        <f>'Visi duomenys'!V88</f>
        <v>0</v>
      </c>
      <c r="G88" s="339">
        <f t="shared" ref="G88" si="408">IF($T88&gt;0,H88/$T88*$S88,0)</f>
        <v>0</v>
      </c>
      <c r="H88" s="339">
        <f>'Visi duomenys'!W88</f>
        <v>0</v>
      </c>
      <c r="I88" s="339">
        <f t="shared" ref="I88" si="409">IF($T88&gt;0,J88/$T88*$S88,0)</f>
        <v>0</v>
      </c>
      <c r="J88" s="339">
        <f>'Visi duomenys'!X88</f>
        <v>0</v>
      </c>
      <c r="K88" s="339">
        <f t="shared" ref="K88" si="410">IF($T88&gt;0,L88/$T88*$S88,0)</f>
        <v>0</v>
      </c>
      <c r="L88" s="339">
        <f>'Visi duomenys'!Y88</f>
        <v>0</v>
      </c>
      <c r="M88" s="339">
        <f t="shared" ref="M88" si="411">IF($T88&gt;0,N88/$T88*$S88,0)</f>
        <v>0</v>
      </c>
      <c r="N88" s="339">
        <f>'Visi duomenys'!Z88</f>
        <v>0</v>
      </c>
      <c r="O88" s="339">
        <f t="shared" ref="O88" si="412">IF($T88&gt;0,P88/$T88*$S88,0)</f>
        <v>0</v>
      </c>
      <c r="P88" s="339">
        <f>'Visi duomenys'!AA88</f>
        <v>0</v>
      </c>
      <c r="Q88" s="339">
        <f t="shared" ref="Q88" si="413">IF($T88&gt;0,R88/$T88*$S88,0)</f>
        <v>0</v>
      </c>
      <c r="R88" s="339">
        <f>'Visi duomenys'!AB88</f>
        <v>0</v>
      </c>
      <c r="S88" s="339">
        <f>'Visi duomenys'!J88</f>
        <v>0</v>
      </c>
      <c r="T88" s="339">
        <f>'Visi duomenys'!O88</f>
        <v>0</v>
      </c>
    </row>
    <row r="89" spans="1:20" ht="38.25" x14ac:dyDescent="0.2">
      <c r="A89" s="463" t="str">
        <f>'Visi duomenys'!A89</f>
        <v>3.1.1.1</v>
      </c>
      <c r="B89" s="463" t="str">
        <f>'Visi duomenys'!B89</f>
        <v>Priemonė: Geriamojo vandens tiekimo ir nuotekų tvarkymo sistemų renovavimas ir plėtra, įmonių valdymo tobulinimas</v>
      </c>
      <c r="C89" s="192">
        <f>SUM(C90:C93)</f>
        <v>0</v>
      </c>
      <c r="D89" s="192">
        <f t="shared" ref="D89:T89" si="414">SUM(D90:D93)</f>
        <v>0</v>
      </c>
      <c r="E89" s="192">
        <f t="shared" si="414"/>
        <v>0</v>
      </c>
      <c r="F89" s="192">
        <f t="shared" si="414"/>
        <v>0</v>
      </c>
      <c r="G89" s="192">
        <f t="shared" si="414"/>
        <v>0</v>
      </c>
      <c r="H89" s="192">
        <f t="shared" si="414"/>
        <v>0</v>
      </c>
      <c r="I89" s="192">
        <f t="shared" si="414"/>
        <v>3630392.3365000002</v>
      </c>
      <c r="J89" s="192">
        <f t="shared" si="414"/>
        <v>2229247.8095</v>
      </c>
      <c r="K89" s="192">
        <f t="shared" si="414"/>
        <v>3630392.3365000002</v>
      </c>
      <c r="L89" s="192">
        <f t="shared" si="414"/>
        <v>2229247.8095</v>
      </c>
      <c r="M89" s="192">
        <f t="shared" si="414"/>
        <v>682514.42700000014</v>
      </c>
      <c r="N89" s="192">
        <f t="shared" si="414"/>
        <v>437721.84100000001</v>
      </c>
      <c r="O89" s="192">
        <f t="shared" si="414"/>
        <v>0</v>
      </c>
      <c r="P89" s="192">
        <f t="shared" si="414"/>
        <v>0</v>
      </c>
      <c r="Q89" s="192">
        <f t="shared" si="414"/>
        <v>0</v>
      </c>
      <c r="R89" s="192">
        <f t="shared" si="414"/>
        <v>0</v>
      </c>
      <c r="S89" s="192">
        <f t="shared" si="414"/>
        <v>7943299.1000000006</v>
      </c>
      <c r="T89" s="192">
        <f t="shared" si="414"/>
        <v>4896217.46</v>
      </c>
    </row>
    <row r="90" spans="1:20" s="337" customFormat="1" ht="38.25" hidden="1" x14ac:dyDescent="0.2">
      <c r="A90" s="463" t="str">
        <f>'Visi duomenys'!A90</f>
        <v>3.1.1.1.1</v>
      </c>
      <c r="B90" s="463" t="str">
        <f>'Visi duomenys'!B90</f>
        <v>Vandentiekio ir nuotekų tinklų rekonstrukcija ir plėtra Šilalės rajone (Kaltinėnuose)</v>
      </c>
      <c r="C90" s="214">
        <f t="shared" si="310"/>
        <v>0</v>
      </c>
      <c r="D90" s="214">
        <f>'Visi duomenys'!U90</f>
        <v>0</v>
      </c>
      <c r="E90" s="214">
        <f t="shared" si="310"/>
        <v>0</v>
      </c>
      <c r="F90" s="214">
        <f>'Visi duomenys'!V90</f>
        <v>0</v>
      </c>
      <c r="G90" s="214">
        <f t="shared" ref="G90" si="415">IF($T90&gt;0,H90/$T90*$S90,0)</f>
        <v>0</v>
      </c>
      <c r="H90" s="214">
        <f>'Visi duomenys'!W90</f>
        <v>0</v>
      </c>
      <c r="I90" s="214">
        <f t="shared" ref="I90" si="416">IF($T90&gt;0,J90/$T90*$S90,0)</f>
        <v>794962.46700000006</v>
      </c>
      <c r="J90" s="214">
        <f>'Visi duomenys'!X90</f>
        <v>540468.96299999999</v>
      </c>
      <c r="K90" s="214">
        <f t="shared" ref="K90" si="417">IF($T90&gt;0,L90/$T90*$S90,0)</f>
        <v>794962.46700000006</v>
      </c>
      <c r="L90" s="214">
        <f>'Visi duomenys'!Y90</f>
        <v>540468.96299999999</v>
      </c>
      <c r="M90" s="214">
        <f t="shared" ref="M90" si="418">IF($T90&gt;0,N90/$T90*$S90,0)</f>
        <v>176658.326</v>
      </c>
      <c r="N90" s="214">
        <f>'Visi duomenys'!Z90</f>
        <v>120104.21399999999</v>
      </c>
      <c r="O90" s="214">
        <f t="shared" ref="O90" si="419">IF($T90&gt;0,P90/$T90*$S90,0)</f>
        <v>0</v>
      </c>
      <c r="P90" s="214">
        <f>'Visi duomenys'!AA90</f>
        <v>0</v>
      </c>
      <c r="Q90" s="214">
        <f t="shared" ref="Q90" si="420">IF($T90&gt;0,R90/$T90*$S90,0)</f>
        <v>0</v>
      </c>
      <c r="R90" s="214">
        <f>'Visi duomenys'!AB90</f>
        <v>0</v>
      </c>
      <c r="S90" s="214">
        <f>'Visi duomenys'!J90</f>
        <v>1766583.26</v>
      </c>
      <c r="T90" s="214">
        <f>'Visi duomenys'!O90</f>
        <v>1201042.1399999999</v>
      </c>
    </row>
    <row r="91" spans="1:20" s="337" customFormat="1" ht="51" hidden="1" x14ac:dyDescent="0.2">
      <c r="A91" s="463" t="str">
        <f>'Visi duomenys'!A91</f>
        <v>3.1.1.1.2</v>
      </c>
      <c r="B91" s="463" t="str">
        <f>'Visi duomenys'!B91</f>
        <v>Vandens tiekimo ir nuotekų tvarkymo infrastruktūros renovavimas ir plėtra Pagėgių savivaldybėje (Natkiškiuose, Piktupėnuose)</v>
      </c>
      <c r="C91" s="214">
        <f t="shared" si="310"/>
        <v>0</v>
      </c>
      <c r="D91" s="214">
        <f>'Visi duomenys'!U91</f>
        <v>0</v>
      </c>
      <c r="E91" s="214">
        <f t="shared" si="310"/>
        <v>0</v>
      </c>
      <c r="F91" s="214">
        <f>'Visi duomenys'!V91</f>
        <v>0</v>
      </c>
      <c r="G91" s="214">
        <f t="shared" ref="G91" si="421">IF($T91&gt;0,H91/$T91*$S91,0)</f>
        <v>0</v>
      </c>
      <c r="H91" s="214">
        <f>'Visi duomenys'!W91</f>
        <v>0</v>
      </c>
      <c r="I91" s="214">
        <f t="shared" ref="I91" si="422">IF($T91&gt;0,J91/$T91*$S91,0)</f>
        <v>315420.7905</v>
      </c>
      <c r="J91" s="214">
        <f>'Visi duomenys'!X91</f>
        <v>207770.9895</v>
      </c>
      <c r="K91" s="214">
        <f t="shared" ref="K91" si="423">IF($T91&gt;0,L91/$T91*$S91,0)</f>
        <v>315420.7905</v>
      </c>
      <c r="L91" s="214">
        <f>'Visi duomenys'!Y91</f>
        <v>207770.9895</v>
      </c>
      <c r="M91" s="214">
        <f t="shared" ref="M91" si="424">IF($T91&gt;0,N91/$T91*$S91,0)</f>
        <v>70093.509000000005</v>
      </c>
      <c r="N91" s="214">
        <f>'Visi duomenys'!Z91</f>
        <v>46171.331000000006</v>
      </c>
      <c r="O91" s="214">
        <f t="shared" ref="O91" si="425">IF($T91&gt;0,P91/$T91*$S91,0)</f>
        <v>0</v>
      </c>
      <c r="P91" s="214">
        <f>'Visi duomenys'!AA91</f>
        <v>0</v>
      </c>
      <c r="Q91" s="214">
        <f t="shared" ref="Q91" si="426">IF($T91&gt;0,R91/$T91*$S91,0)</f>
        <v>0</v>
      </c>
      <c r="R91" s="214">
        <f>'Visi duomenys'!AB91</f>
        <v>0</v>
      </c>
      <c r="S91" s="214">
        <f>'Visi duomenys'!J91</f>
        <v>700935.09</v>
      </c>
      <c r="T91" s="214">
        <f>'Visi duomenys'!O91</f>
        <v>461713.31</v>
      </c>
    </row>
    <row r="92" spans="1:20" s="337" customFormat="1" ht="25.5" hidden="1" x14ac:dyDescent="0.2">
      <c r="A92" s="463" t="str">
        <f>'Visi duomenys'!A92</f>
        <v>3.1.1.1.3</v>
      </c>
      <c r="B92" s="463" t="str">
        <f>'Visi duomenys'!B92</f>
        <v>Vandens tiekimo ir nuotekų tvarkymo infrastruktūros plėtra Jurbarko rajone</v>
      </c>
      <c r="C92" s="214">
        <f t="shared" si="310"/>
        <v>0</v>
      </c>
      <c r="D92" s="214">
        <f>'Visi duomenys'!U92</f>
        <v>0</v>
      </c>
      <c r="E92" s="214">
        <f t="shared" si="310"/>
        <v>0</v>
      </c>
      <c r="F92" s="214">
        <f>'Visi duomenys'!V92</f>
        <v>0</v>
      </c>
      <c r="G92" s="214">
        <f t="shared" ref="G92" si="427">IF($T92&gt;0,H92/$T92*$S92,0)</f>
        <v>0</v>
      </c>
      <c r="H92" s="214">
        <f>'Visi duomenys'!W92</f>
        <v>0</v>
      </c>
      <c r="I92" s="214">
        <f t="shared" ref="I92" si="428">IF($T92&gt;0,J92/$T92*$S92,0)</f>
        <v>871525.18400000012</v>
      </c>
      <c r="J92" s="214">
        <f>'Visi duomenys'!X92</f>
        <v>542892.59200000006</v>
      </c>
      <c r="K92" s="214">
        <f t="shared" ref="K92" si="429">IF($T92&gt;0,L92/$T92*$S92,0)</f>
        <v>871525.18400000012</v>
      </c>
      <c r="L92" s="214">
        <f>'Visi duomenys'!Y92</f>
        <v>542892.59200000006</v>
      </c>
      <c r="M92" s="214">
        <f t="shared" ref="M92" si="430">IF($T92&gt;0,N92/$T92*$S92,0)</f>
        <v>435762.59200000006</v>
      </c>
      <c r="N92" s="214">
        <f>'Visi duomenys'!Z92</f>
        <v>271446.29600000003</v>
      </c>
      <c r="O92" s="214">
        <f t="shared" ref="O92" si="431">IF($T92&gt;0,P92/$T92*$S92,0)</f>
        <v>0</v>
      </c>
      <c r="P92" s="214">
        <f>'Visi duomenys'!AA92</f>
        <v>0</v>
      </c>
      <c r="Q92" s="214">
        <f t="shared" ref="Q92" si="432">IF($T92&gt;0,R92/$T92*$S92,0)</f>
        <v>0</v>
      </c>
      <c r="R92" s="214">
        <f>'Visi duomenys'!AB92</f>
        <v>0</v>
      </c>
      <c r="S92" s="214">
        <f>'Visi duomenys'!J92</f>
        <v>2178812.96</v>
      </c>
      <c r="T92" s="214">
        <f>'Visi duomenys'!O92</f>
        <v>1357231.48</v>
      </c>
    </row>
    <row r="93" spans="1:20" s="337" customFormat="1" ht="38.25" hidden="1" x14ac:dyDescent="0.2">
      <c r="A93" s="463" t="str">
        <f>'Visi duomenys'!A93</f>
        <v>3.1.1.1.4</v>
      </c>
      <c r="B93" s="463" t="str">
        <f>'Visi duomenys'!B93</f>
        <v>Geriamojo vandens tiekimo ir nuotekų tvarkymo sistemų renovavimas ir plėtra Tauragės rajone</v>
      </c>
      <c r="C93" s="214">
        <f t="shared" si="310"/>
        <v>0</v>
      </c>
      <c r="D93" s="214">
        <f>'Visi duomenys'!U93</f>
        <v>0</v>
      </c>
      <c r="E93" s="214">
        <f t="shared" si="310"/>
        <v>0</v>
      </c>
      <c r="F93" s="214">
        <f>'Visi duomenys'!V93</f>
        <v>0</v>
      </c>
      <c r="G93" s="214">
        <f t="shared" ref="G93" si="433">IF($T93&gt;0,H93/$T93*$S93,0)</f>
        <v>0</v>
      </c>
      <c r="H93" s="214">
        <f>'Visi duomenys'!W93</f>
        <v>0</v>
      </c>
      <c r="I93" s="214">
        <f t="shared" ref="I93" si="434">IF($T93&gt;0,J93/$T93*$S93,0)</f>
        <v>1648483.895</v>
      </c>
      <c r="J93" s="214">
        <f>'Visi duomenys'!X93</f>
        <v>938115.26500000001</v>
      </c>
      <c r="K93" s="214">
        <f t="shared" ref="K93" si="435">IF($T93&gt;0,L93/$T93*$S93,0)</f>
        <v>1648483.895</v>
      </c>
      <c r="L93" s="214">
        <f>'Visi duomenys'!Y93</f>
        <v>938115.26500000001</v>
      </c>
      <c r="M93" s="214">
        <f t="shared" ref="M93" si="436">IF($T93&gt;0,N93/$T93*$S93,0)</f>
        <v>0</v>
      </c>
      <c r="N93" s="214">
        <f>'Visi duomenys'!Z93</f>
        <v>0</v>
      </c>
      <c r="O93" s="214">
        <f t="shared" ref="O93" si="437">IF($T93&gt;0,P93/$T93*$S93,0)</f>
        <v>0</v>
      </c>
      <c r="P93" s="214">
        <f>'Visi duomenys'!AA93</f>
        <v>0</v>
      </c>
      <c r="Q93" s="214">
        <f t="shared" ref="Q93" si="438">IF($T93&gt;0,R93/$T93*$S93,0)</f>
        <v>0</v>
      </c>
      <c r="R93" s="214">
        <f>'Visi duomenys'!AB93</f>
        <v>0</v>
      </c>
      <c r="S93" s="214">
        <f>'Visi duomenys'!J93</f>
        <v>3296967.79</v>
      </c>
      <c r="T93" s="214">
        <f>'Visi duomenys'!O93</f>
        <v>1876230.53</v>
      </c>
    </row>
    <row r="94" spans="1:20" ht="25.5" x14ac:dyDescent="0.2">
      <c r="A94" s="463" t="str">
        <f>'Visi duomenys'!A94</f>
        <v>3.1.1.2</v>
      </c>
      <c r="B94" s="463" t="str">
        <f>'Visi duomenys'!B94</f>
        <v>Priemonė: Paviršinių nuotekų sistemų tvarkymas</v>
      </c>
      <c r="C94" s="192">
        <f>SUM(C95)</f>
        <v>0</v>
      </c>
      <c r="D94" s="192">
        <f t="shared" ref="D94:T94" si="439">SUM(D95)</f>
        <v>0</v>
      </c>
      <c r="E94" s="192">
        <f t="shared" si="439"/>
        <v>0</v>
      </c>
      <c r="F94" s="192">
        <f t="shared" si="439"/>
        <v>0</v>
      </c>
      <c r="G94" s="192">
        <f t="shared" si="439"/>
        <v>0</v>
      </c>
      <c r="H94" s="192">
        <f t="shared" si="439"/>
        <v>0</v>
      </c>
      <c r="I94" s="192">
        <f t="shared" si="439"/>
        <v>294117.64625011251</v>
      </c>
      <c r="J94" s="192">
        <f t="shared" si="439"/>
        <v>250000</v>
      </c>
      <c r="K94" s="192">
        <f t="shared" si="439"/>
        <v>390588.23422014946</v>
      </c>
      <c r="L94" s="192">
        <f t="shared" si="439"/>
        <v>332000</v>
      </c>
      <c r="M94" s="192">
        <f t="shared" si="439"/>
        <v>384961.66952973802</v>
      </c>
      <c r="N94" s="192">
        <f t="shared" si="439"/>
        <v>327217.42000000004</v>
      </c>
      <c r="O94" s="192">
        <f t="shared" si="439"/>
        <v>0</v>
      </c>
      <c r="P94" s="192">
        <f t="shared" si="439"/>
        <v>0</v>
      </c>
      <c r="Q94" s="192">
        <f t="shared" si="439"/>
        <v>0</v>
      </c>
      <c r="R94" s="192">
        <f t="shared" si="439"/>
        <v>0</v>
      </c>
      <c r="S94" s="192">
        <f t="shared" si="439"/>
        <v>1069667.55</v>
      </c>
      <c r="T94" s="192">
        <f t="shared" si="439"/>
        <v>909217.42</v>
      </c>
    </row>
    <row r="95" spans="1:20" s="337" customFormat="1" ht="25.5" hidden="1" x14ac:dyDescent="0.2">
      <c r="A95" s="463" t="str">
        <f>'Visi duomenys'!A95</f>
        <v>3.1.1.2.1</v>
      </c>
      <c r="B95" s="463" t="str">
        <f>'Visi duomenys'!B95</f>
        <v>Paviršinių nuotekų sistemų  tvarkymas Tauragės mieste</v>
      </c>
      <c r="C95" s="214">
        <f t="shared" si="310"/>
        <v>0</v>
      </c>
      <c r="D95" s="214">
        <f>'Visi duomenys'!U95</f>
        <v>0</v>
      </c>
      <c r="E95" s="214">
        <f t="shared" si="310"/>
        <v>0</v>
      </c>
      <c r="F95" s="214">
        <f>'Visi duomenys'!V95</f>
        <v>0</v>
      </c>
      <c r="G95" s="214">
        <f t="shared" ref="G95" si="440">IF($T95&gt;0,H95/$T95*$S95,0)</f>
        <v>0</v>
      </c>
      <c r="H95" s="214">
        <f>'Visi duomenys'!W95</f>
        <v>0</v>
      </c>
      <c r="I95" s="214">
        <f t="shared" ref="I95" si="441">IF($T95&gt;0,J95/$T95*$S95,0)</f>
        <v>294117.64625011251</v>
      </c>
      <c r="J95" s="214">
        <f>'Visi duomenys'!X95</f>
        <v>250000</v>
      </c>
      <c r="K95" s="214">
        <f t="shared" ref="K95" si="442">IF($T95&gt;0,L95/$T95*$S95,0)</f>
        <v>390588.23422014946</v>
      </c>
      <c r="L95" s="214">
        <f>'Visi duomenys'!Y95</f>
        <v>332000</v>
      </c>
      <c r="M95" s="214">
        <f t="shared" ref="M95" si="443">IF($T95&gt;0,N95/$T95*$S95,0)</f>
        <v>384961.66952973802</v>
      </c>
      <c r="N95" s="214">
        <f>'Visi duomenys'!Z95</f>
        <v>327217.42000000004</v>
      </c>
      <c r="O95" s="214">
        <f t="shared" ref="O95" si="444">IF($T95&gt;0,P95/$T95*$S95,0)</f>
        <v>0</v>
      </c>
      <c r="P95" s="214">
        <f>'Visi duomenys'!AA95</f>
        <v>0</v>
      </c>
      <c r="Q95" s="214">
        <f t="shared" ref="Q95" si="445">IF($T95&gt;0,R95/$T95*$S95,0)</f>
        <v>0</v>
      </c>
      <c r="R95" s="214">
        <f>'Visi duomenys'!AB95</f>
        <v>0</v>
      </c>
      <c r="S95" s="214">
        <f>'Visi duomenys'!J95</f>
        <v>1069667.55</v>
      </c>
      <c r="T95" s="214">
        <f>'Visi duomenys'!O95</f>
        <v>909217.42</v>
      </c>
    </row>
    <row r="96" spans="1:20" ht="38.25" x14ac:dyDescent="0.2">
      <c r="A96" s="463" t="str">
        <f>'Visi duomenys'!A96</f>
        <v>3.1.2.</v>
      </c>
      <c r="B96" s="463" t="str">
        <f>'Visi duomenys'!B96</f>
        <v>Uždavinys. Plėsti atliekų tvarkymo infrastruktūrą, mažinti sąvartyne šalinamų atliekų kiekį.</v>
      </c>
      <c r="C96" s="339">
        <f t="shared" si="310"/>
        <v>0</v>
      </c>
      <c r="D96" s="339">
        <f>'Visi duomenys'!U96</f>
        <v>0</v>
      </c>
      <c r="E96" s="339">
        <f t="shared" si="310"/>
        <v>0</v>
      </c>
      <c r="F96" s="339">
        <f>'Visi duomenys'!V96</f>
        <v>0</v>
      </c>
      <c r="G96" s="339">
        <f t="shared" ref="G96" si="446">IF($T96&gt;0,H96/$T96*$S96,0)</f>
        <v>0</v>
      </c>
      <c r="H96" s="339">
        <f>'Visi duomenys'!W96</f>
        <v>0</v>
      </c>
      <c r="I96" s="339">
        <f t="shared" ref="I96" si="447">IF($T96&gt;0,J96/$T96*$S96,0)</f>
        <v>0</v>
      </c>
      <c r="J96" s="339">
        <f>'Visi duomenys'!X96</f>
        <v>0</v>
      </c>
      <c r="K96" s="339">
        <f t="shared" ref="K96" si="448">IF($T96&gt;0,L96/$T96*$S96,0)</f>
        <v>0</v>
      </c>
      <c r="L96" s="339">
        <f>'Visi duomenys'!Y96</f>
        <v>0</v>
      </c>
      <c r="M96" s="339">
        <f t="shared" ref="M96" si="449">IF($T96&gt;0,N96/$T96*$S96,0)</f>
        <v>0</v>
      </c>
      <c r="N96" s="339">
        <f>'Visi duomenys'!Z96</f>
        <v>0</v>
      </c>
      <c r="O96" s="339">
        <f t="shared" ref="O96" si="450">IF($T96&gt;0,P96/$T96*$S96,0)</f>
        <v>0</v>
      </c>
      <c r="P96" s="339">
        <f>'Visi duomenys'!AA96</f>
        <v>0</v>
      </c>
      <c r="Q96" s="339">
        <f t="shared" ref="Q96" si="451">IF($T96&gt;0,R96/$T96*$S96,0)</f>
        <v>0</v>
      </c>
      <c r="R96" s="339">
        <f>'Visi duomenys'!AB96</f>
        <v>0</v>
      </c>
      <c r="S96" s="339">
        <f>'Visi duomenys'!J96</f>
        <v>0</v>
      </c>
      <c r="T96" s="339">
        <f>'Visi duomenys'!O96</f>
        <v>0</v>
      </c>
    </row>
    <row r="97" spans="1:20" ht="25.5" x14ac:dyDescent="0.2">
      <c r="A97" s="463" t="str">
        <f>'Visi duomenys'!A97</f>
        <v>3.1.2.1</v>
      </c>
      <c r="B97" s="463" t="str">
        <f>'Visi duomenys'!B97</f>
        <v>Priemonė: Komunalinių atliekų tvarkymo infrastruktūros plėtra</v>
      </c>
      <c r="C97" s="192">
        <f>SUM(C98)</f>
        <v>0</v>
      </c>
      <c r="D97" s="192">
        <f t="shared" ref="D97:T97" si="452">SUM(D98)</f>
        <v>0</v>
      </c>
      <c r="E97" s="192">
        <f t="shared" si="452"/>
        <v>0</v>
      </c>
      <c r="F97" s="192">
        <f t="shared" si="452"/>
        <v>0</v>
      </c>
      <c r="G97" s="192">
        <f t="shared" si="452"/>
        <v>0</v>
      </c>
      <c r="H97" s="192">
        <f t="shared" si="452"/>
        <v>0</v>
      </c>
      <c r="I97" s="192">
        <f t="shared" si="452"/>
        <v>1400128.01</v>
      </c>
      <c r="J97" s="192">
        <f t="shared" si="452"/>
        <v>1190108.81</v>
      </c>
      <c r="K97" s="192">
        <f t="shared" si="452"/>
        <v>1400128.01</v>
      </c>
      <c r="L97" s="192">
        <f t="shared" si="452"/>
        <v>1190108.81</v>
      </c>
      <c r="M97" s="192">
        <f t="shared" si="452"/>
        <v>0</v>
      </c>
      <c r="N97" s="192">
        <f t="shared" si="452"/>
        <v>0</v>
      </c>
      <c r="O97" s="192">
        <f t="shared" si="452"/>
        <v>0</v>
      </c>
      <c r="P97" s="192">
        <f t="shared" si="452"/>
        <v>0</v>
      </c>
      <c r="Q97" s="192">
        <f t="shared" si="452"/>
        <v>0</v>
      </c>
      <c r="R97" s="192">
        <f t="shared" si="452"/>
        <v>0</v>
      </c>
      <c r="S97" s="192">
        <f t="shared" si="452"/>
        <v>2800256.02</v>
      </c>
      <c r="T97" s="192">
        <f t="shared" si="452"/>
        <v>2380217.62</v>
      </c>
    </row>
    <row r="98" spans="1:20" s="337" customFormat="1" ht="25.5" hidden="1" x14ac:dyDescent="0.2">
      <c r="A98" s="463" t="str">
        <f>'Visi duomenys'!A98</f>
        <v>3.1.2.1.1</v>
      </c>
      <c r="B98" s="463" t="str">
        <f>'Visi duomenys'!B98</f>
        <v>Tauragės regiono komunalinių atliekų tvarkymo infrastruktūros plėtra</v>
      </c>
      <c r="C98" s="214">
        <f t="shared" si="310"/>
        <v>0</v>
      </c>
      <c r="D98" s="214">
        <f>'Visi duomenys'!U98</f>
        <v>0</v>
      </c>
      <c r="E98" s="214">
        <f t="shared" si="310"/>
        <v>0</v>
      </c>
      <c r="F98" s="214">
        <f>'Visi duomenys'!V98</f>
        <v>0</v>
      </c>
      <c r="G98" s="214">
        <f t="shared" ref="G98" si="453">IF($T98&gt;0,H98/$T98*$S98,0)</f>
        <v>0</v>
      </c>
      <c r="H98" s="214">
        <f>'Visi duomenys'!W98</f>
        <v>0</v>
      </c>
      <c r="I98" s="214">
        <f t="shared" ref="I98" si="454">IF($T98&gt;0,J98/$T98*$S98,0)</f>
        <v>1400128.01</v>
      </c>
      <c r="J98" s="214">
        <f>'Visi duomenys'!X98</f>
        <v>1190108.81</v>
      </c>
      <c r="K98" s="214">
        <f t="shared" ref="K98" si="455">IF($T98&gt;0,L98/$T98*$S98,0)</f>
        <v>1400128.01</v>
      </c>
      <c r="L98" s="214">
        <f>'Visi duomenys'!Y98</f>
        <v>1190108.81</v>
      </c>
      <c r="M98" s="214">
        <f t="shared" ref="M98" si="456">IF($T98&gt;0,N98/$T98*$S98,0)</f>
        <v>0</v>
      </c>
      <c r="N98" s="214">
        <f>'Visi duomenys'!Z98</f>
        <v>0</v>
      </c>
      <c r="O98" s="214">
        <f t="shared" ref="O98" si="457">IF($T98&gt;0,P98/$T98*$S98,0)</f>
        <v>0</v>
      </c>
      <c r="P98" s="214">
        <f>'Visi duomenys'!AA98</f>
        <v>0</v>
      </c>
      <c r="Q98" s="214">
        <f t="shared" ref="Q98" si="458">IF($T98&gt;0,R98/$T98*$S98,0)</f>
        <v>0</v>
      </c>
      <c r="R98" s="214">
        <f>'Visi duomenys'!AB98</f>
        <v>0</v>
      </c>
      <c r="S98" s="214">
        <f>'Visi duomenys'!J98</f>
        <v>2800256.02</v>
      </c>
      <c r="T98" s="214">
        <f>'Visi duomenys'!O98</f>
        <v>2380217.62</v>
      </c>
    </row>
    <row r="99" spans="1:20" ht="38.25" x14ac:dyDescent="0.2">
      <c r="A99" s="463" t="str">
        <f>'Visi duomenys'!A99</f>
        <v>3.2.</v>
      </c>
      <c r="B99" s="463" t="str">
        <f>'Visi duomenys'!B99</f>
        <v>Tikslas. Saugoti ir tausojančiai naudoti regiono kraštovaizdį, užtikrinant tinkamą jo planavimą, naudojimą ir tvarkymą.</v>
      </c>
      <c r="C99" s="339">
        <f t="shared" si="310"/>
        <v>0</v>
      </c>
      <c r="D99" s="339">
        <f>'Visi duomenys'!U99</f>
        <v>0</v>
      </c>
      <c r="E99" s="339">
        <f t="shared" si="310"/>
        <v>0</v>
      </c>
      <c r="F99" s="339">
        <f>'Visi duomenys'!V99</f>
        <v>0</v>
      </c>
      <c r="G99" s="339">
        <f t="shared" ref="G99" si="459">IF($T99&gt;0,H99/$T99*$S99,0)</f>
        <v>0</v>
      </c>
      <c r="H99" s="339">
        <f>'Visi duomenys'!W99</f>
        <v>0</v>
      </c>
      <c r="I99" s="339">
        <f t="shared" ref="I99" si="460">IF($T99&gt;0,J99/$T99*$S99,0)</f>
        <v>0</v>
      </c>
      <c r="J99" s="339">
        <f>'Visi duomenys'!X99</f>
        <v>0</v>
      </c>
      <c r="K99" s="339">
        <f t="shared" ref="K99" si="461">IF($T99&gt;0,L99/$T99*$S99,0)</f>
        <v>0</v>
      </c>
      <c r="L99" s="339">
        <f>'Visi duomenys'!Y99</f>
        <v>0</v>
      </c>
      <c r="M99" s="339">
        <f t="shared" ref="M99" si="462">IF($T99&gt;0,N99/$T99*$S99,0)</f>
        <v>0</v>
      </c>
      <c r="N99" s="339">
        <f>'Visi duomenys'!Z99</f>
        <v>0</v>
      </c>
      <c r="O99" s="339">
        <f t="shared" ref="O99" si="463">IF($T99&gt;0,P99/$T99*$S99,0)</f>
        <v>0</v>
      </c>
      <c r="P99" s="339">
        <f>'Visi duomenys'!AA99</f>
        <v>0</v>
      </c>
      <c r="Q99" s="339">
        <f t="shared" ref="Q99" si="464">IF($T99&gt;0,R99/$T99*$S99,0)</f>
        <v>0</v>
      </c>
      <c r="R99" s="339">
        <f>'Visi duomenys'!AB99</f>
        <v>0</v>
      </c>
      <c r="S99" s="339">
        <f>'Visi duomenys'!J99</f>
        <v>0</v>
      </c>
      <c r="T99" s="339">
        <f>'Visi duomenys'!O99</f>
        <v>0</v>
      </c>
    </row>
    <row r="100" spans="1:20" ht="38.25" x14ac:dyDescent="0.2">
      <c r="A100" s="463" t="str">
        <f>'Visi duomenys'!A100</f>
        <v>3.2.1.</v>
      </c>
      <c r="B100" s="463" t="str">
        <f>'Visi duomenys'!B100</f>
        <v>Uždavinys. Padidinti kraštovaizdžio planavimo, tvarkymo ir racionalaus naudojimo bei apsaugos efektyvumą.</v>
      </c>
      <c r="C100" s="339">
        <f t="shared" si="310"/>
        <v>0</v>
      </c>
      <c r="D100" s="339">
        <f>'Visi duomenys'!U100</f>
        <v>0</v>
      </c>
      <c r="E100" s="339">
        <f t="shared" si="310"/>
        <v>0</v>
      </c>
      <c r="F100" s="339">
        <f>'Visi duomenys'!V100</f>
        <v>0</v>
      </c>
      <c r="G100" s="339">
        <f t="shared" ref="G100" si="465">IF($T100&gt;0,H100/$T100*$S100,0)</f>
        <v>0</v>
      </c>
      <c r="H100" s="339">
        <f>'Visi duomenys'!W100</f>
        <v>0</v>
      </c>
      <c r="I100" s="339">
        <f t="shared" ref="I100" si="466">IF($T100&gt;0,J100/$T100*$S100,0)</f>
        <v>0</v>
      </c>
      <c r="J100" s="339">
        <f>'Visi duomenys'!X100</f>
        <v>0</v>
      </c>
      <c r="K100" s="339">
        <f t="shared" ref="K100" si="467">IF($T100&gt;0,L100/$T100*$S100,0)</f>
        <v>0</v>
      </c>
      <c r="L100" s="339">
        <f>'Visi duomenys'!Y100</f>
        <v>0</v>
      </c>
      <c r="M100" s="339">
        <f t="shared" ref="M100" si="468">IF($T100&gt;0,N100/$T100*$S100,0)</f>
        <v>0</v>
      </c>
      <c r="N100" s="339">
        <f>'Visi duomenys'!Z100</f>
        <v>0</v>
      </c>
      <c r="O100" s="339">
        <f t="shared" ref="O100" si="469">IF($T100&gt;0,P100/$T100*$S100,0)</f>
        <v>0</v>
      </c>
      <c r="P100" s="339">
        <f>'Visi duomenys'!AA100</f>
        <v>0</v>
      </c>
      <c r="Q100" s="339">
        <f t="shared" ref="Q100" si="470">IF($T100&gt;0,R100/$T100*$S100,0)</f>
        <v>0</v>
      </c>
      <c r="R100" s="339">
        <f>'Visi duomenys'!AB100</f>
        <v>0</v>
      </c>
      <c r="S100" s="339">
        <f>'Visi duomenys'!J100</f>
        <v>0</v>
      </c>
      <c r="T100" s="339">
        <f>'Visi duomenys'!O100</f>
        <v>0</v>
      </c>
    </row>
    <row r="101" spans="1:20" x14ac:dyDescent="0.2">
      <c r="A101" s="463" t="str">
        <f>'Visi duomenys'!A101</f>
        <v>3.2.1.1</v>
      </c>
      <c r="B101" s="463" t="str">
        <f>'Visi duomenys'!B101</f>
        <v>Priemonė: Kraštovaizdžio apsauga</v>
      </c>
      <c r="C101" s="192">
        <f>SUM(C102:C108)</f>
        <v>0</v>
      </c>
      <c r="D101" s="192">
        <f t="shared" ref="D101:T101" si="471">SUM(D102:D108)</f>
        <v>0</v>
      </c>
      <c r="E101" s="192">
        <f t="shared" si="471"/>
        <v>0</v>
      </c>
      <c r="F101" s="192">
        <f t="shared" si="471"/>
        <v>0</v>
      </c>
      <c r="G101" s="192">
        <f t="shared" si="471"/>
        <v>0</v>
      </c>
      <c r="H101" s="192">
        <f t="shared" si="471"/>
        <v>0</v>
      </c>
      <c r="I101" s="192">
        <f t="shared" si="471"/>
        <v>691533.55667834729</v>
      </c>
      <c r="J101" s="192">
        <f t="shared" si="471"/>
        <v>587803.52</v>
      </c>
      <c r="K101" s="192">
        <f t="shared" si="471"/>
        <v>661675.99542596098</v>
      </c>
      <c r="L101" s="192">
        <f t="shared" si="471"/>
        <v>562424.59</v>
      </c>
      <c r="M101" s="192">
        <f t="shared" si="471"/>
        <v>469600.39189569186</v>
      </c>
      <c r="N101" s="192">
        <f t="shared" si="471"/>
        <v>399160.33200000005</v>
      </c>
      <c r="O101" s="192">
        <f t="shared" si="471"/>
        <v>276191.02400000003</v>
      </c>
      <c r="P101" s="192">
        <f t="shared" si="471"/>
        <v>234762.37200000003</v>
      </c>
      <c r="Q101" s="192">
        <f t="shared" si="471"/>
        <v>138095.51200000002</v>
      </c>
      <c r="R101" s="192">
        <f t="shared" si="471"/>
        <v>117381.18600000002</v>
      </c>
      <c r="S101" s="192">
        <f t="shared" si="471"/>
        <v>2237096.48</v>
      </c>
      <c r="T101" s="192">
        <f t="shared" si="471"/>
        <v>1901532</v>
      </c>
    </row>
    <row r="102" spans="1:20" s="337" customFormat="1" ht="25.5" hidden="1" x14ac:dyDescent="0.2">
      <c r="A102" s="463" t="str">
        <f>'Visi duomenys'!A102</f>
        <v>3.2.1.1.1</v>
      </c>
      <c r="B102" s="463" t="str">
        <f>'Visi duomenys'!B102</f>
        <v>Kraštovaizdžio apsaugos gerinimas Pagėgių savivaldybėje</v>
      </c>
      <c r="C102" s="214">
        <f t="shared" si="310"/>
        <v>0</v>
      </c>
      <c r="D102" s="214">
        <f>'Visi duomenys'!U102</f>
        <v>0</v>
      </c>
      <c r="E102" s="214">
        <f t="shared" si="310"/>
        <v>0</v>
      </c>
      <c r="F102" s="214">
        <f>'Visi duomenys'!V102</f>
        <v>0</v>
      </c>
      <c r="G102" s="214">
        <f t="shared" ref="G102" si="472">IF($T102&gt;0,H102/$T102*$S102,0)</f>
        <v>0</v>
      </c>
      <c r="H102" s="214">
        <f>'Visi duomenys'!W102</f>
        <v>0</v>
      </c>
      <c r="I102" s="214">
        <f t="shared" ref="I102" si="473">IF($T102&gt;0,J102/$T102*$S102,0)</f>
        <v>163371.27111764706</v>
      </c>
      <c r="J102" s="214">
        <f>'Visi duomenys'!X102</f>
        <v>138865.57999999999</v>
      </c>
      <c r="K102" s="214">
        <f t="shared" ref="K102" si="474">IF($T102&gt;0,L102/$T102*$S102,0)</f>
        <v>199675.98888235295</v>
      </c>
      <c r="L102" s="214">
        <f>'Visi duomenys'!Y102</f>
        <v>169724.59</v>
      </c>
      <c r="M102" s="214">
        <f t="shared" ref="M102" si="475">IF($T102&gt;0,N102/$T102*$S102,0)</f>
        <v>0</v>
      </c>
      <c r="N102" s="214">
        <f>'Visi duomenys'!Z102</f>
        <v>0</v>
      </c>
      <c r="O102" s="214">
        <f t="shared" ref="O102" si="476">IF($T102&gt;0,P102/$T102*$S102,0)</f>
        <v>0</v>
      </c>
      <c r="P102" s="214">
        <f>'Visi duomenys'!AA102</f>
        <v>0</v>
      </c>
      <c r="Q102" s="214">
        <f t="shared" ref="Q102" si="477">IF($T102&gt;0,R102/$T102*$S102,0)</f>
        <v>0</v>
      </c>
      <c r="R102" s="214">
        <f>'Visi duomenys'!AB102</f>
        <v>0</v>
      </c>
      <c r="S102" s="214">
        <f>'Visi duomenys'!J102</f>
        <v>363047.26</v>
      </c>
      <c r="T102" s="214">
        <f>'Visi duomenys'!O102</f>
        <v>308590.17</v>
      </c>
    </row>
    <row r="103" spans="1:20" s="337" customFormat="1" ht="25.5" hidden="1" x14ac:dyDescent="0.2">
      <c r="A103" s="463" t="str">
        <f>'Visi duomenys'!A103</f>
        <v>3.2.1.1.2</v>
      </c>
      <c r="B103" s="463" t="str">
        <f>'Visi duomenys'!B103</f>
        <v>Bešeimininkių apleistų statinių likvidavimas Jurbarko rajone</v>
      </c>
      <c r="C103" s="214">
        <f t="shared" si="310"/>
        <v>0</v>
      </c>
      <c r="D103" s="214">
        <f>'Visi duomenys'!U103</f>
        <v>0</v>
      </c>
      <c r="E103" s="214">
        <f t="shared" si="310"/>
        <v>0</v>
      </c>
      <c r="F103" s="214">
        <f>'Visi duomenys'!V103</f>
        <v>0</v>
      </c>
      <c r="G103" s="214">
        <f t="shared" ref="G103" si="478">IF($T103&gt;0,H103/$T103*$S103,0)</f>
        <v>0</v>
      </c>
      <c r="H103" s="214">
        <f>'Visi duomenys'!W103</f>
        <v>0</v>
      </c>
      <c r="I103" s="214">
        <f t="shared" ref="I103" si="479">IF($T103&gt;0,J103/$T103*$S103,0)</f>
        <v>224985.8108320756</v>
      </c>
      <c r="J103" s="214">
        <f>'Visi duomenys'!X103</f>
        <v>191237.94</v>
      </c>
      <c r="K103" s="214">
        <f t="shared" ref="K103" si="480">IF($T103&gt;0,L103/$T103*$S103,0)</f>
        <v>58823.529167924418</v>
      </c>
      <c r="L103" s="214">
        <f>'Visi duomenys'!Y103</f>
        <v>50000</v>
      </c>
      <c r="M103" s="214">
        <f t="shared" ref="M103" si="481">IF($T103&gt;0,N103/$T103*$S103,0)</f>
        <v>0</v>
      </c>
      <c r="N103" s="214">
        <f>'Visi duomenys'!Z103</f>
        <v>0</v>
      </c>
      <c r="O103" s="214">
        <f t="shared" ref="O103" si="482">IF($T103&gt;0,P103/$T103*$S103,0)</f>
        <v>0</v>
      </c>
      <c r="P103" s="214">
        <f>'Visi duomenys'!AA103</f>
        <v>0</v>
      </c>
      <c r="Q103" s="214">
        <f t="shared" ref="Q103" si="483">IF($T103&gt;0,R103/$T103*$S103,0)</f>
        <v>0</v>
      </c>
      <c r="R103" s="214">
        <f>'Visi duomenys'!AB103</f>
        <v>0</v>
      </c>
      <c r="S103" s="214">
        <f>'Visi duomenys'!J103</f>
        <v>283809.34000000003</v>
      </c>
      <c r="T103" s="214">
        <f>'Visi duomenys'!O103</f>
        <v>241237.94</v>
      </c>
    </row>
    <row r="104" spans="1:20" s="337" customFormat="1" hidden="1" x14ac:dyDescent="0.2">
      <c r="A104" s="463" t="str">
        <f>'Visi duomenys'!A104</f>
        <v>3.2.1.1.3</v>
      </c>
      <c r="B104" s="463" t="str">
        <f>'Visi duomenys'!B104</f>
        <v>Kraštovaizdžio formavimas Jurbarko rajone</v>
      </c>
      <c r="C104" s="214">
        <f t="shared" si="310"/>
        <v>0</v>
      </c>
      <c r="D104" s="214">
        <f>'Visi duomenys'!U104</f>
        <v>0</v>
      </c>
      <c r="E104" s="214">
        <f t="shared" si="310"/>
        <v>0</v>
      </c>
      <c r="F104" s="214">
        <f>'Visi duomenys'!V104</f>
        <v>0</v>
      </c>
      <c r="G104" s="214">
        <f t="shared" ref="G104" si="484">IF($T104&gt;0,H104/$T104*$S104,0)</f>
        <v>0</v>
      </c>
      <c r="H104" s="214">
        <f>'Visi duomenys'!W104</f>
        <v>0</v>
      </c>
      <c r="I104" s="214">
        <f t="shared" ref="I104" si="485">IF($T104&gt;0,J104/$T104*$S104,0)</f>
        <v>0</v>
      </c>
      <c r="J104" s="214">
        <f>'Visi duomenys'!X104</f>
        <v>0</v>
      </c>
      <c r="K104" s="214">
        <f t="shared" ref="K104" si="486">IF($T104&gt;0,L104/$T104*$S104,0)</f>
        <v>0</v>
      </c>
      <c r="L104" s="214">
        <f>'Visi duomenys'!Y104</f>
        <v>0</v>
      </c>
      <c r="M104" s="214">
        <f t="shared" ref="M104" si="487">IF($T104&gt;0,N104/$T104*$S104,0)</f>
        <v>276191.02400000003</v>
      </c>
      <c r="N104" s="214">
        <f>'Visi duomenys'!Z104</f>
        <v>234762.37200000003</v>
      </c>
      <c r="O104" s="214">
        <f t="shared" ref="O104" si="488">IF($T104&gt;0,P104/$T104*$S104,0)</f>
        <v>276191.02400000003</v>
      </c>
      <c r="P104" s="214">
        <f>'Visi duomenys'!AA104</f>
        <v>234762.37200000003</v>
      </c>
      <c r="Q104" s="214">
        <f t="shared" ref="Q104" si="489">IF($T104&gt;0,R104/$T104*$S104,0)</f>
        <v>138095.51200000002</v>
      </c>
      <c r="R104" s="214">
        <f>'Visi duomenys'!AB104</f>
        <v>117381.18600000002</v>
      </c>
      <c r="S104" s="214">
        <f>'Visi duomenys'!J104</f>
        <v>690477.56</v>
      </c>
      <c r="T104" s="214">
        <f>'Visi duomenys'!O104</f>
        <v>586905.93000000005</v>
      </c>
    </row>
    <row r="105" spans="1:20" s="337" customFormat="1" hidden="1" x14ac:dyDescent="0.2">
      <c r="A105" s="463" t="str">
        <f>'Visi duomenys'!A105</f>
        <v>3.2.1.1.4</v>
      </c>
      <c r="B105" s="463" t="str">
        <f>'Visi duomenys'!B105</f>
        <v>Smalininkų uosto šlaitų ir pylimų tvarkymas</v>
      </c>
      <c r="C105" s="214">
        <f t="shared" si="310"/>
        <v>0</v>
      </c>
      <c r="D105" s="214">
        <f>'Visi duomenys'!U105</f>
        <v>0</v>
      </c>
      <c r="E105" s="214">
        <f t="shared" si="310"/>
        <v>0</v>
      </c>
      <c r="F105" s="214">
        <f>'Visi duomenys'!V105</f>
        <v>0</v>
      </c>
      <c r="G105" s="214">
        <f t="shared" ref="G105" si="490">IF($T105&gt;0,H105/$T105*$S105,0)</f>
        <v>0</v>
      </c>
      <c r="H105" s="214">
        <f>'Visi duomenys'!W105</f>
        <v>0</v>
      </c>
      <c r="I105" s="214">
        <f t="shared" ref="I105" si="491">IF($T105&gt;0,J105/$T105*$S105,0)</f>
        <v>0</v>
      </c>
      <c r="J105" s="214">
        <f>'Visi duomenys'!X105</f>
        <v>0</v>
      </c>
      <c r="K105" s="214">
        <f t="shared" ref="K105" si="492">IF($T105&gt;0,L105/$T105*$S105,0)</f>
        <v>0</v>
      </c>
      <c r="L105" s="214">
        <f>'Visi duomenys'!Y105</f>
        <v>0</v>
      </c>
      <c r="M105" s="214">
        <f t="shared" ref="M105" si="493">IF($T105&gt;0,N105/$T105*$S105,0)</f>
        <v>0</v>
      </c>
      <c r="N105" s="214">
        <f>'Visi duomenys'!Z105</f>
        <v>0</v>
      </c>
      <c r="O105" s="214">
        <f t="shared" ref="O105" si="494">IF($T105&gt;0,P105/$T105*$S105,0)</f>
        <v>0</v>
      </c>
      <c r="P105" s="214">
        <f>'Visi duomenys'!AA105</f>
        <v>0</v>
      </c>
      <c r="Q105" s="214">
        <f t="shared" ref="Q105" si="495">IF($T105&gt;0,R105/$T105*$S105,0)</f>
        <v>0</v>
      </c>
      <c r="R105" s="214">
        <f>'Visi duomenys'!AB105</f>
        <v>0</v>
      </c>
      <c r="S105" s="214">
        <v>0</v>
      </c>
      <c r="T105" s="214">
        <v>0</v>
      </c>
    </row>
    <row r="106" spans="1:20" s="337" customFormat="1" ht="25.5" hidden="1" x14ac:dyDescent="0.2">
      <c r="A106" s="463" t="str">
        <f>'Visi duomenys'!A106</f>
        <v>3.2.1.1.5</v>
      </c>
      <c r="B106" s="463" t="str">
        <f>'Visi duomenys'!B106</f>
        <v xml:space="preserve">Kraštovaizdžio formavimas ir ekologinės būklės gerinimas Tauragės mieste  </v>
      </c>
      <c r="C106" s="214">
        <f t="shared" si="310"/>
        <v>0</v>
      </c>
      <c r="D106" s="214">
        <f>'Visi duomenys'!U106</f>
        <v>0</v>
      </c>
      <c r="E106" s="214">
        <f t="shared" si="310"/>
        <v>0</v>
      </c>
      <c r="F106" s="214">
        <f>'Visi duomenys'!V106</f>
        <v>0</v>
      </c>
      <c r="G106" s="214">
        <f t="shared" ref="G106" si="496">IF($T106&gt;0,H106/$T106*$S106,0)</f>
        <v>0</v>
      </c>
      <c r="H106" s="214">
        <f>'Visi duomenys'!W106</f>
        <v>0</v>
      </c>
      <c r="I106" s="214">
        <f t="shared" ref="I106" si="497">IF($T106&gt;0,J106/$T106*$S106,0)</f>
        <v>164705.88649333056</v>
      </c>
      <c r="J106" s="214">
        <f>'Visi duomenys'!X106</f>
        <v>140000</v>
      </c>
      <c r="K106" s="214">
        <f t="shared" ref="K106" si="498">IF($T106&gt;0,L106/$T106*$S106,0)</f>
        <v>164705.88649333056</v>
      </c>
      <c r="L106" s="214">
        <f>'Visi duomenys'!Y106</f>
        <v>140000</v>
      </c>
      <c r="M106" s="214">
        <f t="shared" ref="M106" si="499">IF($T106&gt;0,N106/$T106*$S106,0)</f>
        <v>21590.777013338869</v>
      </c>
      <c r="N106" s="214">
        <f>'Visi duomenys'!Z106</f>
        <v>18352.16</v>
      </c>
      <c r="O106" s="214">
        <f t="shared" ref="O106" si="500">IF($T106&gt;0,P106/$T106*$S106,0)</f>
        <v>0</v>
      </c>
      <c r="P106" s="214">
        <f>'Visi duomenys'!AA106</f>
        <v>0</v>
      </c>
      <c r="Q106" s="214">
        <f t="shared" ref="Q106" si="501">IF($T106&gt;0,R106/$T106*$S106,0)</f>
        <v>0</v>
      </c>
      <c r="R106" s="214">
        <f>'Visi duomenys'!AB106</f>
        <v>0</v>
      </c>
      <c r="S106" s="214">
        <f>'Visi duomenys'!J106</f>
        <v>351002.55</v>
      </c>
      <c r="T106" s="214">
        <f>'Visi duomenys'!O106</f>
        <v>298352.15999999997</v>
      </c>
    </row>
    <row r="107" spans="1:20" s="337" customFormat="1" hidden="1" x14ac:dyDescent="0.2">
      <c r="A107" s="463" t="str">
        <f>'Visi duomenys'!A107</f>
        <v>3.2.1.1.6</v>
      </c>
      <c r="B107" s="463" t="str">
        <f>'Visi duomenys'!B107</f>
        <v xml:space="preserve">Kraštovaizdžio formavimas  Šilalės mieste  </v>
      </c>
      <c r="C107" s="214">
        <f t="shared" si="310"/>
        <v>0</v>
      </c>
      <c r="D107" s="214">
        <f>'Visi duomenys'!U107</f>
        <v>0</v>
      </c>
      <c r="E107" s="214">
        <f t="shared" si="310"/>
        <v>0</v>
      </c>
      <c r="F107" s="214">
        <f>'Visi duomenys'!V107</f>
        <v>0</v>
      </c>
      <c r="G107" s="214">
        <f t="shared" ref="G107" si="502">IF($T107&gt;0,H107/$T107*$S107,0)</f>
        <v>0</v>
      </c>
      <c r="H107" s="214">
        <f>'Visi duomenys'!W107</f>
        <v>0</v>
      </c>
      <c r="I107" s="214">
        <f t="shared" ref="I107" si="503">IF($T107&gt;0,J107/$T107*$S107,0)</f>
        <v>138470.58823529413</v>
      </c>
      <c r="J107" s="214">
        <f>'Visi duomenys'!X107</f>
        <v>117700</v>
      </c>
      <c r="K107" s="214">
        <f t="shared" ref="K107" si="504">IF($T107&gt;0,L107/$T107*$S107,0)</f>
        <v>173764.70588235295</v>
      </c>
      <c r="L107" s="214">
        <f>'Visi duomenys'!Y107</f>
        <v>147700</v>
      </c>
      <c r="M107" s="214">
        <f t="shared" ref="M107" si="505">IF($T107&gt;0,N107/$T107*$S107,0)</f>
        <v>107112.70588235295</v>
      </c>
      <c r="N107" s="214">
        <f>'Visi duomenys'!Z107</f>
        <v>91045.8</v>
      </c>
      <c r="O107" s="214">
        <f t="shared" ref="O107" si="506">IF($T107&gt;0,P107/$T107*$S107,0)</f>
        <v>0</v>
      </c>
      <c r="P107" s="214">
        <f>'Visi duomenys'!AA107</f>
        <v>0</v>
      </c>
      <c r="Q107" s="214">
        <f t="shared" ref="Q107" si="507">IF($T107&gt;0,R107/$T107*$S107,0)</f>
        <v>0</v>
      </c>
      <c r="R107" s="214">
        <f>'Visi duomenys'!AB107</f>
        <v>0</v>
      </c>
      <c r="S107" s="214">
        <f>'Visi duomenys'!J107</f>
        <v>419348</v>
      </c>
      <c r="T107" s="214">
        <f>'Visi duomenys'!O107</f>
        <v>356445.8</v>
      </c>
    </row>
    <row r="108" spans="1:20" s="337" customFormat="1" ht="51" hidden="1" x14ac:dyDescent="0.2">
      <c r="A108" s="463" t="str">
        <f>'Visi duomenys'!A108</f>
        <v>3.2.1.1.7</v>
      </c>
      <c r="B108" s="463" t="str">
        <f>'Visi duomenys'!B108</f>
        <v>Šilalės rajono savivaldybės teritorijos bendrojo plano  gamtinio karkaso sprendinių koregavimas  ir bešeimininkių apleistų pastatų likvidavimas  rajone</v>
      </c>
      <c r="C108" s="214">
        <f t="shared" si="310"/>
        <v>0</v>
      </c>
      <c r="D108" s="214">
        <f>'Visi duomenys'!U108</f>
        <v>0</v>
      </c>
      <c r="E108" s="214">
        <f t="shared" si="310"/>
        <v>0</v>
      </c>
      <c r="F108" s="214">
        <f>'Visi duomenys'!V108</f>
        <v>0</v>
      </c>
      <c r="G108" s="214">
        <f t="shared" ref="G108" si="508">IF($T108&gt;0,H108/$T108*$S108,0)</f>
        <v>0</v>
      </c>
      <c r="H108" s="214">
        <f>'Visi duomenys'!W108</f>
        <v>0</v>
      </c>
      <c r="I108" s="214">
        <f t="shared" ref="I108" si="509">IF($T108&gt;0,J108/$T108*$S108,0)</f>
        <v>0</v>
      </c>
      <c r="J108" s="214">
        <f>'Visi duomenys'!X108</f>
        <v>0</v>
      </c>
      <c r="K108" s="214">
        <f t="shared" ref="K108" si="510">IF($T108&gt;0,L108/$T108*$S108,0)</f>
        <v>64705.885000000002</v>
      </c>
      <c r="L108" s="214">
        <f>'Visi duomenys'!Y108</f>
        <v>55000</v>
      </c>
      <c r="M108" s="214">
        <f t="shared" ref="M108" si="511">IF($T108&gt;0,N108/$T108*$S108,0)</f>
        <v>64705.885000000002</v>
      </c>
      <c r="N108" s="214">
        <f>'Visi duomenys'!Z108</f>
        <v>55000</v>
      </c>
      <c r="O108" s="214">
        <f t="shared" ref="O108" si="512">IF($T108&gt;0,P108/$T108*$S108,0)</f>
        <v>0</v>
      </c>
      <c r="P108" s="214">
        <f>'Visi duomenys'!AA108</f>
        <v>0</v>
      </c>
      <c r="Q108" s="214">
        <f t="shared" ref="Q108" si="513">IF($T108&gt;0,R108/$T108*$S108,0)</f>
        <v>0</v>
      </c>
      <c r="R108" s="214">
        <f>'Visi duomenys'!AB108</f>
        <v>0</v>
      </c>
      <c r="S108" s="214">
        <f>'Visi duomenys'!J108</f>
        <v>129411.77</v>
      </c>
      <c r="T108" s="214">
        <f>'Visi duomenys'!O108</f>
        <v>110000</v>
      </c>
    </row>
    <row r="109" spans="1:20" x14ac:dyDescent="0.2">
      <c r="A109" s="588" t="s">
        <v>412</v>
      </c>
      <c r="B109" s="591"/>
      <c r="C109" s="591"/>
      <c r="D109" s="591"/>
      <c r="E109" s="591"/>
      <c r="F109" s="591"/>
      <c r="G109" s="591"/>
      <c r="H109" s="591"/>
      <c r="I109" s="591"/>
      <c r="J109" s="591"/>
      <c r="K109" s="591"/>
      <c r="L109" s="591"/>
      <c r="M109" s="591"/>
      <c r="N109" s="591"/>
      <c r="O109" s="591"/>
      <c r="P109" s="591"/>
      <c r="Q109" s="591"/>
      <c r="R109" s="591"/>
      <c r="S109" s="591"/>
      <c r="T109" s="589"/>
    </row>
    <row r="110" spans="1:20" ht="27" customHeight="1" x14ac:dyDescent="0.2">
      <c r="A110" s="582"/>
      <c r="B110" s="583"/>
      <c r="C110" s="579" t="s">
        <v>32</v>
      </c>
      <c r="D110" s="579"/>
      <c r="E110" s="579" t="s">
        <v>33</v>
      </c>
      <c r="F110" s="579"/>
      <c r="G110" s="579" t="s">
        <v>34</v>
      </c>
      <c r="H110" s="579"/>
      <c r="I110" s="579" t="s">
        <v>35</v>
      </c>
      <c r="J110" s="579"/>
      <c r="K110" s="579" t="s">
        <v>36</v>
      </c>
      <c r="L110" s="579"/>
      <c r="M110" s="579" t="s">
        <v>37</v>
      </c>
      <c r="N110" s="579"/>
      <c r="O110" s="579" t="s">
        <v>38</v>
      </c>
      <c r="P110" s="579"/>
      <c r="Q110" s="588" t="s">
        <v>571</v>
      </c>
      <c r="R110" s="589"/>
      <c r="S110" s="579" t="s">
        <v>404</v>
      </c>
      <c r="T110" s="579"/>
    </row>
    <row r="111" spans="1:20" x14ac:dyDescent="0.2">
      <c r="A111" s="584"/>
      <c r="B111" s="585"/>
      <c r="C111" s="467" t="s">
        <v>405</v>
      </c>
      <c r="D111" s="467" t="s">
        <v>17</v>
      </c>
      <c r="E111" s="467" t="s">
        <v>405</v>
      </c>
      <c r="F111" s="467" t="s">
        <v>17</v>
      </c>
      <c r="G111" s="467" t="s">
        <v>405</v>
      </c>
      <c r="H111" s="467" t="s">
        <v>17</v>
      </c>
      <c r="I111" s="467" t="s">
        <v>405</v>
      </c>
      <c r="J111" s="467" t="s">
        <v>17</v>
      </c>
      <c r="K111" s="467" t="s">
        <v>405</v>
      </c>
      <c r="L111" s="467" t="s">
        <v>17</v>
      </c>
      <c r="M111" s="467" t="s">
        <v>405</v>
      </c>
      <c r="N111" s="467" t="s">
        <v>17</v>
      </c>
      <c r="O111" s="467" t="s">
        <v>405</v>
      </c>
      <c r="P111" s="467" t="s">
        <v>17</v>
      </c>
      <c r="Q111" s="467" t="s">
        <v>405</v>
      </c>
      <c r="R111" s="467" t="s">
        <v>17</v>
      </c>
      <c r="S111" s="467" t="s">
        <v>405</v>
      </c>
      <c r="T111" s="467" t="s">
        <v>17</v>
      </c>
    </row>
    <row r="112" spans="1:20" x14ac:dyDescent="0.2">
      <c r="A112" s="586"/>
      <c r="B112" s="587"/>
      <c r="C112" s="245">
        <f>C5+C6+C7+C10+C13+C15+C17+C18+C19+C20+C21+C27+C30+C35+C37+C38+C41+C46+C47+C49+C50+C51+C56+C61+C65+C66+C71+C72+C77+C82+C83+C84+C87+C88+C89+C94+C96+C97+C99+C100+C101</f>
        <v>0</v>
      </c>
      <c r="D112" s="245">
        <f>D5+D6+D7+D10+D13+D15+D17+D18+D19+D20+D21+D27+D30+D35+D37+D38+D41+D46+D47+D49+D50+D51+D56+D61+D65+D66+D71+D72+D77+D82+D83+D84+D87+D88+D89+D94+D96+D97+D99+D100+D101</f>
        <v>0</v>
      </c>
      <c r="E112" s="245">
        <f>E5+E6+E7+E10+E13+E15+E17+E18+E19+E20+E21+E27+E30+E35+E37+E38+E41+E46+E47+E49+E50+E51+E56+E61+E65+E66+E71+E72+E77+E82+E83+E84+E87+E88+E89+E94+E96+E97+E99+E100+E101</f>
        <v>0</v>
      </c>
      <c r="F112" s="245">
        <f>F5+F6+F7+F10+F13+F15+F17+F18+F19+F20+F21+F27+F30+F35+F37+F38+F41+F46+F47+F49+F50+F51+F56+F61+F65+F66+F71+F72+F77+F82+F83+F84+F87+F88+F89+F94+F96+F97+F99+F100+F101</f>
        <v>0</v>
      </c>
      <c r="G112" s="245">
        <f>SUBTOTAL(9,G5:G101)</f>
        <v>1102938.2844155016</v>
      </c>
      <c r="H112" s="245">
        <f t="shared" ref="H112:T112" si="514">SUBTOTAL(9,H5:H101)</f>
        <v>937488.9</v>
      </c>
      <c r="I112" s="245">
        <f t="shared" si="514"/>
        <v>11282821.243755601</v>
      </c>
      <c r="J112" s="245">
        <f t="shared" si="514"/>
        <v>8284812.9234999996</v>
      </c>
      <c r="K112" s="245">
        <f t="shared" si="514"/>
        <v>15495205.965977114</v>
      </c>
      <c r="L112" s="245">
        <f t="shared" si="514"/>
        <v>11492281.056000002</v>
      </c>
      <c r="M112" s="245">
        <f t="shared" si="514"/>
        <v>6718589.4404813973</v>
      </c>
      <c r="N112" s="245">
        <f t="shared" si="514"/>
        <v>5122132.2550000008</v>
      </c>
      <c r="O112" s="245">
        <f t="shared" si="514"/>
        <v>1341367.0677369435</v>
      </c>
      <c r="P112" s="245">
        <f t="shared" si="514"/>
        <v>1020411.372</v>
      </c>
      <c r="Q112" s="245">
        <f t="shared" si="514"/>
        <v>339916.95116285235</v>
      </c>
      <c r="R112" s="245">
        <f t="shared" si="514"/>
        <v>288929.18599999999</v>
      </c>
      <c r="S112" s="245">
        <f t="shared" si="514"/>
        <v>36292603.656470582</v>
      </c>
      <c r="T112" s="245">
        <f t="shared" si="514"/>
        <v>30477417.690000001</v>
      </c>
    </row>
    <row r="113" spans="1:20" x14ac:dyDescent="0.2">
      <c r="A113" s="184"/>
      <c r="B113" s="238"/>
      <c r="C113" s="468"/>
      <c r="D113" s="468"/>
      <c r="E113" s="468"/>
      <c r="F113" s="468"/>
      <c r="G113" s="468"/>
      <c r="H113" s="468"/>
      <c r="I113" s="468"/>
      <c r="J113" s="468"/>
      <c r="K113" s="468"/>
      <c r="L113" s="468"/>
      <c r="M113" s="468"/>
      <c r="N113" s="468"/>
      <c r="O113" s="468"/>
      <c r="P113" s="468"/>
      <c r="Q113" s="468"/>
      <c r="R113" s="468"/>
      <c r="S113" s="468"/>
      <c r="T113" s="468"/>
    </row>
    <row r="114" spans="1:20" x14ac:dyDescent="0.2">
      <c r="A114" s="184"/>
      <c r="B114" s="238"/>
      <c r="C114" s="468"/>
      <c r="D114" s="468"/>
      <c r="E114" s="468"/>
      <c r="F114" s="468"/>
      <c r="G114" s="468"/>
      <c r="H114" s="468"/>
      <c r="I114" s="270"/>
      <c r="J114" s="468"/>
      <c r="K114" s="468"/>
      <c r="L114" s="468"/>
      <c r="M114" s="468"/>
      <c r="N114" s="468"/>
      <c r="O114" s="468"/>
      <c r="P114" s="468"/>
      <c r="Q114" s="468"/>
      <c r="R114" s="468"/>
      <c r="S114" s="468"/>
      <c r="T114" s="270"/>
    </row>
    <row r="115" spans="1:20" x14ac:dyDescent="0.2">
      <c r="A115" s="184"/>
      <c r="B115" s="238"/>
      <c r="C115" s="468"/>
      <c r="D115" s="468"/>
      <c r="E115" s="468"/>
      <c r="F115" s="468"/>
      <c r="G115" s="468"/>
      <c r="H115" s="468"/>
      <c r="I115" s="468"/>
      <c r="J115" s="468"/>
      <c r="K115" s="468"/>
      <c r="L115" s="468"/>
      <c r="M115" s="468"/>
      <c r="N115" s="468"/>
      <c r="O115" s="468"/>
      <c r="P115" s="468"/>
      <c r="Q115" s="468"/>
      <c r="R115" s="468"/>
      <c r="S115" s="468"/>
      <c r="T115" s="468"/>
    </row>
    <row r="116" spans="1:20" x14ac:dyDescent="0.2">
      <c r="A116" s="184"/>
      <c r="B116" s="238"/>
      <c r="C116" s="468"/>
      <c r="D116" s="468"/>
      <c r="E116" s="468"/>
      <c r="F116" s="468"/>
      <c r="G116" s="468"/>
      <c r="H116" s="468"/>
      <c r="I116" s="468"/>
      <c r="J116" s="468"/>
      <c r="K116" s="468"/>
      <c r="L116" s="468"/>
      <c r="M116" s="468"/>
      <c r="N116" s="468"/>
      <c r="O116" s="468"/>
      <c r="P116" s="468"/>
      <c r="Q116" s="468"/>
      <c r="R116" s="468"/>
      <c r="S116" s="468"/>
      <c r="T116" s="468"/>
    </row>
    <row r="117" spans="1:20" x14ac:dyDescent="0.2">
      <c r="A117" s="468"/>
      <c r="B117" s="238"/>
      <c r="C117" s="468"/>
      <c r="D117" s="468"/>
      <c r="E117" s="468"/>
      <c r="F117" s="468"/>
      <c r="G117" s="468"/>
      <c r="H117" s="468"/>
      <c r="I117" s="468"/>
      <c r="J117" s="468"/>
      <c r="K117" s="468"/>
      <c r="L117" s="468"/>
      <c r="M117" s="468"/>
      <c r="N117" s="468"/>
      <c r="O117" s="468"/>
      <c r="P117" s="468"/>
      <c r="Q117" s="468"/>
      <c r="R117" s="468"/>
      <c r="S117" s="468"/>
      <c r="T117" s="468"/>
    </row>
    <row r="118" spans="1:20" x14ac:dyDescent="0.2">
      <c r="A118" s="580"/>
      <c r="B118" s="581"/>
    </row>
    <row r="123" spans="1:20" x14ac:dyDescent="0.2">
      <c r="A123" s="566"/>
      <c r="B123" s="566"/>
    </row>
    <row r="124" spans="1:20" x14ac:dyDescent="0.2">
      <c r="A124" s="566"/>
      <c r="B124" s="566"/>
    </row>
    <row r="125" spans="1:20" x14ac:dyDescent="0.2">
      <c r="A125" s="566"/>
      <c r="B125" s="566"/>
    </row>
    <row r="132" spans="1:1" x14ac:dyDescent="0.2">
      <c r="A132" s="469"/>
    </row>
    <row r="133" spans="1:1" x14ac:dyDescent="0.2">
      <c r="A133" s="469"/>
    </row>
    <row r="134" spans="1:1" x14ac:dyDescent="0.2">
      <c r="A134" s="185"/>
    </row>
    <row r="135" spans="1:1" x14ac:dyDescent="0.2">
      <c r="A135" s="469"/>
    </row>
    <row r="136" spans="1:1" x14ac:dyDescent="0.2">
      <c r="A136" s="469"/>
    </row>
    <row r="137" spans="1:1" x14ac:dyDescent="0.2">
      <c r="A137" s="469"/>
    </row>
  </sheetData>
  <autoFilter ref="A4:T111">
    <filterColumn colId="0">
      <filters blank="1">
        <filter val="1.1"/>
        <filter val="1.1.1"/>
        <filter val="1.1.1.1"/>
        <filter val="1.1.1.2"/>
        <filter val="1.1.1.3"/>
        <filter val="1.1.1.4"/>
        <filter val="1.1.2."/>
        <filter val="1.1.2.1"/>
        <filter val="1.2."/>
        <filter val="1.2.1."/>
        <filter val="1.2.1.1"/>
        <filter val="1.2.1.2"/>
        <filter val="1.2.1.3"/>
        <filter val="1.2.1.4"/>
        <filter val="1.2.2."/>
        <filter val="1.2.2.1"/>
        <filter val="1.2.2.2"/>
        <filter val="1.2.3."/>
        <filter val="1.2.3.1"/>
        <filter val="2.1."/>
        <filter val="2.1.1."/>
        <filter val="2.1.1.1"/>
        <filter val="2.1.1.2"/>
        <filter val="2.1.1.3"/>
        <filter val="2.1.2."/>
        <filter val="2.1.2.1"/>
        <filter val="2.1.3."/>
        <filter val="2.1.3.1"/>
        <filter val="2.1.3.2"/>
        <filter val="2.2."/>
        <filter val="2.2.1."/>
        <filter val="2.2.1.1"/>
        <filter val="3.1."/>
        <filter val="3.1.1."/>
        <filter val="3.1.1.1"/>
        <filter val="3.1.1.2"/>
        <filter val="3.1.2."/>
        <filter val="3.1.2.1"/>
        <filter val="3.2."/>
        <filter val="3.2.1."/>
        <filter val="3.2.1.1"/>
        <filter val="IŠ VISO planui įgyvendinti:"/>
      </filters>
    </filterColumn>
  </autoFilter>
  <mergeCells count="25">
    <mergeCell ref="O110:P110"/>
    <mergeCell ref="Q110:R110"/>
    <mergeCell ref="S110:T110"/>
    <mergeCell ref="M3:N3"/>
    <mergeCell ref="O3:P3"/>
    <mergeCell ref="Q3:R3"/>
    <mergeCell ref="S3:T3"/>
    <mergeCell ref="A109:T109"/>
    <mergeCell ref="A3:B3"/>
    <mergeCell ref="C3:D3"/>
    <mergeCell ref="E3:F3"/>
    <mergeCell ref="G3:H3"/>
    <mergeCell ref="I3:J3"/>
    <mergeCell ref="K3:L3"/>
    <mergeCell ref="A123:B123"/>
    <mergeCell ref="A124:B124"/>
    <mergeCell ref="A125:B125"/>
    <mergeCell ref="K110:L110"/>
    <mergeCell ref="M110:N110"/>
    <mergeCell ref="A118:B118"/>
    <mergeCell ref="A110:B112"/>
    <mergeCell ref="C110:D110"/>
    <mergeCell ref="E110:F110"/>
    <mergeCell ref="G110:H110"/>
    <mergeCell ref="I110:J110"/>
  </mergeCells>
  <pageMargins left="0.7" right="0.7" top="0.75" bottom="0.75" header="0.3" footer="0.3"/>
  <pageSetup paperSize="9" scale="49" fitToHeight="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apas6">
    <pageSetUpPr fitToPage="1"/>
  </sheetPr>
  <dimension ref="A1:T139"/>
  <sheetViews>
    <sheetView showZeros="0" topLeftCell="A109" zoomScaleNormal="100" workbookViewId="0">
      <selection activeCell="A135" sqref="A135"/>
    </sheetView>
  </sheetViews>
  <sheetFormatPr defaultRowHeight="12.75" x14ac:dyDescent="0.2"/>
  <cols>
    <col min="1" max="1" width="7.140625" style="179" customWidth="1"/>
    <col min="2" max="2" width="47.5703125" style="180" customWidth="1"/>
    <col min="3" max="3" width="7" style="180" customWidth="1"/>
    <col min="4" max="4" width="6.42578125" style="180" customWidth="1"/>
    <col min="5" max="5" width="8.7109375" style="180" customWidth="1"/>
    <col min="6" max="6" width="15.28515625" style="180" customWidth="1"/>
    <col min="7" max="7" width="3.7109375" style="180" customWidth="1"/>
    <col min="8" max="8" width="4.85546875" style="180" customWidth="1"/>
    <col min="9" max="9" width="4.140625" style="180" customWidth="1"/>
    <col min="10" max="10" width="12.28515625" style="180" customWidth="1"/>
    <col min="11" max="14" width="11.42578125" style="180" customWidth="1"/>
    <col min="15" max="15" width="12" style="180" customWidth="1"/>
    <col min="16" max="17" width="8.7109375" style="180" customWidth="1"/>
    <col min="18" max="18" width="5" style="180" customWidth="1"/>
    <col min="19" max="19" width="2.85546875" style="180" customWidth="1"/>
    <col min="20" max="20" width="5.7109375" style="445" customWidth="1"/>
    <col min="21" max="16384" width="9.140625" style="180"/>
  </cols>
  <sheetData>
    <row r="1" spans="1:20" ht="18.75" x14ac:dyDescent="0.2">
      <c r="A1" s="592" t="s">
        <v>413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592"/>
      <c r="Q1" s="592"/>
      <c r="R1" s="592"/>
      <c r="S1" s="592"/>
      <c r="T1" s="592"/>
    </row>
    <row r="2" spans="1:20" ht="13.5" thickBot="1" x14ac:dyDescent="0.25"/>
    <row r="3" spans="1:20" s="220" customFormat="1" ht="42" customHeight="1" thickBot="1" x14ac:dyDescent="0.25">
      <c r="A3" s="571" t="s">
        <v>1</v>
      </c>
      <c r="B3" s="572"/>
      <c r="C3" s="572"/>
      <c r="D3" s="572"/>
      <c r="E3" s="572"/>
      <c r="F3" s="572"/>
      <c r="G3" s="572"/>
      <c r="H3" s="572"/>
      <c r="I3" s="573"/>
      <c r="J3" s="571" t="s">
        <v>0</v>
      </c>
      <c r="K3" s="572"/>
      <c r="L3" s="572"/>
      <c r="M3" s="572"/>
      <c r="N3" s="572"/>
      <c r="O3" s="573"/>
      <c r="P3" s="574" t="s">
        <v>2</v>
      </c>
      <c r="Q3" s="574"/>
      <c r="R3" s="574"/>
      <c r="S3" s="574"/>
      <c r="T3" s="574"/>
    </row>
    <row r="4" spans="1:20" s="220" customFormat="1" ht="123.75" customHeight="1" thickBot="1" x14ac:dyDescent="0.25">
      <c r="A4" s="151" t="s">
        <v>3</v>
      </c>
      <c r="B4" s="466" t="s">
        <v>4</v>
      </c>
      <c r="C4" s="471" t="s">
        <v>5</v>
      </c>
      <c r="D4" s="471" t="s">
        <v>6</v>
      </c>
      <c r="E4" s="471" t="s">
        <v>7</v>
      </c>
      <c r="F4" s="471" t="s">
        <v>8</v>
      </c>
      <c r="G4" s="471" t="s">
        <v>9</v>
      </c>
      <c r="H4" s="471" t="s">
        <v>10</v>
      </c>
      <c r="I4" s="471" t="s">
        <v>11</v>
      </c>
      <c r="J4" s="471" t="s">
        <v>12</v>
      </c>
      <c r="K4" s="471" t="s">
        <v>13</v>
      </c>
      <c r="L4" s="471" t="s">
        <v>14</v>
      </c>
      <c r="M4" s="471" t="s">
        <v>15</v>
      </c>
      <c r="N4" s="471" t="s">
        <v>16</v>
      </c>
      <c r="O4" s="471" t="s">
        <v>17</v>
      </c>
      <c r="P4" s="186" t="s">
        <v>18</v>
      </c>
      <c r="Q4" s="186" t="s">
        <v>19</v>
      </c>
      <c r="R4" s="593" t="s">
        <v>20</v>
      </c>
      <c r="S4" s="594"/>
      <c r="T4" s="446" t="s">
        <v>21</v>
      </c>
    </row>
    <row r="5" spans="1:20" ht="37.5" customHeight="1" x14ac:dyDescent="0.2">
      <c r="A5" s="346" t="str">
        <f>'Visi duomenys'!A5</f>
        <v>1.1</v>
      </c>
      <c r="B5" s="347" t="str">
        <f>'Visi duomenys'!B5</f>
        <v>Tikslas. Mažinti išsivystymo skirtumus regiono viduje, skatinti ūkinės veiklos įvairovę mieste ir kaime, didinti ekonomikos augimą.</v>
      </c>
      <c r="C5" s="346">
        <f>'Visi duomenys'!C5</f>
        <v>0</v>
      </c>
      <c r="D5" s="346">
        <f>'Visi duomenys'!D5</f>
        <v>0</v>
      </c>
      <c r="E5" s="346">
        <f>'Visi duomenys'!E5</f>
        <v>0</v>
      </c>
      <c r="F5" s="346">
        <f>'Visi duomenys'!F5</f>
        <v>0</v>
      </c>
      <c r="G5" s="346">
        <f>'Visi duomenys'!G5</f>
        <v>0</v>
      </c>
      <c r="H5" s="346">
        <f>'Visi duomenys'!H5</f>
        <v>0</v>
      </c>
      <c r="I5" s="346">
        <f>'Visi duomenys'!I5</f>
        <v>0</v>
      </c>
      <c r="J5" s="348">
        <f>'Visi duomenys'!J5</f>
        <v>0</v>
      </c>
      <c r="K5" s="348">
        <f>'Visi duomenys'!K5</f>
        <v>0</v>
      </c>
      <c r="L5" s="348">
        <f>'Visi duomenys'!L5</f>
        <v>0</v>
      </c>
      <c r="M5" s="348">
        <f>'Visi duomenys'!M5</f>
        <v>0</v>
      </c>
      <c r="N5" s="348">
        <f>'Visi duomenys'!N5</f>
        <v>0</v>
      </c>
      <c r="O5" s="348">
        <f>'Visi duomenys'!O5</f>
        <v>0</v>
      </c>
      <c r="P5" s="346">
        <f>'Visi duomenys'!P5</f>
        <v>0</v>
      </c>
      <c r="Q5" s="346">
        <f>'Visi duomenys'!Q5</f>
        <v>0</v>
      </c>
      <c r="R5" s="438">
        <f>'Visi duomenys'!R5</f>
        <v>0</v>
      </c>
      <c r="S5" s="452">
        <f>'Visi duomenys'!S5</f>
        <v>0</v>
      </c>
      <c r="T5" s="447">
        <f>'Visi duomenys'!T5</f>
        <v>0</v>
      </c>
    </row>
    <row r="6" spans="1:20" ht="37.5" customHeight="1" x14ac:dyDescent="0.2">
      <c r="A6" s="346" t="str">
        <f>'Visi duomenys'!A6</f>
        <v>1.1.1</v>
      </c>
      <c r="B6" s="347" t="str">
        <f>'Visi duomenys'!B6</f>
        <v>Uždavinys. Vystyti tikslines teritorijas, padidinti ūkinės veiklos įvairovę, pagerinti sukurtų darbo vietų pasiekiamumą.</v>
      </c>
      <c r="C6" s="346">
        <f>'Visi duomenys'!C6</f>
        <v>0</v>
      </c>
      <c r="D6" s="346">
        <f>'Visi duomenys'!D6</f>
        <v>0</v>
      </c>
      <c r="E6" s="346">
        <f>'Visi duomenys'!E6</f>
        <v>0</v>
      </c>
      <c r="F6" s="346">
        <f>'Visi duomenys'!F6</f>
        <v>0</v>
      </c>
      <c r="G6" s="346">
        <f>'Visi duomenys'!G6</f>
        <v>0</v>
      </c>
      <c r="H6" s="346">
        <f>'Visi duomenys'!H6</f>
        <v>0</v>
      </c>
      <c r="I6" s="346">
        <f>'Visi duomenys'!I6</f>
        <v>0</v>
      </c>
      <c r="J6" s="348">
        <f>'Visi duomenys'!J6</f>
        <v>0</v>
      </c>
      <c r="K6" s="348">
        <f>'Visi duomenys'!K6</f>
        <v>0</v>
      </c>
      <c r="L6" s="348">
        <f>'Visi duomenys'!L6</f>
        <v>0</v>
      </c>
      <c r="M6" s="348">
        <f>'Visi duomenys'!M6</f>
        <v>0</v>
      </c>
      <c r="N6" s="348">
        <f>'Visi duomenys'!N6</f>
        <v>0</v>
      </c>
      <c r="O6" s="348">
        <f>'Visi duomenys'!O6</f>
        <v>0</v>
      </c>
      <c r="P6" s="349">
        <f>'Visi duomenys'!P6</f>
        <v>0</v>
      </c>
      <c r="Q6" s="349">
        <f>'Visi duomenys'!Q6</f>
        <v>0</v>
      </c>
      <c r="R6" s="439">
        <f>'Visi duomenys'!R6</f>
        <v>0</v>
      </c>
      <c r="S6" s="453">
        <f>'Visi duomenys'!S6</f>
        <v>0</v>
      </c>
      <c r="T6" s="447">
        <f>'Visi duomenys'!T6</f>
        <v>0</v>
      </c>
    </row>
    <row r="7" spans="1:20" ht="37.5" customHeight="1" x14ac:dyDescent="0.2">
      <c r="A7" s="346" t="str">
        <f>'Visi duomenys'!A7</f>
        <v>1.1.1.1</v>
      </c>
      <c r="B7" s="343" t="str">
        <f>'Visi duomenys'!B7</f>
        <v>Priemonė: Kaimo (1-6 tūkst. Gyventojų) gyvenamųjų vietovių atnaujinimas</v>
      </c>
      <c r="C7" s="342">
        <f>'Visi duomenys'!C7</f>
        <v>0</v>
      </c>
      <c r="D7" s="342">
        <f>'Visi duomenys'!D7</f>
        <v>0</v>
      </c>
      <c r="E7" s="342">
        <f>'Visi duomenys'!E7</f>
        <v>0</v>
      </c>
      <c r="F7" s="342">
        <f>'Visi duomenys'!F7</f>
        <v>0</v>
      </c>
      <c r="G7" s="342">
        <f>'Visi duomenys'!G7</f>
        <v>0</v>
      </c>
      <c r="H7" s="342">
        <f>'Visi duomenys'!H7</f>
        <v>0</v>
      </c>
      <c r="I7" s="342">
        <f>'Visi duomenys'!I7</f>
        <v>0</v>
      </c>
      <c r="J7" s="344">
        <f>'Visi duomenys'!J7</f>
        <v>0</v>
      </c>
      <c r="K7" s="344">
        <f>'Visi duomenys'!K7</f>
        <v>0</v>
      </c>
      <c r="L7" s="344">
        <f>'Visi duomenys'!L7</f>
        <v>0</v>
      </c>
      <c r="M7" s="344">
        <f>'Visi duomenys'!M7</f>
        <v>0</v>
      </c>
      <c r="N7" s="344">
        <f>'Visi duomenys'!N7</f>
        <v>0</v>
      </c>
      <c r="O7" s="344">
        <f>'Visi duomenys'!O7</f>
        <v>0</v>
      </c>
      <c r="P7" s="345">
        <f>'Visi duomenys'!P7</f>
        <v>0</v>
      </c>
      <c r="Q7" s="345">
        <f>'Visi duomenys'!Q7</f>
        <v>0</v>
      </c>
      <c r="R7" s="440">
        <f>'Visi duomenys'!R7</f>
        <v>0</v>
      </c>
      <c r="S7" s="454">
        <f>'Visi duomenys'!S7</f>
        <v>0</v>
      </c>
      <c r="T7" s="448">
        <f>'Visi duomenys'!T7</f>
        <v>0</v>
      </c>
    </row>
    <row r="8" spans="1:20" ht="37.5" customHeight="1" x14ac:dyDescent="0.2">
      <c r="A8" s="346" t="str">
        <f>'Visi duomenys'!A8</f>
        <v>1.1.1.1.1</v>
      </c>
      <c r="B8" s="233" t="str">
        <f>'Visi duomenys'!B8</f>
        <v>Šilalės rajono Kvėdarnos gyvenamosios vietovės atnaujinimas</v>
      </c>
      <c r="C8" s="232" t="str">
        <f>'Visi duomenys'!C8</f>
        <v>ŠRSA</v>
      </c>
      <c r="D8" s="232" t="str">
        <f>'Visi duomenys'!D8</f>
        <v>VRM</v>
      </c>
      <c r="E8" s="232" t="str">
        <f>'Visi duomenys'!E8</f>
        <v>Kvėdarna</v>
      </c>
      <c r="F8" s="232" t="str">
        <f>'Visi duomenys'!F8</f>
        <v>08.2.1-CPVA-R-908</v>
      </c>
      <c r="G8" s="232" t="str">
        <f>'Visi duomenys'!G8</f>
        <v>R</v>
      </c>
      <c r="H8" s="232">
        <f>'Visi duomenys'!H8</f>
        <v>0</v>
      </c>
      <c r="I8" s="232">
        <f>'Visi duomenys'!I8</f>
        <v>0</v>
      </c>
      <c r="J8" s="234">
        <f>'Visi duomenys'!J8</f>
        <v>996471.76</v>
      </c>
      <c r="K8" s="234">
        <f>'Visi duomenys'!K8</f>
        <v>74735.38</v>
      </c>
      <c r="L8" s="234">
        <f>'Visi duomenys'!L8</f>
        <v>74735.38</v>
      </c>
      <c r="M8" s="234">
        <f>'Visi duomenys'!M8</f>
        <v>0</v>
      </c>
      <c r="N8" s="234">
        <f>'Visi duomenys'!N8</f>
        <v>0</v>
      </c>
      <c r="O8" s="234">
        <f>'Visi duomenys'!O8</f>
        <v>847001</v>
      </c>
      <c r="P8" s="341">
        <f>'Visi duomenys'!P8</f>
        <v>42705</v>
      </c>
      <c r="Q8" s="341">
        <f>'Visi duomenys'!Q8</f>
        <v>42767</v>
      </c>
      <c r="R8" s="441" t="str">
        <f>'Visi duomenys'!R8</f>
        <v>2017/</v>
      </c>
      <c r="S8" s="442">
        <f>'Visi duomenys'!S8</f>
        <v>42856</v>
      </c>
      <c r="T8" s="437">
        <f>'Visi duomenys'!T8</f>
        <v>2019</v>
      </c>
    </row>
    <row r="9" spans="1:20" ht="37.5" customHeight="1" x14ac:dyDescent="0.2">
      <c r="A9" s="346" t="str">
        <f>'Visi duomenys'!A9</f>
        <v>1.1.1.1.2</v>
      </c>
      <c r="B9" s="233" t="str">
        <f>'Visi duomenys'!B9</f>
        <v>Skaudvilės miesto infrastruktūros sutvarkymas</v>
      </c>
      <c r="C9" s="232" t="str">
        <f>'Visi duomenys'!C9</f>
        <v>TRSA</v>
      </c>
      <c r="D9" s="232" t="str">
        <f>'Visi duomenys'!D9</f>
        <v>VRM</v>
      </c>
      <c r="E9" s="232" t="str">
        <f>'Visi duomenys'!E9</f>
        <v>Skaudvilė</v>
      </c>
      <c r="F9" s="232" t="str">
        <f>'Visi duomenys'!F9</f>
        <v>08.2.1-CPVA-R-908</v>
      </c>
      <c r="G9" s="232" t="str">
        <f>'Visi duomenys'!G9</f>
        <v>R</v>
      </c>
      <c r="H9" s="232">
        <f>'Visi duomenys'!H9</f>
        <v>0</v>
      </c>
      <c r="I9" s="232">
        <f>'Visi duomenys'!I9</f>
        <v>0</v>
      </c>
      <c r="J9" s="234">
        <f>'Visi duomenys'!J9</f>
        <v>870553</v>
      </c>
      <c r="K9" s="234">
        <f>'Visi duomenys'!K9</f>
        <v>65292</v>
      </c>
      <c r="L9" s="234">
        <f>'Visi duomenys'!L9</f>
        <v>65291</v>
      </c>
      <c r="M9" s="234">
        <f>'Visi duomenys'!M9</f>
        <v>0</v>
      </c>
      <c r="N9" s="234">
        <f>'Visi duomenys'!N9</f>
        <v>0</v>
      </c>
      <c r="O9" s="234">
        <f>'Visi duomenys'!O9</f>
        <v>739970</v>
      </c>
      <c r="P9" s="341">
        <f>'Visi duomenys'!P9</f>
        <v>42583</v>
      </c>
      <c r="Q9" s="341">
        <f>'Visi duomenys'!Q9</f>
        <v>42614</v>
      </c>
      <c r="R9" s="441" t="str">
        <f>'Visi duomenys'!R9</f>
        <v>2016/</v>
      </c>
      <c r="S9" s="442">
        <f>'Visi duomenys'!S9</f>
        <v>42675</v>
      </c>
      <c r="T9" s="437">
        <f>'Visi duomenys'!T9</f>
        <v>2018</v>
      </c>
    </row>
    <row r="10" spans="1:20" ht="37.5" customHeight="1" x14ac:dyDescent="0.2">
      <c r="A10" s="346" t="str">
        <f>'Visi duomenys'!A10</f>
        <v>1.1.1.2</v>
      </c>
      <c r="B10" s="343" t="str">
        <f>'Visi duomenys'!B10</f>
        <v>Priemonė: Miestų kompleksinė plėtra</v>
      </c>
      <c r="C10" s="342">
        <f>'Visi duomenys'!C10</f>
        <v>0</v>
      </c>
      <c r="D10" s="342">
        <f>'Visi duomenys'!D10</f>
        <v>0</v>
      </c>
      <c r="E10" s="342">
        <f>'Visi duomenys'!E10</f>
        <v>0</v>
      </c>
      <c r="F10" s="342">
        <f>'Visi duomenys'!F10</f>
        <v>0</v>
      </c>
      <c r="G10" s="342">
        <f>'Visi duomenys'!G10</f>
        <v>0</v>
      </c>
      <c r="H10" s="342">
        <f>'Visi duomenys'!H10</f>
        <v>0</v>
      </c>
      <c r="I10" s="342">
        <f>'Visi duomenys'!I10</f>
        <v>0</v>
      </c>
      <c r="J10" s="344">
        <f>'Visi duomenys'!J10</f>
        <v>0</v>
      </c>
      <c r="K10" s="344">
        <f>'Visi duomenys'!K10</f>
        <v>0</v>
      </c>
      <c r="L10" s="344">
        <f>'Visi duomenys'!L10</f>
        <v>0</v>
      </c>
      <c r="M10" s="344">
        <f>'Visi duomenys'!M10</f>
        <v>0</v>
      </c>
      <c r="N10" s="344">
        <f>'Visi duomenys'!N10</f>
        <v>0</v>
      </c>
      <c r="O10" s="344">
        <f>'Visi duomenys'!O10</f>
        <v>0</v>
      </c>
      <c r="P10" s="345">
        <f>'Visi duomenys'!P10</f>
        <v>0</v>
      </c>
      <c r="Q10" s="345">
        <f>'Visi duomenys'!Q10</f>
        <v>0</v>
      </c>
      <c r="R10" s="440">
        <f>'Visi duomenys'!R10</f>
        <v>0</v>
      </c>
      <c r="S10" s="454">
        <f>'Visi duomenys'!S10</f>
        <v>0</v>
      </c>
      <c r="T10" s="448">
        <f>'Visi duomenys'!T10</f>
        <v>0</v>
      </c>
    </row>
    <row r="11" spans="1:20" ht="37.5" customHeight="1" x14ac:dyDescent="0.2">
      <c r="A11" s="346" t="str">
        <f>'Visi duomenys'!A11</f>
        <v>1.1.1.2.1</v>
      </c>
      <c r="B11" s="233" t="str">
        <f>'Visi duomenys'!B11</f>
        <v>Pagėgių miesto Turgaus aikštės įrengimas ir jos prieigų sutvarkymas</v>
      </c>
      <c r="C11" s="232" t="str">
        <f>'Visi duomenys'!C11</f>
        <v>PSA</v>
      </c>
      <c r="D11" s="232" t="str">
        <f>'Visi duomenys'!D11</f>
        <v>VRM</v>
      </c>
      <c r="E11" s="232" t="str">
        <f>'Visi duomenys'!E11</f>
        <v>Pagėgiai</v>
      </c>
      <c r="F11" s="232" t="str">
        <f>'Visi duomenys'!F11</f>
        <v xml:space="preserve">07.1.1-CPVA-R-905 </v>
      </c>
      <c r="G11" s="232" t="str">
        <f>'Visi duomenys'!G11</f>
        <v>R</v>
      </c>
      <c r="H11" s="232" t="str">
        <f>'Visi duomenys'!H11</f>
        <v>ITI</v>
      </c>
      <c r="I11" s="232">
        <f>'Visi duomenys'!I11</f>
        <v>0</v>
      </c>
      <c r="J11" s="234">
        <f>'Visi duomenys'!J11</f>
        <v>511094</v>
      </c>
      <c r="K11" s="234">
        <f>'Visi duomenys'!K11</f>
        <v>38332</v>
      </c>
      <c r="L11" s="234">
        <f>'Visi duomenys'!L11</f>
        <v>38332</v>
      </c>
      <c r="M11" s="234">
        <f>'Visi duomenys'!M11</f>
        <v>0</v>
      </c>
      <c r="N11" s="234">
        <f>'Visi duomenys'!N11</f>
        <v>0</v>
      </c>
      <c r="O11" s="234">
        <f>'Visi duomenys'!O11</f>
        <v>434430</v>
      </c>
      <c r="P11" s="341">
        <f>'Visi duomenys'!P11</f>
        <v>42675</v>
      </c>
      <c r="Q11" s="341">
        <f>'Visi duomenys'!Q11</f>
        <v>42705</v>
      </c>
      <c r="R11" s="441" t="str">
        <f>'Visi duomenys'!R11</f>
        <v>2017/</v>
      </c>
      <c r="S11" s="442">
        <f>'Visi duomenys'!S11</f>
        <v>42795</v>
      </c>
      <c r="T11" s="437">
        <f>'Visi duomenys'!T11</f>
        <v>2019</v>
      </c>
    </row>
    <row r="12" spans="1:20" ht="37.5" customHeight="1" x14ac:dyDescent="0.2">
      <c r="A12" s="346" t="str">
        <f>'Visi duomenys'!A12</f>
        <v>1.1.1.2.2</v>
      </c>
      <c r="B12" s="233" t="str">
        <f>'Visi duomenys'!B12</f>
        <v>Apleistos teritorijos už Kultūros centro Pagėgių mieste konversija ir pritaikymas rekreaciniams, poilsio ir sveikatinimo poreikiams</v>
      </c>
      <c r="C12" s="232" t="str">
        <f>'Visi duomenys'!C12</f>
        <v>PSA</v>
      </c>
      <c r="D12" s="232" t="str">
        <f>'Visi duomenys'!D12</f>
        <v>VRM</v>
      </c>
      <c r="E12" s="232" t="str">
        <f>'Visi duomenys'!E12</f>
        <v>Pagėgiai</v>
      </c>
      <c r="F12" s="232" t="str">
        <f>'Visi duomenys'!F12</f>
        <v xml:space="preserve">07.1.1-CPVA-R-905 </v>
      </c>
      <c r="G12" s="232" t="str">
        <f>'Visi duomenys'!G12</f>
        <v>R</v>
      </c>
      <c r="H12" s="232" t="str">
        <f>'Visi duomenys'!H12</f>
        <v>ITI</v>
      </c>
      <c r="I12" s="232">
        <f>'Visi duomenys'!I12</f>
        <v>0</v>
      </c>
      <c r="J12" s="234">
        <f>'Visi duomenys'!J12</f>
        <v>406458</v>
      </c>
      <c r="K12" s="234">
        <f>'Visi duomenys'!K12</f>
        <v>30485</v>
      </c>
      <c r="L12" s="234">
        <f>'Visi duomenys'!L12</f>
        <v>30484</v>
      </c>
      <c r="M12" s="234">
        <f>'Visi duomenys'!M12</f>
        <v>0</v>
      </c>
      <c r="N12" s="234">
        <f>'Visi duomenys'!N12</f>
        <v>0</v>
      </c>
      <c r="O12" s="234">
        <f>'Visi duomenys'!O12</f>
        <v>345489</v>
      </c>
      <c r="P12" s="341">
        <f>'Visi duomenys'!P12</f>
        <v>42675</v>
      </c>
      <c r="Q12" s="341">
        <f>'Visi duomenys'!Q12</f>
        <v>42705</v>
      </c>
      <c r="R12" s="441" t="str">
        <f>'Visi duomenys'!R12</f>
        <v>2017/</v>
      </c>
      <c r="S12" s="442">
        <f>'Visi duomenys'!S12</f>
        <v>42795</v>
      </c>
      <c r="T12" s="437">
        <f>'Visi duomenys'!T12</f>
        <v>2019</v>
      </c>
    </row>
    <row r="13" spans="1:20" ht="37.5" customHeight="1" x14ac:dyDescent="0.2">
      <c r="A13" s="346" t="str">
        <f>'Visi duomenys'!A13</f>
        <v>1.1.1.3</v>
      </c>
      <c r="B13" s="343" t="str">
        <f>'Visi duomenys'!B13</f>
        <v>Priemonė: Pereinamojo laikotarpio tikslinių teritorijų vystymas. I</v>
      </c>
      <c r="C13" s="342">
        <f>'Visi duomenys'!C13</f>
        <v>0</v>
      </c>
      <c r="D13" s="342">
        <f>'Visi duomenys'!D13</f>
        <v>0</v>
      </c>
      <c r="E13" s="342">
        <f>'Visi duomenys'!E13</f>
        <v>0</v>
      </c>
      <c r="F13" s="342">
        <f>'Visi duomenys'!F13</f>
        <v>0</v>
      </c>
      <c r="G13" s="342">
        <f>'Visi duomenys'!G13</f>
        <v>0</v>
      </c>
      <c r="H13" s="342">
        <f>'Visi duomenys'!H13</f>
        <v>0</v>
      </c>
      <c r="I13" s="342">
        <f>'Visi duomenys'!I13</f>
        <v>0</v>
      </c>
      <c r="J13" s="344">
        <f>'Visi duomenys'!J13</f>
        <v>0</v>
      </c>
      <c r="K13" s="344">
        <f>'Visi duomenys'!K13</f>
        <v>0</v>
      </c>
      <c r="L13" s="344">
        <f>'Visi duomenys'!L13</f>
        <v>0</v>
      </c>
      <c r="M13" s="344">
        <f>'Visi duomenys'!M13</f>
        <v>0</v>
      </c>
      <c r="N13" s="344">
        <f>'Visi duomenys'!N13</f>
        <v>0</v>
      </c>
      <c r="O13" s="344">
        <f>'Visi duomenys'!O13</f>
        <v>0</v>
      </c>
      <c r="P13" s="345">
        <f>'Visi duomenys'!P13</f>
        <v>0</v>
      </c>
      <c r="Q13" s="345">
        <f>'Visi duomenys'!Q13</f>
        <v>0</v>
      </c>
      <c r="R13" s="440">
        <f>'Visi duomenys'!R13</f>
        <v>0</v>
      </c>
      <c r="S13" s="454">
        <f>'Visi duomenys'!S13</f>
        <v>0</v>
      </c>
      <c r="T13" s="448">
        <f>'Visi duomenys'!T13</f>
        <v>0</v>
      </c>
    </row>
    <row r="14" spans="1:20" ht="37.5" customHeight="1" x14ac:dyDescent="0.2">
      <c r="A14" s="346" t="str">
        <f>'Visi duomenys'!A14</f>
        <v>1.1.1.3.1</v>
      </c>
      <c r="B14" s="233" t="str">
        <f>'Visi duomenys'!B14</f>
        <v>Apleistos teritorijos Tauragės miesto buvusiame kariniame  miestelyje viešųjų pastatų sutvarkymas ir pritaikymas  bendruomenės poreikiams</v>
      </c>
      <c r="C14" s="232" t="str">
        <f>'Visi duomenys'!C14</f>
        <v>TRSA</v>
      </c>
      <c r="D14" s="232" t="str">
        <f>'Visi duomenys'!D14</f>
        <v>VRM</v>
      </c>
      <c r="E14" s="232" t="str">
        <f>'Visi duomenys'!E14</f>
        <v>Tauragės miestas</v>
      </c>
      <c r="F14" s="232" t="str">
        <f>'Visi duomenys'!F14</f>
        <v xml:space="preserve">07.1.1-CPVA-V-902 </v>
      </c>
      <c r="G14" s="232" t="str">
        <f>'Visi duomenys'!G14</f>
        <v>V</v>
      </c>
      <c r="H14" s="232" t="str">
        <f>'Visi duomenys'!H14</f>
        <v>ITI</v>
      </c>
      <c r="I14" s="232">
        <f>'Visi duomenys'!I14</f>
        <v>0</v>
      </c>
      <c r="J14" s="234">
        <f>'Visi duomenys'!J14</f>
        <v>1022250</v>
      </c>
      <c r="K14" s="234">
        <f>'Visi duomenys'!K14</f>
        <v>76682</v>
      </c>
      <c r="L14" s="234">
        <f>'Visi duomenys'!L14</f>
        <v>76668</v>
      </c>
      <c r="M14" s="234">
        <f>'Visi duomenys'!M14</f>
        <v>0</v>
      </c>
      <c r="N14" s="234">
        <f>'Visi duomenys'!N14</f>
        <v>0</v>
      </c>
      <c r="O14" s="234">
        <f>'Visi duomenys'!O14</f>
        <v>868900</v>
      </c>
      <c r="P14" s="341">
        <f>'Visi duomenys'!P14</f>
        <v>42309</v>
      </c>
      <c r="Q14" s="341">
        <f>'Visi duomenys'!Q14</f>
        <v>42491</v>
      </c>
      <c r="R14" s="441" t="str">
        <f>'Visi duomenys'!R14</f>
        <v>2016/</v>
      </c>
      <c r="S14" s="442">
        <f>'Visi duomenys'!S14</f>
        <v>42644</v>
      </c>
      <c r="T14" s="437">
        <f>'Visi duomenys'!T14</f>
        <v>2018</v>
      </c>
    </row>
    <row r="15" spans="1:20" ht="37.5" customHeight="1" x14ac:dyDescent="0.2">
      <c r="A15" s="346" t="str">
        <f>'Visi duomenys'!A15</f>
        <v>1.1.1.4</v>
      </c>
      <c r="B15" s="343" t="str">
        <f>'Visi duomenys'!B15</f>
        <v>Priemonė: Pereinamojo laikotarpio tikslinių teritorijų vystymas. II</v>
      </c>
      <c r="C15" s="342">
        <f>'Visi duomenys'!C15</f>
        <v>0</v>
      </c>
      <c r="D15" s="342">
        <f>'Visi duomenys'!D15</f>
        <v>0</v>
      </c>
      <c r="E15" s="342">
        <f>'Visi duomenys'!E15</f>
        <v>0</v>
      </c>
      <c r="F15" s="342">
        <f>'Visi duomenys'!F15</f>
        <v>0</v>
      </c>
      <c r="G15" s="342">
        <f>'Visi duomenys'!G15</f>
        <v>0</v>
      </c>
      <c r="H15" s="342">
        <f>'Visi duomenys'!H15</f>
        <v>0</v>
      </c>
      <c r="I15" s="342">
        <f>'Visi duomenys'!I15</f>
        <v>0</v>
      </c>
      <c r="J15" s="344">
        <f>'Visi duomenys'!J15</f>
        <v>0</v>
      </c>
      <c r="K15" s="344">
        <f>'Visi duomenys'!K15</f>
        <v>0</v>
      </c>
      <c r="L15" s="344">
        <f>'Visi duomenys'!L15</f>
        <v>0</v>
      </c>
      <c r="M15" s="344">
        <f>'Visi duomenys'!M15</f>
        <v>0</v>
      </c>
      <c r="N15" s="344">
        <f>'Visi duomenys'!N15</f>
        <v>0</v>
      </c>
      <c r="O15" s="344">
        <f>'Visi duomenys'!O15</f>
        <v>0</v>
      </c>
      <c r="P15" s="345">
        <f>'Visi duomenys'!P15</f>
        <v>0</v>
      </c>
      <c r="Q15" s="345">
        <f>'Visi duomenys'!Q15</f>
        <v>0</v>
      </c>
      <c r="R15" s="440">
        <f>'Visi duomenys'!R15</f>
        <v>0</v>
      </c>
      <c r="S15" s="454">
        <f>'Visi duomenys'!S15</f>
        <v>0</v>
      </c>
      <c r="T15" s="448">
        <f>'Visi duomenys'!T15</f>
        <v>0</v>
      </c>
    </row>
    <row r="16" spans="1:20" ht="37.5" customHeight="1" x14ac:dyDescent="0.2">
      <c r="A16" s="346" t="str">
        <f>'Visi duomenys'!A16</f>
        <v>1.1.1.4.1</v>
      </c>
      <c r="B16" s="233" t="str">
        <f>'Visi duomenys'!B16</f>
        <v>Gyvenamųjų namų kvartalų kompleksinis sutvarkymas Jurbarko mieste</v>
      </c>
      <c r="C16" s="232" t="str">
        <f>'Visi duomenys'!C16</f>
        <v>JRSA</v>
      </c>
      <c r="D16" s="232" t="str">
        <f>'Visi duomenys'!D16</f>
        <v>VRM</v>
      </c>
      <c r="E16" s="232" t="str">
        <f>'Visi duomenys'!E16</f>
        <v>Jurbarkas</v>
      </c>
      <c r="F16" s="232" t="str">
        <f>'Visi duomenys'!F16</f>
        <v xml:space="preserve">07.1.1-CPVA-R-903 </v>
      </c>
      <c r="G16" s="232" t="str">
        <f>'Visi duomenys'!G16</f>
        <v>R</v>
      </c>
      <c r="H16" s="232" t="str">
        <f>'Visi duomenys'!H16</f>
        <v>ITI</v>
      </c>
      <c r="I16" s="232">
        <f>'Visi duomenys'!I16</f>
        <v>0</v>
      </c>
      <c r="J16" s="234">
        <f>'Visi duomenys'!J16</f>
        <v>461773</v>
      </c>
      <c r="K16" s="234">
        <f>'Visi duomenys'!K16</f>
        <v>34633</v>
      </c>
      <c r="L16" s="234">
        <f>'Visi duomenys'!L16</f>
        <v>34633</v>
      </c>
      <c r="M16" s="234">
        <f>'Visi duomenys'!M16</f>
        <v>0</v>
      </c>
      <c r="N16" s="234">
        <f>'Visi duomenys'!N16</f>
        <v>0</v>
      </c>
      <c r="O16" s="234">
        <f>'Visi duomenys'!O16</f>
        <v>392507</v>
      </c>
      <c r="P16" s="341">
        <f>'Visi duomenys'!P16</f>
        <v>42491</v>
      </c>
      <c r="Q16" s="341">
        <f>'Visi duomenys'!Q16</f>
        <v>42644</v>
      </c>
      <c r="R16" s="441" t="str">
        <f>'Visi duomenys'!R16</f>
        <v>2016/</v>
      </c>
      <c r="S16" s="442">
        <f>'Visi duomenys'!S16</f>
        <v>42705</v>
      </c>
      <c r="T16" s="437">
        <f>'Visi duomenys'!T16</f>
        <v>2019</v>
      </c>
    </row>
    <row r="17" spans="1:20" ht="37.5" customHeight="1" x14ac:dyDescent="0.2">
      <c r="A17" s="346" t="str">
        <f>'Visi duomenys'!A17</f>
        <v>1.1.2.</v>
      </c>
      <c r="B17" s="347" t="str">
        <f>'Visi duomenys'!B17</f>
        <v>Uždavinys. Mažinti atskirtį tarp miesto ir kaimo, remti kompleksišką kaimo atnaujinimą ir plėtrą,  gerinti kaimo gyvenamąją aplinką, didinti gyventojų užimtumą ir saugumą.</v>
      </c>
      <c r="C17" s="346">
        <f>'Visi duomenys'!C17</f>
        <v>0</v>
      </c>
      <c r="D17" s="346">
        <f>'Visi duomenys'!D17</f>
        <v>0</v>
      </c>
      <c r="E17" s="346">
        <f>'Visi duomenys'!E17</f>
        <v>0</v>
      </c>
      <c r="F17" s="346">
        <f>'Visi duomenys'!F17</f>
        <v>0</v>
      </c>
      <c r="G17" s="346">
        <f>'Visi duomenys'!G17</f>
        <v>0</v>
      </c>
      <c r="H17" s="346">
        <f>'Visi duomenys'!H17</f>
        <v>0</v>
      </c>
      <c r="I17" s="346">
        <f>'Visi duomenys'!I17</f>
        <v>0</v>
      </c>
      <c r="J17" s="348">
        <f>'Visi duomenys'!J17</f>
        <v>0</v>
      </c>
      <c r="K17" s="348">
        <f>'Visi duomenys'!K17</f>
        <v>0</v>
      </c>
      <c r="L17" s="348">
        <f>'Visi duomenys'!L17</f>
        <v>0</v>
      </c>
      <c r="M17" s="348">
        <f>'Visi duomenys'!M17</f>
        <v>0</v>
      </c>
      <c r="N17" s="348">
        <f>'Visi duomenys'!N17</f>
        <v>0</v>
      </c>
      <c r="O17" s="348">
        <f>'Visi duomenys'!O17</f>
        <v>0</v>
      </c>
      <c r="P17" s="349">
        <f>'Visi duomenys'!P17</f>
        <v>0</v>
      </c>
      <c r="Q17" s="349">
        <f>'Visi duomenys'!Q17</f>
        <v>0</v>
      </c>
      <c r="R17" s="439">
        <f>'Visi duomenys'!R17</f>
        <v>0</v>
      </c>
      <c r="S17" s="453">
        <f>'Visi duomenys'!S17</f>
        <v>0</v>
      </c>
      <c r="T17" s="447">
        <f>'Visi duomenys'!T17</f>
        <v>0</v>
      </c>
    </row>
    <row r="18" spans="1:20" ht="37.5" customHeight="1" x14ac:dyDescent="0.2">
      <c r="A18" s="346" t="str">
        <f>'Visi duomenys'!A18</f>
        <v>1.1.2.1</v>
      </c>
      <c r="B18" s="343" t="str">
        <f>'Visi duomenys'!B18</f>
        <v>Priemonė: Pagrindinės paslaugos ir kaimų atnaujinimas kaimo vietovėse</v>
      </c>
      <c r="C18" s="342" t="str">
        <f>'Visi duomenys'!C18</f>
        <v>JRSA, PSA, ŠRSA, TRSA</v>
      </c>
      <c r="D18" s="342" t="str">
        <f>'Visi duomenys'!D18</f>
        <v>ŽŪM</v>
      </c>
      <c r="E18" s="342" t="str">
        <f>'Visi duomenys'!E18</f>
        <v>Tauragės regionas</v>
      </c>
      <c r="F18" s="342" t="str">
        <f>'Visi duomenys'!F18</f>
        <v>7.2</v>
      </c>
      <c r="G18" s="342" t="str">
        <f>'Visi duomenys'!G18</f>
        <v>R</v>
      </c>
      <c r="H18" s="342">
        <f>'Visi duomenys'!H18</f>
        <v>0</v>
      </c>
      <c r="I18" s="342">
        <f>'Visi duomenys'!I18</f>
        <v>0</v>
      </c>
      <c r="J18" s="344">
        <f>'Visi duomenys'!J18</f>
        <v>0</v>
      </c>
      <c r="K18" s="344">
        <f>'Visi duomenys'!K18</f>
        <v>0</v>
      </c>
      <c r="L18" s="344">
        <f>'Visi duomenys'!L18</f>
        <v>0</v>
      </c>
      <c r="M18" s="344">
        <f>'Visi duomenys'!M18</f>
        <v>0</v>
      </c>
      <c r="N18" s="344">
        <f>'Visi duomenys'!N18</f>
        <v>0</v>
      </c>
      <c r="O18" s="344">
        <f>'Visi duomenys'!O18</f>
        <v>3321362</v>
      </c>
      <c r="P18" s="345">
        <f>'Visi duomenys'!P18</f>
        <v>0</v>
      </c>
      <c r="Q18" s="345">
        <f>'Visi duomenys'!Q18</f>
        <v>0</v>
      </c>
      <c r="R18" s="440" t="str">
        <f>'Visi duomenys'!R18</f>
        <v>2017/</v>
      </c>
      <c r="S18" s="454">
        <f>'Visi duomenys'!S18</f>
        <v>0</v>
      </c>
      <c r="T18" s="448">
        <f>'Visi duomenys'!T18</f>
        <v>0</v>
      </c>
    </row>
    <row r="19" spans="1:20" ht="37.5" customHeight="1" x14ac:dyDescent="0.2">
      <c r="A19" s="346" t="str">
        <f>'Visi duomenys'!A19</f>
        <v>1.2.</v>
      </c>
      <c r="B19" s="347" t="str">
        <f>'Visi duomenys'!B19</f>
        <v>Tikslas. Pagerinti sąlygas investicijų pritraukimui, sudaryti palankią aplinką verslui vystytis, ekonominės veiklos efektyvumui didinti.</v>
      </c>
      <c r="C19" s="346">
        <f>'Visi duomenys'!C19</f>
        <v>0</v>
      </c>
      <c r="D19" s="346">
        <f>'Visi duomenys'!D19</f>
        <v>0</v>
      </c>
      <c r="E19" s="346">
        <f>'Visi duomenys'!E19</f>
        <v>0</v>
      </c>
      <c r="F19" s="346">
        <f>'Visi duomenys'!F19</f>
        <v>0</v>
      </c>
      <c r="G19" s="346">
        <f>'Visi duomenys'!G19</f>
        <v>0</v>
      </c>
      <c r="H19" s="346">
        <f>'Visi duomenys'!H19</f>
        <v>0</v>
      </c>
      <c r="I19" s="346">
        <f>'Visi duomenys'!I19</f>
        <v>0</v>
      </c>
      <c r="J19" s="348">
        <f>'Visi duomenys'!J19</f>
        <v>0</v>
      </c>
      <c r="K19" s="348">
        <f>'Visi duomenys'!K19</f>
        <v>0</v>
      </c>
      <c r="L19" s="348">
        <f>'Visi duomenys'!L19</f>
        <v>0</v>
      </c>
      <c r="M19" s="348">
        <f>'Visi duomenys'!M19</f>
        <v>0</v>
      </c>
      <c r="N19" s="348">
        <f>'Visi duomenys'!N19</f>
        <v>0</v>
      </c>
      <c r="O19" s="348">
        <f>'Visi duomenys'!O19</f>
        <v>0</v>
      </c>
      <c r="P19" s="349">
        <f>'Visi duomenys'!P19</f>
        <v>0</v>
      </c>
      <c r="Q19" s="349">
        <f>'Visi duomenys'!Q19</f>
        <v>0</v>
      </c>
      <c r="R19" s="439">
        <f>'Visi duomenys'!R19</f>
        <v>0</v>
      </c>
      <c r="S19" s="453">
        <f>'Visi duomenys'!S19</f>
        <v>0</v>
      </c>
      <c r="T19" s="447">
        <f>'Visi duomenys'!T19</f>
        <v>0</v>
      </c>
    </row>
    <row r="20" spans="1:20" ht="37.5" customHeight="1" x14ac:dyDescent="0.2">
      <c r="A20" s="346" t="str">
        <f>'Visi duomenys'!A20</f>
        <v>1.2.1.</v>
      </c>
      <c r="B20" s="347" t="str">
        <f>'Visi duomenys'!B20</f>
        <v>Uždavinys. Tobulinti susisiekimo sistemas regione, vystyti ekologiškai darnią transporto infrastruktūrą, padidinti darbo jėgos judumą, gerinti eismo saugumą.</v>
      </c>
      <c r="C20" s="346">
        <f>'Visi duomenys'!C20</f>
        <v>0</v>
      </c>
      <c r="D20" s="346">
        <f>'Visi duomenys'!D20</f>
        <v>0</v>
      </c>
      <c r="E20" s="346">
        <f>'Visi duomenys'!E20</f>
        <v>0</v>
      </c>
      <c r="F20" s="346">
        <f>'Visi duomenys'!F20</f>
        <v>0</v>
      </c>
      <c r="G20" s="346">
        <f>'Visi duomenys'!G20</f>
        <v>0</v>
      </c>
      <c r="H20" s="346">
        <f>'Visi duomenys'!H20</f>
        <v>0</v>
      </c>
      <c r="I20" s="346">
        <f>'Visi duomenys'!I20</f>
        <v>0</v>
      </c>
      <c r="J20" s="348">
        <f>'Visi duomenys'!J20</f>
        <v>0</v>
      </c>
      <c r="K20" s="348">
        <f>'Visi duomenys'!K20</f>
        <v>0</v>
      </c>
      <c r="L20" s="348">
        <f>'Visi duomenys'!L20</f>
        <v>0</v>
      </c>
      <c r="M20" s="348">
        <f>'Visi duomenys'!M20</f>
        <v>0</v>
      </c>
      <c r="N20" s="348">
        <f>'Visi duomenys'!N20</f>
        <v>0</v>
      </c>
      <c r="O20" s="348">
        <f>'Visi duomenys'!O20</f>
        <v>0</v>
      </c>
      <c r="P20" s="349">
        <f>'Visi duomenys'!P20</f>
        <v>0</v>
      </c>
      <c r="Q20" s="349">
        <f>'Visi duomenys'!Q20</f>
        <v>0</v>
      </c>
      <c r="R20" s="439">
        <f>'Visi duomenys'!R20</f>
        <v>0</v>
      </c>
      <c r="S20" s="453">
        <f>'Visi duomenys'!S20</f>
        <v>0</v>
      </c>
      <c r="T20" s="447">
        <f>'Visi duomenys'!T20</f>
        <v>0</v>
      </c>
    </row>
    <row r="21" spans="1:20" s="230" customFormat="1" ht="37.5" customHeight="1" x14ac:dyDescent="0.2">
      <c r="A21" s="346" t="str">
        <f>'Visi duomenys'!A21</f>
        <v>1.2.1.1</v>
      </c>
      <c r="B21" s="343" t="str">
        <f>'Visi duomenys'!B21</f>
        <v>Priemonė: Vietinių kelių techninių parametrų ir eismo saugos gerinimas</v>
      </c>
      <c r="C21" s="342">
        <f>'Visi duomenys'!C21</f>
        <v>0</v>
      </c>
      <c r="D21" s="342">
        <f>'Visi duomenys'!D21</f>
        <v>0</v>
      </c>
      <c r="E21" s="342">
        <f>'Visi duomenys'!E21</f>
        <v>0</v>
      </c>
      <c r="F21" s="342">
        <f>'Visi duomenys'!F21</f>
        <v>0</v>
      </c>
      <c r="G21" s="342">
        <f>'Visi duomenys'!G21</f>
        <v>0</v>
      </c>
      <c r="H21" s="342">
        <f>'Visi duomenys'!H21</f>
        <v>0</v>
      </c>
      <c r="I21" s="342">
        <f>'Visi duomenys'!I21</f>
        <v>0</v>
      </c>
      <c r="J21" s="344">
        <f>'Visi duomenys'!J21</f>
        <v>0</v>
      </c>
      <c r="K21" s="344">
        <f>'Visi duomenys'!K21</f>
        <v>0</v>
      </c>
      <c r="L21" s="344">
        <f>'Visi duomenys'!L21</f>
        <v>0</v>
      </c>
      <c r="M21" s="344">
        <f>'Visi duomenys'!M21</f>
        <v>0</v>
      </c>
      <c r="N21" s="344">
        <f>'Visi duomenys'!N21</f>
        <v>0</v>
      </c>
      <c r="O21" s="344">
        <f>'Visi duomenys'!O21</f>
        <v>0</v>
      </c>
      <c r="P21" s="345">
        <f>'Visi duomenys'!P21</f>
        <v>0</v>
      </c>
      <c r="Q21" s="345">
        <f>'Visi duomenys'!Q21</f>
        <v>0</v>
      </c>
      <c r="R21" s="440">
        <f>'Visi duomenys'!R21</f>
        <v>0</v>
      </c>
      <c r="S21" s="454">
        <f>'Visi duomenys'!S21</f>
        <v>0</v>
      </c>
      <c r="T21" s="448">
        <f>'Visi duomenys'!T21</f>
        <v>0</v>
      </c>
    </row>
    <row r="22" spans="1:20" ht="37.5" customHeight="1" x14ac:dyDescent="0.2">
      <c r="A22" s="346" t="str">
        <f>'Visi duomenys'!A22</f>
        <v>1.2.1.1.1</v>
      </c>
      <c r="B22" s="233" t="str">
        <f>'Visi duomenys'!B22</f>
        <v>Eismo saugumo priemonių diegimas Šilalės mieste ir rajono gyvenvietėse</v>
      </c>
      <c r="C22" s="232" t="str">
        <f>'Visi duomenys'!C22</f>
        <v>ŠRSA</v>
      </c>
      <c r="D22" s="232" t="str">
        <f>'Visi duomenys'!D22</f>
        <v>SM</v>
      </c>
      <c r="E22" s="232" t="str">
        <f>'Visi duomenys'!E22</f>
        <v>Šilalės r.</v>
      </c>
      <c r="F22" s="232" t="str">
        <f>'Visi duomenys'!F22</f>
        <v>06.2.1-TID-R-511</v>
      </c>
      <c r="G22" s="232" t="str">
        <f>'Visi duomenys'!G22</f>
        <v>R</v>
      </c>
      <c r="H22" s="232">
        <f>'Visi duomenys'!H22</f>
        <v>0</v>
      </c>
      <c r="I22" s="232">
        <f>'Visi duomenys'!I22</f>
        <v>0</v>
      </c>
      <c r="J22" s="234">
        <f>'Visi duomenys'!J22</f>
        <v>822057.65</v>
      </c>
      <c r="K22" s="234">
        <f>'Visi duomenys'!K22</f>
        <v>123308.65</v>
      </c>
      <c r="L22" s="234">
        <f>'Visi duomenys'!L22</f>
        <v>0</v>
      </c>
      <c r="M22" s="234">
        <f>'Visi duomenys'!M22</f>
        <v>0</v>
      </c>
      <c r="N22" s="234">
        <f>'Visi duomenys'!N22</f>
        <v>0</v>
      </c>
      <c r="O22" s="234">
        <f>'Visi duomenys'!O22</f>
        <v>698749</v>
      </c>
      <c r="P22" s="341">
        <f>'Visi duomenys'!P22</f>
        <v>42675</v>
      </c>
      <c r="Q22" s="341">
        <f>'Visi duomenys'!Q22</f>
        <v>42826</v>
      </c>
      <c r="R22" s="441" t="str">
        <f>'Visi duomenys'!R22</f>
        <v>2017/</v>
      </c>
      <c r="S22" s="442">
        <f>'Visi duomenys'!S22</f>
        <v>42917</v>
      </c>
      <c r="T22" s="437">
        <f>'Visi duomenys'!T22</f>
        <v>2019</v>
      </c>
    </row>
    <row r="23" spans="1:20" ht="37.5" customHeight="1" x14ac:dyDescent="0.2">
      <c r="A23" s="346" t="str">
        <f>'Visi duomenys'!A23</f>
        <v>1.2.1.1.2</v>
      </c>
      <c r="B23" s="233" t="str">
        <f>'Visi duomenys'!B23</f>
        <v>Jaunimo ir Rambyno gatvių Pagėgiuose infrastruktūros sutvarkymas</v>
      </c>
      <c r="C23" s="232" t="str">
        <f>'Visi duomenys'!C23</f>
        <v>PSA</v>
      </c>
      <c r="D23" s="232" t="str">
        <f>'Visi duomenys'!D23</f>
        <v>SM</v>
      </c>
      <c r="E23" s="232" t="str">
        <f>'Visi duomenys'!E23</f>
        <v>Pagėgių miestas</v>
      </c>
      <c r="F23" s="232" t="str">
        <f>'Visi duomenys'!F23</f>
        <v>06.2.1-TID-R-511</v>
      </c>
      <c r="G23" s="232" t="str">
        <f>'Visi duomenys'!G23</f>
        <v>R</v>
      </c>
      <c r="H23" s="232" t="str">
        <f>'Visi duomenys'!H23</f>
        <v>ITI</v>
      </c>
      <c r="I23" s="232">
        <f>'Visi duomenys'!I23</f>
        <v>0</v>
      </c>
      <c r="J23" s="234">
        <f>'Visi duomenys'!J23</f>
        <v>336192.2</v>
      </c>
      <c r="K23" s="234">
        <f>'Visi duomenys'!K23</f>
        <v>43873.7</v>
      </c>
      <c r="L23" s="234">
        <f>'Visi duomenys'!L23</f>
        <v>0</v>
      </c>
      <c r="M23" s="234">
        <f>'Visi duomenys'!M23</f>
        <v>0</v>
      </c>
      <c r="N23" s="234">
        <f>'Visi duomenys'!N23</f>
        <v>23701.5</v>
      </c>
      <c r="O23" s="234">
        <f>'Visi duomenys'!O23</f>
        <v>268617</v>
      </c>
      <c r="P23" s="341">
        <f>'Visi duomenys'!P23</f>
        <v>42675</v>
      </c>
      <c r="Q23" s="341">
        <f>'Visi duomenys'!Q23</f>
        <v>42736</v>
      </c>
      <c r="R23" s="441" t="str">
        <f>'Visi duomenys'!R23</f>
        <v>2017/</v>
      </c>
      <c r="S23" s="442">
        <f>'Visi duomenys'!S23</f>
        <v>42826</v>
      </c>
      <c r="T23" s="437">
        <f>'Visi duomenys'!T23</f>
        <v>2018</v>
      </c>
    </row>
    <row r="24" spans="1:20" ht="37.5" customHeight="1" x14ac:dyDescent="0.2">
      <c r="A24" s="346" t="str">
        <f>'Visi duomenys'!A24</f>
        <v>1.2.1.1.3</v>
      </c>
      <c r="B24" s="233" t="str">
        <f>'Visi duomenys'!B24</f>
        <v>A. Giedraičio-Giedriaus gatvės rekonstravimas Jurbarko mieste</v>
      </c>
      <c r="C24" s="232" t="str">
        <f>'Visi duomenys'!C24</f>
        <v>JRSA</v>
      </c>
      <c r="D24" s="232" t="str">
        <f>'Visi duomenys'!D24</f>
        <v>SM</v>
      </c>
      <c r="E24" s="232" t="str">
        <f>'Visi duomenys'!E24</f>
        <v>Jurbarko miestas</v>
      </c>
      <c r="F24" s="232" t="str">
        <f>'Visi duomenys'!F24</f>
        <v>06.2.1-TID-R-511</v>
      </c>
      <c r="G24" s="232" t="str">
        <f>'Visi duomenys'!G24</f>
        <v>R</v>
      </c>
      <c r="H24" s="232" t="str">
        <f>'Visi duomenys'!H24</f>
        <v>ITI</v>
      </c>
      <c r="I24" s="232">
        <f>'Visi duomenys'!I24</f>
        <v>0</v>
      </c>
      <c r="J24" s="234">
        <f>'Visi duomenys'!J24</f>
        <v>794019</v>
      </c>
      <c r="K24" s="234">
        <f>'Visi duomenys'!K24</f>
        <v>59552</v>
      </c>
      <c r="L24" s="234">
        <f>'Visi duomenys'!L24</f>
        <v>0</v>
      </c>
      <c r="M24" s="234">
        <f>'Visi duomenys'!M24</f>
        <v>0</v>
      </c>
      <c r="N24" s="234">
        <f>'Visi duomenys'!N24</f>
        <v>59551</v>
      </c>
      <c r="O24" s="234">
        <f>'Visi duomenys'!O24</f>
        <v>674916</v>
      </c>
      <c r="P24" s="341">
        <f>'Visi duomenys'!P24</f>
        <v>42675</v>
      </c>
      <c r="Q24" s="341">
        <f>'Visi duomenys'!Q24</f>
        <v>42917</v>
      </c>
      <c r="R24" s="441" t="str">
        <f>'Visi duomenys'!R24</f>
        <v>2017/</v>
      </c>
      <c r="S24" s="442">
        <f>'Visi duomenys'!S24</f>
        <v>42979</v>
      </c>
      <c r="T24" s="437">
        <f>'Visi duomenys'!T24</f>
        <v>2019</v>
      </c>
    </row>
    <row r="25" spans="1:20" ht="37.5" customHeight="1" x14ac:dyDescent="0.2">
      <c r="A25" s="346" t="str">
        <f>'Visi duomenys'!A25</f>
        <v>1.2.1.1.4</v>
      </c>
      <c r="B25" s="233" t="str">
        <f>'Visi duomenys'!B25</f>
        <v>Eismo saugos priemonių diegimas Jurbarko miesto Lauko gatvėje</v>
      </c>
      <c r="C25" s="232" t="str">
        <f>'Visi duomenys'!C25</f>
        <v>JRSA</v>
      </c>
      <c r="D25" s="232" t="str">
        <f>'Visi duomenys'!D25</f>
        <v>SM</v>
      </c>
      <c r="E25" s="232" t="str">
        <f>'Visi duomenys'!E25</f>
        <v>Jurbarko miestas</v>
      </c>
      <c r="F25" s="232" t="str">
        <f>'Visi duomenys'!F25</f>
        <v>06.2.1-TID-R-511</v>
      </c>
      <c r="G25" s="232" t="str">
        <f>'Visi duomenys'!G25</f>
        <v>R</v>
      </c>
      <c r="H25" s="232" t="str">
        <f>'Visi duomenys'!H25</f>
        <v>ITI</v>
      </c>
      <c r="I25" s="232">
        <f>'Visi duomenys'!I25</f>
        <v>0</v>
      </c>
      <c r="J25" s="234">
        <f>'Visi duomenys'!J25</f>
        <v>194118</v>
      </c>
      <c r="K25" s="234">
        <f>'Visi duomenys'!K25</f>
        <v>64860</v>
      </c>
      <c r="L25" s="234">
        <f>'Visi duomenys'!L25</f>
        <v>0</v>
      </c>
      <c r="M25" s="234">
        <f>'Visi duomenys'!M25</f>
        <v>0</v>
      </c>
      <c r="N25" s="234">
        <f>'Visi duomenys'!N25</f>
        <v>14558</v>
      </c>
      <c r="O25" s="234">
        <f>'Visi duomenys'!O25</f>
        <v>114700</v>
      </c>
      <c r="P25" s="341">
        <f>'Visi duomenys'!P25</f>
        <v>42675</v>
      </c>
      <c r="Q25" s="341">
        <f>'Visi duomenys'!Q25</f>
        <v>43374</v>
      </c>
      <c r="R25" s="441" t="str">
        <f>'Visi duomenys'!R25</f>
        <v>2018/</v>
      </c>
      <c r="S25" s="442">
        <f>'Visi duomenys'!S25</f>
        <v>43435</v>
      </c>
      <c r="T25" s="437">
        <f>'Visi duomenys'!T25</f>
        <v>2020</v>
      </c>
    </row>
    <row r="26" spans="1:20" ht="37.5" customHeight="1" x14ac:dyDescent="0.2">
      <c r="A26" s="346" t="str">
        <f>'Visi duomenys'!A26</f>
        <v>1.2.1.1.5</v>
      </c>
      <c r="B26" s="233" t="str">
        <f>'Visi duomenys'!B26</f>
        <v>Tauragės miesto gatvių rekonstrukcija (Žemaitės, Smėlynų g. ir Smėlynų skg.)</v>
      </c>
      <c r="C26" s="232" t="str">
        <f>'Visi duomenys'!C26</f>
        <v>TRSA</v>
      </c>
      <c r="D26" s="232" t="str">
        <f>'Visi duomenys'!D26</f>
        <v>SM</v>
      </c>
      <c r="E26" s="232" t="str">
        <f>'Visi duomenys'!E26</f>
        <v>Tauragės miestas</v>
      </c>
      <c r="F26" s="232" t="str">
        <f>'Visi duomenys'!F26</f>
        <v>06.2.1-TID-R-511</v>
      </c>
      <c r="G26" s="232" t="str">
        <f>'Visi duomenys'!G26</f>
        <v>R</v>
      </c>
      <c r="H26" s="232" t="str">
        <f>'Visi duomenys'!H26</f>
        <v>ITI</v>
      </c>
      <c r="I26" s="232">
        <f>'Visi duomenys'!I26</f>
        <v>0</v>
      </c>
      <c r="J26" s="234">
        <f>'Visi duomenys'!J26</f>
        <v>1866751.15</v>
      </c>
      <c r="K26" s="234">
        <f>'Visi duomenys'!K26</f>
        <v>678877.04</v>
      </c>
      <c r="L26" s="234">
        <f>'Visi duomenys'!L26</f>
        <v>0</v>
      </c>
      <c r="M26" s="234">
        <f>'Visi duomenys'!M26</f>
        <v>0</v>
      </c>
      <c r="N26" s="234">
        <f>'Visi duomenys'!N26</f>
        <v>96314.11</v>
      </c>
      <c r="O26" s="234">
        <f>'Visi duomenys'!O26</f>
        <v>1091560</v>
      </c>
      <c r="P26" s="341">
        <f>'Visi duomenys'!P26</f>
        <v>42675</v>
      </c>
      <c r="Q26" s="341">
        <f>'Visi duomenys'!Q26</f>
        <v>42795</v>
      </c>
      <c r="R26" s="441" t="str">
        <f>'Visi duomenys'!R26</f>
        <v>2017/</v>
      </c>
      <c r="S26" s="442">
        <f>'Visi duomenys'!S26</f>
        <v>42887</v>
      </c>
      <c r="T26" s="437">
        <f>'Visi duomenys'!T26</f>
        <v>2020</v>
      </c>
    </row>
    <row r="27" spans="1:20" ht="37.5" customHeight="1" x14ac:dyDescent="0.2">
      <c r="A27" s="346" t="str">
        <f>'Visi duomenys'!A27</f>
        <v>1.2.1.2</v>
      </c>
      <c r="B27" s="343" t="str">
        <f>'Visi duomenys'!B27</f>
        <v>Priemonė: Darnaus judumo priemonių diegimas</v>
      </c>
      <c r="C27" s="342">
        <f>'Visi duomenys'!C27</f>
        <v>0</v>
      </c>
      <c r="D27" s="342">
        <f>'Visi duomenys'!D27</f>
        <v>0</v>
      </c>
      <c r="E27" s="342">
        <f>'Visi duomenys'!E27</f>
        <v>0</v>
      </c>
      <c r="F27" s="342">
        <f>'Visi duomenys'!F27</f>
        <v>0</v>
      </c>
      <c r="G27" s="342">
        <f>'Visi duomenys'!G27</f>
        <v>0</v>
      </c>
      <c r="H27" s="342">
        <f>'Visi duomenys'!H27</f>
        <v>0</v>
      </c>
      <c r="I27" s="342">
        <f>'Visi duomenys'!I27</f>
        <v>0</v>
      </c>
      <c r="J27" s="344">
        <f>'Visi duomenys'!J27</f>
        <v>0</v>
      </c>
      <c r="K27" s="344">
        <f>'Visi duomenys'!K27</f>
        <v>0</v>
      </c>
      <c r="L27" s="344">
        <f>'Visi duomenys'!L27</f>
        <v>0</v>
      </c>
      <c r="M27" s="344">
        <f>'Visi duomenys'!M27</f>
        <v>0</v>
      </c>
      <c r="N27" s="344">
        <f>'Visi duomenys'!N27</f>
        <v>0</v>
      </c>
      <c r="O27" s="344">
        <f>'Visi duomenys'!O27</f>
        <v>0</v>
      </c>
      <c r="P27" s="345">
        <f>'Visi duomenys'!P27</f>
        <v>0</v>
      </c>
      <c r="Q27" s="345">
        <f>'Visi duomenys'!Q27</f>
        <v>0</v>
      </c>
      <c r="R27" s="440">
        <f>'Visi duomenys'!R27</f>
        <v>0</v>
      </c>
      <c r="S27" s="454">
        <f>'Visi duomenys'!S27</f>
        <v>0</v>
      </c>
      <c r="T27" s="448">
        <f>'Visi duomenys'!T27</f>
        <v>0</v>
      </c>
    </row>
    <row r="28" spans="1:20" ht="37.5" customHeight="1" x14ac:dyDescent="0.2">
      <c r="A28" s="346" t="str">
        <f>'Visi duomenys'!A28</f>
        <v>1.2.1.2.1</v>
      </c>
      <c r="B28" s="233" t="str">
        <f>'Visi duomenys'!B28</f>
        <v>Darnaus judumo priemonių diegimas Tauragės mieste</v>
      </c>
      <c r="C28" s="232" t="str">
        <f>'Visi duomenys'!C28</f>
        <v>TRSA</v>
      </c>
      <c r="D28" s="232" t="str">
        <f>'Visi duomenys'!D28</f>
        <v>SM</v>
      </c>
      <c r="E28" s="232" t="str">
        <f>'Visi duomenys'!E28</f>
        <v>Tauragės miestas</v>
      </c>
      <c r="F28" s="232" t="str">
        <f>'Visi duomenys'!F28</f>
        <v>04.5.1-TID-R-514</v>
      </c>
      <c r="G28" s="232" t="str">
        <f>'Visi duomenys'!G28</f>
        <v>R</v>
      </c>
      <c r="H28" s="232" t="str">
        <f>'Visi duomenys'!H28</f>
        <v>ITI</v>
      </c>
      <c r="I28" s="232">
        <f>'Visi duomenys'!I28</f>
        <v>0</v>
      </c>
      <c r="J28" s="234">
        <f>'Visi duomenys'!J28</f>
        <v>1277647</v>
      </c>
      <c r="K28" s="234">
        <f>'Visi duomenys'!K28</f>
        <v>191647</v>
      </c>
      <c r="L28" s="234">
        <f>'Visi duomenys'!L28</f>
        <v>0</v>
      </c>
      <c r="M28" s="234">
        <f>'Visi duomenys'!M28</f>
        <v>0</v>
      </c>
      <c r="N28" s="234">
        <f>'Visi duomenys'!N28</f>
        <v>0</v>
      </c>
      <c r="O28" s="234">
        <f>'Visi duomenys'!O28</f>
        <v>1086000</v>
      </c>
      <c r="P28" s="341">
        <f>'Visi duomenys'!P28</f>
        <v>42795</v>
      </c>
      <c r="Q28" s="341">
        <f>'Visi duomenys'!Q28</f>
        <v>42887</v>
      </c>
      <c r="R28" s="441" t="str">
        <f>'Visi duomenys'!R28</f>
        <v>2017/</v>
      </c>
      <c r="S28" s="442">
        <f>'Visi duomenys'!S28</f>
        <v>42979</v>
      </c>
      <c r="T28" s="437">
        <f>'Visi duomenys'!T28</f>
        <v>2020</v>
      </c>
    </row>
    <row r="29" spans="1:20" ht="37.5" customHeight="1" x14ac:dyDescent="0.2">
      <c r="A29" s="346" t="str">
        <f>'Visi duomenys'!A29</f>
        <v>1.2.1.2.2</v>
      </c>
      <c r="B29" s="233" t="str">
        <f>'Visi duomenys'!B29</f>
        <v xml:space="preserve">Tauragės miesto darnaus judumo plano parengimas </v>
      </c>
      <c r="C29" s="232" t="str">
        <f>'Visi duomenys'!C29</f>
        <v>TRSA</v>
      </c>
      <c r="D29" s="232" t="str">
        <f>'Visi duomenys'!D29</f>
        <v>SM</v>
      </c>
      <c r="E29" s="232" t="str">
        <f>'Visi duomenys'!E29</f>
        <v>Tauragės miestas</v>
      </c>
      <c r="F29" s="232" t="str">
        <f>'Visi duomenys'!F29</f>
        <v>04.5.1-TID-V-513</v>
      </c>
      <c r="G29" s="232" t="str">
        <f>'Visi duomenys'!G29</f>
        <v>V</v>
      </c>
      <c r="H29" s="232" t="str">
        <f>'Visi duomenys'!H29</f>
        <v>ITI</v>
      </c>
      <c r="I29" s="232">
        <f>'Visi duomenys'!I29</f>
        <v>0</v>
      </c>
      <c r="J29" s="234">
        <f>'Visi duomenys'!J29</f>
        <v>11900</v>
      </c>
      <c r="K29" s="234">
        <f>'Visi duomenys'!K29</f>
        <v>1785</v>
      </c>
      <c r="L29" s="234">
        <f>'Visi duomenys'!L29</f>
        <v>0</v>
      </c>
      <c r="M29" s="234">
        <f>'Visi duomenys'!M29</f>
        <v>0</v>
      </c>
      <c r="N29" s="234">
        <f>'Visi duomenys'!N29</f>
        <v>0</v>
      </c>
      <c r="O29" s="234">
        <f>'Visi duomenys'!O29</f>
        <v>10115</v>
      </c>
      <c r="P29" s="341">
        <f>'Visi duomenys'!P29</f>
        <v>42644</v>
      </c>
      <c r="Q29" s="341">
        <f>'Visi duomenys'!Q29</f>
        <v>42705</v>
      </c>
      <c r="R29" s="441" t="str">
        <f>'Visi duomenys'!R29</f>
        <v>2016/</v>
      </c>
      <c r="S29" s="442">
        <f>'Visi duomenys'!S29</f>
        <v>42705</v>
      </c>
      <c r="T29" s="437">
        <f>'Visi duomenys'!T29</f>
        <v>2017</v>
      </c>
    </row>
    <row r="30" spans="1:20" s="230" customFormat="1" ht="37.5" customHeight="1" x14ac:dyDescent="0.2">
      <c r="A30" s="346" t="str">
        <f>'Visi duomenys'!A30</f>
        <v>1.2.1.3</v>
      </c>
      <c r="B30" s="343" t="str">
        <f>'Visi duomenys'!B30</f>
        <v>Priemonė: Pėsčiųjų ir dviračių takų rekonstrukcija ir plėtra</v>
      </c>
      <c r="C30" s="342">
        <f>'Visi duomenys'!C30</f>
        <v>0</v>
      </c>
      <c r="D30" s="342">
        <f>'Visi duomenys'!D30</f>
        <v>0</v>
      </c>
      <c r="E30" s="342">
        <f>'Visi duomenys'!E30</f>
        <v>0</v>
      </c>
      <c r="F30" s="342">
        <f>'Visi duomenys'!F30</f>
        <v>0</v>
      </c>
      <c r="G30" s="342">
        <f>'Visi duomenys'!G30</f>
        <v>0</v>
      </c>
      <c r="H30" s="342">
        <f>'Visi duomenys'!H30</f>
        <v>0</v>
      </c>
      <c r="I30" s="342">
        <f>'Visi duomenys'!I30</f>
        <v>0</v>
      </c>
      <c r="J30" s="344">
        <f>'Visi duomenys'!J30</f>
        <v>0</v>
      </c>
      <c r="K30" s="344">
        <f>'Visi duomenys'!K30</f>
        <v>0</v>
      </c>
      <c r="L30" s="344">
        <f>'Visi duomenys'!L30</f>
        <v>0</v>
      </c>
      <c r="M30" s="344">
        <f>'Visi duomenys'!M30</f>
        <v>0</v>
      </c>
      <c r="N30" s="344">
        <f>'Visi duomenys'!N30</f>
        <v>0</v>
      </c>
      <c r="O30" s="344">
        <f>'Visi duomenys'!O30</f>
        <v>0</v>
      </c>
      <c r="P30" s="345">
        <f>'Visi duomenys'!P30</f>
        <v>0</v>
      </c>
      <c r="Q30" s="345">
        <f>'Visi duomenys'!Q30</f>
        <v>0</v>
      </c>
      <c r="R30" s="440">
        <f>'Visi duomenys'!R30</f>
        <v>0</v>
      </c>
      <c r="S30" s="454">
        <f>'Visi duomenys'!S30</f>
        <v>0</v>
      </c>
      <c r="T30" s="448">
        <f>'Visi duomenys'!T30</f>
        <v>0</v>
      </c>
    </row>
    <row r="31" spans="1:20" ht="37.5" customHeight="1" x14ac:dyDescent="0.2">
      <c r="A31" s="346" t="str">
        <f>'Visi duomenys'!A31</f>
        <v>1.2.1.3.1</v>
      </c>
      <c r="B31" s="233" t="str">
        <f>'Visi duomenys'!B31</f>
        <v>Pėsčiųjų tako Vytauto Didžiojo gatvėje  Šilalės m. rekonstrukcija</v>
      </c>
      <c r="C31" s="232" t="str">
        <f>'Visi duomenys'!C31</f>
        <v>ŠRSA</v>
      </c>
      <c r="D31" s="232" t="str">
        <f>'Visi duomenys'!D31</f>
        <v>SM</v>
      </c>
      <c r="E31" s="232" t="str">
        <f>'Visi duomenys'!E31</f>
        <v>Šilalė</v>
      </c>
      <c r="F31" s="232" t="str">
        <f>'Visi duomenys'!F31</f>
        <v xml:space="preserve">04.5.1-TID-R-516 </v>
      </c>
      <c r="G31" s="232" t="str">
        <f>'Visi duomenys'!G31</f>
        <v>R</v>
      </c>
      <c r="H31" s="232">
        <f>'Visi duomenys'!H31</f>
        <v>0</v>
      </c>
      <c r="I31" s="232">
        <f>'Visi duomenys'!I31</f>
        <v>0</v>
      </c>
      <c r="J31" s="234">
        <f>'Visi duomenys'!J31</f>
        <v>83796.47</v>
      </c>
      <c r="K31" s="234">
        <f>'Visi duomenys'!K31</f>
        <v>12569.47</v>
      </c>
      <c r="L31" s="234">
        <f>'Visi duomenys'!L31</f>
        <v>0</v>
      </c>
      <c r="M31" s="234">
        <f>'Visi duomenys'!M31</f>
        <v>0</v>
      </c>
      <c r="N31" s="234">
        <f>'Visi duomenys'!N31</f>
        <v>0</v>
      </c>
      <c r="O31" s="234">
        <f>'Visi duomenys'!O31</f>
        <v>71227</v>
      </c>
      <c r="P31" s="341">
        <f>'Visi duomenys'!P31</f>
        <v>42795</v>
      </c>
      <c r="Q31" s="341">
        <f>'Visi duomenys'!Q31</f>
        <v>42948</v>
      </c>
      <c r="R31" s="441" t="str">
        <f>'Visi duomenys'!R31</f>
        <v>2017/</v>
      </c>
      <c r="S31" s="442">
        <f>'Visi duomenys'!S31</f>
        <v>43040</v>
      </c>
      <c r="T31" s="437">
        <f>'Visi duomenys'!T31</f>
        <v>2018</v>
      </c>
    </row>
    <row r="32" spans="1:20" ht="37.5" customHeight="1" x14ac:dyDescent="0.2">
      <c r="A32" s="346" t="str">
        <f>'Visi duomenys'!A32</f>
        <v>1.2.1.3.2</v>
      </c>
      <c r="B32" s="233" t="str">
        <f>'Visi duomenys'!B32</f>
        <v>Pėsčiųjų ir dviračių takų įrengimas prie Jankaus gatvės Pagėgiuose</v>
      </c>
      <c r="C32" s="232" t="str">
        <f>'Visi duomenys'!C32</f>
        <v>PSA</v>
      </c>
      <c r="D32" s="232" t="str">
        <f>'Visi duomenys'!D32</f>
        <v>SM</v>
      </c>
      <c r="E32" s="232" t="str">
        <f>'Visi duomenys'!E32</f>
        <v>Pagėgių miestas</v>
      </c>
      <c r="F32" s="232" t="str">
        <f>'Visi duomenys'!F32</f>
        <v xml:space="preserve">04.5.1-TID-R-516 </v>
      </c>
      <c r="G32" s="232" t="str">
        <f>'Visi duomenys'!G32</f>
        <v>R</v>
      </c>
      <c r="H32" s="232" t="str">
        <f>'Visi duomenys'!H32</f>
        <v>ITI</v>
      </c>
      <c r="I32" s="232">
        <f>'Visi duomenys'!I32</f>
        <v>0</v>
      </c>
      <c r="J32" s="234">
        <f>'Visi duomenys'!J32</f>
        <v>34280.82</v>
      </c>
      <c r="K32" s="234">
        <f>'Visi duomenys'!K32</f>
        <v>6898.82</v>
      </c>
      <c r="L32" s="234">
        <f>'Visi duomenys'!L32</f>
        <v>0</v>
      </c>
      <c r="M32" s="234">
        <f>'Visi duomenys'!M32</f>
        <v>0</v>
      </c>
      <c r="N32" s="234">
        <f>'Visi duomenys'!N32</f>
        <v>0</v>
      </c>
      <c r="O32" s="234">
        <f>'Visi duomenys'!O32</f>
        <v>27382</v>
      </c>
      <c r="P32" s="341">
        <f>'Visi duomenys'!P32</f>
        <v>42675</v>
      </c>
      <c r="Q32" s="341">
        <f>'Visi duomenys'!Q32</f>
        <v>42886</v>
      </c>
      <c r="R32" s="441" t="str">
        <f>'Visi duomenys'!R32</f>
        <v>2017/</v>
      </c>
      <c r="S32" s="442">
        <f>'Visi duomenys'!S32</f>
        <v>42947</v>
      </c>
      <c r="T32" s="437">
        <f>'Visi duomenys'!T32</f>
        <v>2019</v>
      </c>
    </row>
    <row r="33" spans="1:20" ht="37.5" customHeight="1" x14ac:dyDescent="0.2">
      <c r="A33" s="346" t="str">
        <f>'Visi duomenys'!A33</f>
        <v>1.2.1.3.3</v>
      </c>
      <c r="B33" s="233" t="str">
        <f>'Visi duomenys'!B33</f>
        <v>Pėsčiųjų ir dviračių tako įrengimas Jurbarko miesto Barkūnų gatvėje</v>
      </c>
      <c r="C33" s="232" t="str">
        <f>'Visi duomenys'!C33</f>
        <v>JRSA</v>
      </c>
      <c r="D33" s="232" t="str">
        <f>'Visi duomenys'!D33</f>
        <v>SM</v>
      </c>
      <c r="E33" s="232" t="str">
        <f>'Visi duomenys'!E33</f>
        <v>Jurbarko miestas</v>
      </c>
      <c r="F33" s="232" t="str">
        <f>'Visi duomenys'!F33</f>
        <v xml:space="preserve">04.5.1-TID-R-516 </v>
      </c>
      <c r="G33" s="232" t="str">
        <f>'Visi duomenys'!G33</f>
        <v>R</v>
      </c>
      <c r="H33" s="232" t="str">
        <f>'Visi duomenys'!H33</f>
        <v>ITI</v>
      </c>
      <c r="I33" s="232">
        <f>'Visi duomenys'!I33</f>
        <v>0</v>
      </c>
      <c r="J33" s="234">
        <f>'Visi duomenys'!J33</f>
        <v>100770</v>
      </c>
      <c r="K33" s="234">
        <f>'Visi duomenys'!K33</f>
        <v>20280</v>
      </c>
      <c r="L33" s="234">
        <f>'Visi duomenys'!L33</f>
        <v>0</v>
      </c>
      <c r="M33" s="234">
        <f>'Visi duomenys'!M33</f>
        <v>0</v>
      </c>
      <c r="N33" s="234">
        <f>'Visi duomenys'!N33</f>
        <v>0</v>
      </c>
      <c r="O33" s="234">
        <f>'Visi duomenys'!O33</f>
        <v>80490</v>
      </c>
      <c r="P33" s="341">
        <f>'Visi duomenys'!P33</f>
        <v>42979</v>
      </c>
      <c r="Q33" s="341">
        <f>'Visi duomenys'!Q33</f>
        <v>43554</v>
      </c>
      <c r="R33" s="441" t="str">
        <f>'Visi duomenys'!R33</f>
        <v>2019/</v>
      </c>
      <c r="S33" s="442">
        <f>'Visi duomenys'!S33</f>
        <v>43221</v>
      </c>
      <c r="T33" s="437">
        <f>'Visi duomenys'!T33</f>
        <v>2020</v>
      </c>
    </row>
    <row r="34" spans="1:20" ht="37.5" customHeight="1" x14ac:dyDescent="0.2">
      <c r="A34" s="346" t="str">
        <f>'Visi duomenys'!A34</f>
        <v>1.2.1.3.4</v>
      </c>
      <c r="B34" s="233" t="str">
        <f>'Visi duomenys'!B34</f>
        <v>Pėsčiųjų ir dviračių tako įrengimas iki Norkaičių gyvenvietės</v>
      </c>
      <c r="C34" s="232" t="str">
        <f>'Visi duomenys'!C34</f>
        <v>TRSA</v>
      </c>
      <c r="D34" s="232" t="str">
        <f>'Visi duomenys'!D34</f>
        <v>SM</v>
      </c>
      <c r="E34" s="232" t="str">
        <f>'Visi duomenys'!E34</f>
        <v>Tauragės rajonas</v>
      </c>
      <c r="F34" s="232" t="str">
        <f>'Visi duomenys'!F34</f>
        <v xml:space="preserve">04.5.1-TID-R-516 </v>
      </c>
      <c r="G34" s="232" t="str">
        <f>'Visi duomenys'!G34</f>
        <v>R</v>
      </c>
      <c r="H34" s="232">
        <f>'Visi duomenys'!H34</f>
        <v>0</v>
      </c>
      <c r="I34" s="232">
        <f>'Visi duomenys'!I34</f>
        <v>0</v>
      </c>
      <c r="J34" s="234">
        <f>'Visi duomenys'!J34</f>
        <v>139304.47</v>
      </c>
      <c r="K34" s="234">
        <f>'Visi duomenys'!K34</f>
        <v>28035.47</v>
      </c>
      <c r="L34" s="234">
        <v>0</v>
      </c>
      <c r="M34" s="234">
        <f>'Visi duomenys'!M34</f>
        <v>0</v>
      </c>
      <c r="N34" s="234">
        <f>'Visi duomenys'!N34</f>
        <v>0</v>
      </c>
      <c r="O34" s="234">
        <f>'Visi duomenys'!O34</f>
        <v>111269</v>
      </c>
      <c r="P34" s="341">
        <f>'Visi duomenys'!P34</f>
        <v>42705</v>
      </c>
      <c r="Q34" s="341">
        <f>'Visi duomenys'!Q34</f>
        <v>42886</v>
      </c>
      <c r="R34" s="441" t="str">
        <f>'Visi duomenys'!R34</f>
        <v>2017/</v>
      </c>
      <c r="S34" s="442">
        <f>'Visi duomenys'!S34</f>
        <v>42978</v>
      </c>
      <c r="T34" s="437">
        <f>'Visi duomenys'!T34</f>
        <v>2019</v>
      </c>
    </row>
    <row r="35" spans="1:20" ht="37.5" customHeight="1" x14ac:dyDescent="0.2">
      <c r="A35" s="346" t="str">
        <f>'Visi duomenys'!A35</f>
        <v>1.2.1.4</v>
      </c>
      <c r="B35" s="343" t="str">
        <f>'Visi duomenys'!B35</f>
        <v>Priemonė: Vietinio susisiekimo viešojo transporto priemonių parko atnaujinimas</v>
      </c>
      <c r="C35" s="342">
        <f>'Visi duomenys'!C35</f>
        <v>0</v>
      </c>
      <c r="D35" s="342">
        <f>'Visi duomenys'!D35</f>
        <v>0</v>
      </c>
      <c r="E35" s="342">
        <f>'Visi duomenys'!E35</f>
        <v>0</v>
      </c>
      <c r="F35" s="342">
        <f>'Visi duomenys'!F35</f>
        <v>0</v>
      </c>
      <c r="G35" s="342">
        <f>'Visi duomenys'!G35</f>
        <v>0</v>
      </c>
      <c r="H35" s="342">
        <f>'Visi duomenys'!H35</f>
        <v>0</v>
      </c>
      <c r="I35" s="342">
        <f>'Visi duomenys'!I35</f>
        <v>0</v>
      </c>
      <c r="J35" s="344">
        <f>'Visi duomenys'!J35</f>
        <v>0</v>
      </c>
      <c r="K35" s="344">
        <f>'Visi duomenys'!K35</f>
        <v>0</v>
      </c>
      <c r="L35" s="344">
        <f>'Visi duomenys'!L35</f>
        <v>0</v>
      </c>
      <c r="M35" s="344">
        <f>'Visi duomenys'!M35</f>
        <v>0</v>
      </c>
      <c r="N35" s="344">
        <f>'Visi duomenys'!N35</f>
        <v>0</v>
      </c>
      <c r="O35" s="344">
        <f>'Visi duomenys'!O35</f>
        <v>0</v>
      </c>
      <c r="P35" s="345">
        <f>'Visi duomenys'!P35</f>
        <v>0</v>
      </c>
      <c r="Q35" s="345">
        <f>'Visi duomenys'!Q35</f>
        <v>0</v>
      </c>
      <c r="R35" s="440">
        <f>'Visi duomenys'!R35</f>
        <v>0</v>
      </c>
      <c r="S35" s="454">
        <f>'Visi duomenys'!S35</f>
        <v>0</v>
      </c>
      <c r="T35" s="448">
        <f>'Visi duomenys'!T35</f>
        <v>0</v>
      </c>
    </row>
    <row r="36" spans="1:20" ht="37.5" customHeight="1" x14ac:dyDescent="0.2">
      <c r="A36" s="346" t="str">
        <f>'Visi duomenys'!A36</f>
        <v>1.2.1.4.1</v>
      </c>
      <c r="B36" s="233" t="str">
        <f>'Visi duomenys'!B36</f>
        <v>Tauragės miesto viešojo susisiekimo parko transporto priemonių atnaujinimas</v>
      </c>
      <c r="C36" s="232" t="str">
        <f>'Visi duomenys'!C36</f>
        <v>TRSA</v>
      </c>
      <c r="D36" s="232" t="str">
        <f>'Visi duomenys'!D36</f>
        <v>SM</v>
      </c>
      <c r="E36" s="232" t="str">
        <f>'Visi duomenys'!E36</f>
        <v>Tauragės miestas</v>
      </c>
      <c r="F36" s="232" t="str">
        <f>'Visi duomenys'!F36</f>
        <v>04.5.1-TID-R-518</v>
      </c>
      <c r="G36" s="232" t="str">
        <f>'Visi duomenys'!G36</f>
        <v>R</v>
      </c>
      <c r="H36" s="232" t="str">
        <f>'Visi duomenys'!H36</f>
        <v>ITI</v>
      </c>
      <c r="I36" s="232">
        <f>'Visi duomenys'!I36</f>
        <v>0</v>
      </c>
      <c r="J36" s="234">
        <f>'Visi duomenys'!J36</f>
        <v>798964</v>
      </c>
      <c r="K36" s="234">
        <f>'Visi duomenys'!K36</f>
        <v>119845</v>
      </c>
      <c r="L36" s="234">
        <f>'Visi duomenys'!L36</f>
        <v>0</v>
      </c>
      <c r="M36" s="234">
        <f>'Visi duomenys'!M36</f>
        <v>0</v>
      </c>
      <c r="N36" s="234">
        <f>'Visi duomenys'!N36</f>
        <v>0</v>
      </c>
      <c r="O36" s="234">
        <f>'Visi duomenys'!O36</f>
        <v>679119</v>
      </c>
      <c r="P36" s="341">
        <f>'Visi duomenys'!P36</f>
        <v>42887</v>
      </c>
      <c r="Q36" s="341">
        <f>'Visi duomenys'!Q36</f>
        <v>42979</v>
      </c>
      <c r="R36" s="441" t="str">
        <f>'Visi duomenys'!R36</f>
        <v>2017/</v>
      </c>
      <c r="S36" s="442">
        <f>'Visi duomenys'!S36</f>
        <v>43070</v>
      </c>
      <c r="T36" s="437">
        <f>'Visi duomenys'!T36</f>
        <v>2018</v>
      </c>
    </row>
    <row r="37" spans="1:20" ht="37.5" customHeight="1" x14ac:dyDescent="0.2">
      <c r="A37" s="346" t="str">
        <f>'Visi duomenys'!A37</f>
        <v>1.2.2.</v>
      </c>
      <c r="B37" s="347" t="str">
        <f>'Visi duomenys'!B37</f>
        <v>Uždavinys. Modernizuoti kultūros įstaigų fizinę ir informacinę infrastruktūrą, kultūros paslaugoms pritaikyti  kultūros paveldo objektus ir netradicines erdves,  didinti paslaugų prieinamumą.</v>
      </c>
      <c r="C37" s="346">
        <f>'Visi duomenys'!C37</f>
        <v>0</v>
      </c>
      <c r="D37" s="346">
        <f>'Visi duomenys'!D37</f>
        <v>0</v>
      </c>
      <c r="E37" s="346">
        <f>'Visi duomenys'!E37</f>
        <v>0</v>
      </c>
      <c r="F37" s="346">
        <f>'Visi duomenys'!F37</f>
        <v>0</v>
      </c>
      <c r="G37" s="346">
        <f>'Visi duomenys'!G37</f>
        <v>0</v>
      </c>
      <c r="H37" s="346">
        <f>'Visi duomenys'!H37</f>
        <v>0</v>
      </c>
      <c r="I37" s="346">
        <f>'Visi duomenys'!I37</f>
        <v>0</v>
      </c>
      <c r="J37" s="348">
        <f>'Visi duomenys'!J37</f>
        <v>0</v>
      </c>
      <c r="K37" s="348">
        <f>'Visi duomenys'!K37</f>
        <v>0</v>
      </c>
      <c r="L37" s="348">
        <f>'Visi duomenys'!L37</f>
        <v>0</v>
      </c>
      <c r="M37" s="348">
        <f>'Visi duomenys'!M37</f>
        <v>0</v>
      </c>
      <c r="N37" s="348">
        <f>'Visi duomenys'!N37</f>
        <v>0</v>
      </c>
      <c r="O37" s="348">
        <f>'Visi duomenys'!O37</f>
        <v>0</v>
      </c>
      <c r="P37" s="349">
        <f>'Visi duomenys'!P37</f>
        <v>0</v>
      </c>
      <c r="Q37" s="349">
        <f>'Visi duomenys'!Q37</f>
        <v>0</v>
      </c>
      <c r="R37" s="439">
        <f>'Visi duomenys'!R37</f>
        <v>0</v>
      </c>
      <c r="S37" s="453">
        <f>'Visi duomenys'!S37</f>
        <v>0</v>
      </c>
      <c r="T37" s="447">
        <f>'Visi duomenys'!T37</f>
        <v>0</v>
      </c>
    </row>
    <row r="38" spans="1:20" ht="37.5" customHeight="1" x14ac:dyDescent="0.2">
      <c r="A38" s="346" t="str">
        <f>'Visi duomenys'!A38</f>
        <v>1.2.2.1</v>
      </c>
      <c r="B38" s="343" t="str">
        <f>'Visi duomenys'!B38</f>
        <v>Priemonė: Modernizuoti savivaldybių kultūros infrastruktūrą</v>
      </c>
      <c r="C38" s="342">
        <f>'Visi duomenys'!C38</f>
        <v>0</v>
      </c>
      <c r="D38" s="342">
        <f>'Visi duomenys'!D38</f>
        <v>0</v>
      </c>
      <c r="E38" s="342">
        <f>'Visi duomenys'!E38</f>
        <v>0</v>
      </c>
      <c r="F38" s="342">
        <f>'Visi duomenys'!F38</f>
        <v>0</v>
      </c>
      <c r="G38" s="342">
        <f>'Visi duomenys'!G38</f>
        <v>0</v>
      </c>
      <c r="H38" s="342">
        <f>'Visi duomenys'!H38</f>
        <v>0</v>
      </c>
      <c r="I38" s="342">
        <f>'Visi duomenys'!I38</f>
        <v>0</v>
      </c>
      <c r="J38" s="344">
        <f>'Visi duomenys'!J38</f>
        <v>0</v>
      </c>
      <c r="K38" s="344">
        <f>'Visi duomenys'!K38</f>
        <v>0</v>
      </c>
      <c r="L38" s="344">
        <f>'Visi duomenys'!L38</f>
        <v>0</v>
      </c>
      <c r="M38" s="344">
        <f>'Visi duomenys'!M38</f>
        <v>0</v>
      </c>
      <c r="N38" s="344">
        <f>'Visi duomenys'!N38</f>
        <v>0</v>
      </c>
      <c r="O38" s="344">
        <f>'Visi duomenys'!O38</f>
        <v>0</v>
      </c>
      <c r="P38" s="345">
        <f>'Visi duomenys'!P38</f>
        <v>0</v>
      </c>
      <c r="Q38" s="345">
        <f>'Visi duomenys'!Q38</f>
        <v>0</v>
      </c>
      <c r="R38" s="440">
        <f>'Visi duomenys'!R38</f>
        <v>0</v>
      </c>
      <c r="S38" s="454">
        <f>'Visi duomenys'!S38</f>
        <v>0</v>
      </c>
      <c r="T38" s="448">
        <f>'Visi duomenys'!T38</f>
        <v>0</v>
      </c>
    </row>
    <row r="39" spans="1:20" ht="37.5" customHeight="1" x14ac:dyDescent="0.2">
      <c r="A39" s="346" t="str">
        <f>'Visi duomenys'!A39</f>
        <v>1.2.2.1.1</v>
      </c>
      <c r="B39" s="233" t="str">
        <f>'Visi duomenys'!B39</f>
        <v>Tauragės krašto muziejaus modernizavimas</v>
      </c>
      <c r="C39" s="232" t="str">
        <f>'Visi duomenys'!C39</f>
        <v>TRSA</v>
      </c>
      <c r="D39" s="232" t="str">
        <f>'Visi duomenys'!D39</f>
        <v>KM</v>
      </c>
      <c r="E39" s="232" t="str">
        <f>'Visi duomenys'!E39</f>
        <v>Tauragės miestas</v>
      </c>
      <c r="F39" s="232" t="str">
        <f>'Visi duomenys'!F39</f>
        <v>07.1.1-CPVA-R-305</v>
      </c>
      <c r="G39" s="232" t="str">
        <f>'Visi duomenys'!G39</f>
        <v>R</v>
      </c>
      <c r="H39" s="232" t="str">
        <f>'Visi duomenys'!H39</f>
        <v>ITI</v>
      </c>
      <c r="I39" s="232">
        <f>'Visi duomenys'!I39</f>
        <v>0</v>
      </c>
      <c r="J39" s="234">
        <f>'Visi duomenys'!J39</f>
        <v>588358</v>
      </c>
      <c r="K39" s="234">
        <f>'Visi duomenys'!K39</f>
        <v>88253.84</v>
      </c>
      <c r="L39" s="234">
        <f>'Visi duomenys'!L39</f>
        <v>0</v>
      </c>
      <c r="M39" s="234">
        <f>'Visi duomenys'!M39</f>
        <v>0</v>
      </c>
      <c r="N39" s="234">
        <f>'Visi duomenys'!N39</f>
        <v>0</v>
      </c>
      <c r="O39" s="234">
        <f>'Visi duomenys'!O39</f>
        <v>500104.16</v>
      </c>
      <c r="P39" s="341">
        <f>'Visi duomenys'!P39</f>
        <v>42644</v>
      </c>
      <c r="Q39" s="341">
        <f>'Visi duomenys'!Q39</f>
        <v>42705</v>
      </c>
      <c r="R39" s="441" t="str">
        <f>'Visi duomenys'!R39</f>
        <v>2017/</v>
      </c>
      <c r="S39" s="442">
        <f>'Visi duomenys'!S39</f>
        <v>42795</v>
      </c>
      <c r="T39" s="437">
        <f>'Visi duomenys'!T39</f>
        <v>2019</v>
      </c>
    </row>
    <row r="40" spans="1:20" ht="37.5" customHeight="1" x14ac:dyDescent="0.2">
      <c r="A40" s="346" t="str">
        <f>'Visi duomenys'!A40</f>
        <v>1.2.2.1.2</v>
      </c>
      <c r="B40" s="233" t="str">
        <f>'Visi duomenys'!B40</f>
        <v>Jurbarko kultūros centro modernizavimas</v>
      </c>
      <c r="C40" s="232" t="str">
        <f>'Visi duomenys'!C40</f>
        <v>JRSA</v>
      </c>
      <c r="D40" s="232" t="str">
        <f>'Visi duomenys'!D40</f>
        <v>KM</v>
      </c>
      <c r="E40" s="232" t="str">
        <f>'Visi duomenys'!E40</f>
        <v>Jurbarko miestas</v>
      </c>
      <c r="F40" s="232" t="str">
        <f>'Visi duomenys'!F40</f>
        <v>07.1.1-CPVA-R-305</v>
      </c>
      <c r="G40" s="232" t="str">
        <f>'Visi duomenys'!G40</f>
        <v>R</v>
      </c>
      <c r="H40" s="232" t="str">
        <f>'Visi duomenys'!H40</f>
        <v>ITI</v>
      </c>
      <c r="I40" s="232">
        <f>'Visi duomenys'!I40</f>
        <v>0</v>
      </c>
      <c r="J40" s="234">
        <f>'Visi duomenys'!J40</f>
        <v>515526.52</v>
      </c>
      <c r="K40" s="234">
        <f>'Visi duomenys'!K40</f>
        <v>97732.29</v>
      </c>
      <c r="L40" s="234">
        <f>'Visi duomenys'!L40</f>
        <v>0</v>
      </c>
      <c r="M40" s="234">
        <f>'Visi duomenys'!M40</f>
        <v>0</v>
      </c>
      <c r="N40" s="234">
        <f>'Visi duomenys'!N40</f>
        <v>226000</v>
      </c>
      <c r="O40" s="234">
        <f>'Visi duomenys'!O40</f>
        <v>191794.23</v>
      </c>
      <c r="P40" s="341">
        <f>'Visi duomenys'!P40</f>
        <v>42675</v>
      </c>
      <c r="Q40" s="341">
        <f>'Visi duomenys'!Q40</f>
        <v>42705</v>
      </c>
      <c r="R40" s="441" t="str">
        <f>'Visi duomenys'!R40</f>
        <v>2017/</v>
      </c>
      <c r="S40" s="442">
        <f>'Visi duomenys'!S40</f>
        <v>42795</v>
      </c>
      <c r="T40" s="437">
        <f>'Visi duomenys'!T40</f>
        <v>2018</v>
      </c>
    </row>
    <row r="41" spans="1:20" ht="37.5" customHeight="1" x14ac:dyDescent="0.2">
      <c r="A41" s="346" t="str">
        <f>'Visi duomenys'!A41</f>
        <v>1.2.2.2</v>
      </c>
      <c r="B41" s="343" t="str">
        <f>'Visi duomenys'!B41</f>
        <v>Priemonė: Aktualizuoti savivaldybių kultūros paveldo objektus</v>
      </c>
      <c r="C41" s="342">
        <f>'Visi duomenys'!C41</f>
        <v>0</v>
      </c>
      <c r="D41" s="342">
        <f>'Visi duomenys'!D41</f>
        <v>0</v>
      </c>
      <c r="E41" s="342">
        <f>'Visi duomenys'!E41</f>
        <v>0</v>
      </c>
      <c r="F41" s="342">
        <f>'Visi duomenys'!F41</f>
        <v>0</v>
      </c>
      <c r="G41" s="342">
        <f>'Visi duomenys'!G41</f>
        <v>0</v>
      </c>
      <c r="H41" s="342">
        <f>'Visi duomenys'!H41</f>
        <v>0</v>
      </c>
      <c r="I41" s="342">
        <f>'Visi duomenys'!I41</f>
        <v>0</v>
      </c>
      <c r="J41" s="344">
        <f>'Visi duomenys'!J41</f>
        <v>0</v>
      </c>
      <c r="K41" s="344">
        <f>'Visi duomenys'!K41</f>
        <v>0</v>
      </c>
      <c r="L41" s="344">
        <f>'Visi duomenys'!L41</f>
        <v>0</v>
      </c>
      <c r="M41" s="344">
        <f>'Visi duomenys'!M41</f>
        <v>0</v>
      </c>
      <c r="N41" s="344">
        <f>'Visi duomenys'!N41</f>
        <v>0</v>
      </c>
      <c r="O41" s="344">
        <f>'Visi duomenys'!O41</f>
        <v>0</v>
      </c>
      <c r="P41" s="345">
        <f>'Visi duomenys'!P41</f>
        <v>0</v>
      </c>
      <c r="Q41" s="345">
        <f>'Visi duomenys'!Q41</f>
        <v>0</v>
      </c>
      <c r="R41" s="440">
        <f>'Visi duomenys'!R41</f>
        <v>0</v>
      </c>
      <c r="S41" s="454">
        <f>'Visi duomenys'!S41</f>
        <v>0</v>
      </c>
      <c r="T41" s="448">
        <f>'Visi duomenys'!T41</f>
        <v>0</v>
      </c>
    </row>
    <row r="42" spans="1:20" ht="37.5" customHeight="1" x14ac:dyDescent="0.2">
      <c r="A42" s="346" t="str">
        <f>'Visi duomenys'!A42</f>
        <v>1.2.2.2.1</v>
      </c>
      <c r="B42" s="233" t="str">
        <f>'Visi duomenys'!B42</f>
        <v>Pastatų komplekso, vad. Tauragės pilimi (adresu S. Dariaus ir S. Girėno g. 5, Tauragė; unikalus Nr. 1665), kompleksinis atnaujinimas (I etapas: kultūros paveldo savybių išsaugojimas ir pritaikymas bendruomeniniams poreikiams)</v>
      </c>
      <c r="C42" s="232" t="str">
        <f>'Visi duomenys'!C42</f>
        <v>TRSA</v>
      </c>
      <c r="D42" s="232" t="str">
        <f>'Visi duomenys'!D42</f>
        <v>KM</v>
      </c>
      <c r="E42" s="232" t="str">
        <f>'Visi duomenys'!E42</f>
        <v>Tauragės miestas</v>
      </c>
      <c r="F42" s="232" t="str">
        <f>'Visi duomenys'!F42</f>
        <v>05.4.1-CPVA-R-302</v>
      </c>
      <c r="G42" s="232" t="str">
        <f>'Visi duomenys'!G42</f>
        <v>R</v>
      </c>
      <c r="H42" s="232" t="str">
        <f>'Visi duomenys'!H42</f>
        <v>ITI</v>
      </c>
      <c r="I42" s="232">
        <f>'Visi duomenys'!I42</f>
        <v>0</v>
      </c>
      <c r="J42" s="234">
        <f>'Visi duomenys'!J42</f>
        <v>464475</v>
      </c>
      <c r="K42" s="234">
        <f>'Visi duomenys'!K42</f>
        <v>69671</v>
      </c>
      <c r="L42" s="234">
        <f>'Visi duomenys'!L42</f>
        <v>0</v>
      </c>
      <c r="M42" s="234">
        <f>'Visi duomenys'!M42</f>
        <v>0</v>
      </c>
      <c r="N42" s="234">
        <f>'Visi duomenys'!N42</f>
        <v>0</v>
      </c>
      <c r="O42" s="234">
        <f>'Visi duomenys'!O42</f>
        <v>394804</v>
      </c>
      <c r="P42" s="341">
        <f>'Visi duomenys'!P42</f>
        <v>42644</v>
      </c>
      <c r="Q42" s="341">
        <f>'Visi duomenys'!Q42</f>
        <v>42767</v>
      </c>
      <c r="R42" s="441" t="str">
        <f>'Visi duomenys'!R42</f>
        <v>2017/</v>
      </c>
      <c r="S42" s="442">
        <f>'Visi duomenys'!S42</f>
        <v>42856</v>
      </c>
      <c r="T42" s="437">
        <f>'Visi duomenys'!T42</f>
        <v>2019</v>
      </c>
    </row>
    <row r="43" spans="1:20" ht="37.5" customHeight="1" x14ac:dyDescent="0.2">
      <c r="A43" s="346" t="str">
        <f>'Visi duomenys'!A43</f>
        <v>1.2.2.2.2</v>
      </c>
      <c r="B43" s="233" t="str">
        <f>'Visi duomenys'!B43</f>
        <v>Požerės Kristaus Atsimainymo bažnyčios komplekso aktualizavimas vietos bendruomenės poreikiams</v>
      </c>
      <c r="C43" s="232" t="str">
        <f>'Visi duomenys'!C43</f>
        <v>ŠRSA</v>
      </c>
      <c r="D43" s="232" t="str">
        <f>'Visi duomenys'!D43</f>
        <v>KM</v>
      </c>
      <c r="E43" s="232" t="str">
        <f>'Visi duomenys'!E43</f>
        <v>Požerės k.</v>
      </c>
      <c r="F43" s="232" t="str">
        <f>'Visi duomenys'!F43</f>
        <v>05.4.1-CPVA-R-302</v>
      </c>
      <c r="G43" s="232" t="str">
        <f>'Visi duomenys'!G43</f>
        <v>R</v>
      </c>
      <c r="H43" s="232">
        <f>'Visi duomenys'!H43</f>
        <v>0</v>
      </c>
      <c r="I43" s="232">
        <f>'Visi duomenys'!I43</f>
        <v>0</v>
      </c>
      <c r="J43" s="234">
        <f>'Visi duomenys'!J43</f>
        <v>297327.13</v>
      </c>
      <c r="K43" s="234">
        <f>'Visi duomenys'!K43</f>
        <v>44599.07</v>
      </c>
      <c r="L43" s="234">
        <f>'Visi duomenys'!L43</f>
        <v>0</v>
      </c>
      <c r="M43" s="234">
        <f>'Visi duomenys'!M43</f>
        <v>0</v>
      </c>
      <c r="N43" s="234">
        <f>'Visi duomenys'!N43</f>
        <v>0</v>
      </c>
      <c r="O43" s="234">
        <f>'Visi duomenys'!O43</f>
        <v>252728.06</v>
      </c>
      <c r="P43" s="341">
        <f>'Visi duomenys'!P43</f>
        <v>42705</v>
      </c>
      <c r="Q43" s="341">
        <f>'Visi duomenys'!Q43</f>
        <v>42795</v>
      </c>
      <c r="R43" s="441" t="str">
        <f>'Visi duomenys'!R43</f>
        <v>2017/</v>
      </c>
      <c r="S43" s="442">
        <f>'Visi duomenys'!S43</f>
        <v>42887</v>
      </c>
      <c r="T43" s="437">
        <f>'Visi duomenys'!T43</f>
        <v>2019</v>
      </c>
    </row>
    <row r="44" spans="1:20" ht="37.5" customHeight="1" x14ac:dyDescent="0.2">
      <c r="A44" s="346" t="str">
        <f>'Visi duomenys'!A44</f>
        <v>1.2.2.2.3</v>
      </c>
      <c r="B44" s="233" t="str">
        <f>'Visi duomenys'!B44</f>
        <v xml:space="preserve">Buvusio Kristijono Donelaičio gimnazijos pastato Vilniaus g. 46, Pagėgiai, aktų salės ir vidaus laiptų paveldosaugos vertingųjų savybių sutvarkymas </v>
      </c>
      <c r="C44" s="232" t="str">
        <f>'Visi duomenys'!C44</f>
        <v>PSA</v>
      </c>
      <c r="D44" s="232" t="str">
        <f>'Visi duomenys'!D44</f>
        <v>KM</v>
      </c>
      <c r="E44" s="232" t="str">
        <f>'Visi duomenys'!E44</f>
        <v>Pagėgiai</v>
      </c>
      <c r="F44" s="232" t="str">
        <f>'Visi duomenys'!F44</f>
        <v>05.4.1-CPVA-R-302</v>
      </c>
      <c r="G44" s="232" t="str">
        <f>'Visi duomenys'!G44</f>
        <v>R</v>
      </c>
      <c r="H44" s="232" t="str">
        <f>'Visi duomenys'!H44</f>
        <v>ITI</v>
      </c>
      <c r="I44" s="232">
        <f>'Visi duomenys'!I44</f>
        <v>0</v>
      </c>
      <c r="J44" s="234">
        <f>'Visi duomenys'!J44</f>
        <v>114301</v>
      </c>
      <c r="K44" s="234">
        <f>'Visi duomenys'!K44</f>
        <v>17146</v>
      </c>
      <c r="L44" s="234">
        <f>'Visi duomenys'!L44</f>
        <v>0</v>
      </c>
      <c r="M44" s="234">
        <f>'Visi duomenys'!M44</f>
        <v>0</v>
      </c>
      <c r="N44" s="234">
        <f>'Visi duomenys'!N44</f>
        <v>0</v>
      </c>
      <c r="O44" s="234">
        <f>'Visi duomenys'!O44</f>
        <v>97155</v>
      </c>
      <c r="P44" s="341">
        <f>'Visi duomenys'!P44</f>
        <v>42644</v>
      </c>
      <c r="Q44" s="341">
        <f>'Visi duomenys'!Q44</f>
        <v>42767</v>
      </c>
      <c r="R44" s="441" t="str">
        <f>'Visi duomenys'!R44</f>
        <v>2017/</v>
      </c>
      <c r="S44" s="442">
        <f>'Visi duomenys'!S44</f>
        <v>42826</v>
      </c>
      <c r="T44" s="437">
        <f>'Visi duomenys'!T44</f>
        <v>2018</v>
      </c>
    </row>
    <row r="45" spans="1:20" ht="37.5" customHeight="1" x14ac:dyDescent="0.2">
      <c r="A45" s="346" t="str">
        <f>'Visi duomenys'!A45</f>
        <v>1.2.2.2.4</v>
      </c>
      <c r="B45" s="233" t="str">
        <f>'Visi duomenys'!B45</f>
        <v>Mažosios Lietuvos Jurbarko krašto kultūros centro aktualizavimas</v>
      </c>
      <c r="C45" s="232" t="str">
        <f>'Visi duomenys'!C45</f>
        <v>JRSA</v>
      </c>
      <c r="D45" s="232" t="str">
        <f>'Visi duomenys'!D45</f>
        <v>KM</v>
      </c>
      <c r="E45" s="232" t="str">
        <f>'Visi duomenys'!E45</f>
        <v>Jurbarko rajonas</v>
      </c>
      <c r="F45" s="232" t="str">
        <f>'Visi duomenys'!F45</f>
        <v>05.4.1-CPVA-R-302</v>
      </c>
      <c r="G45" s="232" t="str">
        <f>'Visi duomenys'!G45</f>
        <v>R</v>
      </c>
      <c r="H45" s="232">
        <f>'Visi duomenys'!H45</f>
        <v>0</v>
      </c>
      <c r="I45" s="232">
        <f>'Visi duomenys'!I45</f>
        <v>0</v>
      </c>
      <c r="J45" s="234">
        <f>'Visi duomenys'!J45</f>
        <v>335993</v>
      </c>
      <c r="K45" s="234">
        <f>'Visi duomenys'!K45</f>
        <v>50398.95</v>
      </c>
      <c r="L45" s="234">
        <f>'Visi duomenys'!L45</f>
        <v>0</v>
      </c>
      <c r="M45" s="234">
        <f>'Visi duomenys'!M45</f>
        <v>0</v>
      </c>
      <c r="N45" s="234">
        <f>'Visi duomenys'!N45</f>
        <v>0</v>
      </c>
      <c r="O45" s="234">
        <f>'Visi duomenys'!O45</f>
        <v>285594.05</v>
      </c>
      <c r="P45" s="341">
        <f>'Visi duomenys'!P45</f>
        <v>42675</v>
      </c>
      <c r="Q45" s="341">
        <f>'Visi duomenys'!Q45</f>
        <v>42826</v>
      </c>
      <c r="R45" s="441" t="str">
        <f>'Visi duomenys'!R45</f>
        <v>2017/</v>
      </c>
      <c r="S45" s="442">
        <f>'Visi duomenys'!S45</f>
        <v>42917</v>
      </c>
      <c r="T45" s="437">
        <f>'Visi duomenys'!T45</f>
        <v>2019</v>
      </c>
    </row>
    <row r="46" spans="1:20" ht="37.5" customHeight="1" x14ac:dyDescent="0.2">
      <c r="A46" s="346" t="str">
        <f>'Visi duomenys'!A46</f>
        <v>1.2.3.</v>
      </c>
      <c r="B46" s="347" t="str">
        <f>'Visi duomenys'!B46</f>
        <v xml:space="preserve">Uždavinys. Vykdyti informacines marketingo priemones, skatinančias viešąsias ir privačias investicijas  į rekreacijos ir turizmo sistemos plėtrą, gerinti turizmo įvaizdį ir didinti paslaugų prieinamumą.  </v>
      </c>
      <c r="C46" s="346">
        <f>'Visi duomenys'!C46</f>
        <v>0</v>
      </c>
      <c r="D46" s="346">
        <f>'Visi duomenys'!D46</f>
        <v>0</v>
      </c>
      <c r="E46" s="346">
        <f>'Visi duomenys'!E46</f>
        <v>0</v>
      </c>
      <c r="F46" s="346">
        <f>'Visi duomenys'!F46</f>
        <v>0</v>
      </c>
      <c r="G46" s="346">
        <f>'Visi duomenys'!G46</f>
        <v>0</v>
      </c>
      <c r="H46" s="346">
        <f>'Visi duomenys'!H46</f>
        <v>0</v>
      </c>
      <c r="I46" s="346">
        <f>'Visi duomenys'!I46</f>
        <v>0</v>
      </c>
      <c r="J46" s="348">
        <f>'Visi duomenys'!J46</f>
        <v>0</v>
      </c>
      <c r="K46" s="348">
        <f>'Visi duomenys'!K46</f>
        <v>0</v>
      </c>
      <c r="L46" s="348">
        <f>'Visi duomenys'!L46</f>
        <v>0</v>
      </c>
      <c r="M46" s="348">
        <f>'Visi duomenys'!M46</f>
        <v>0</v>
      </c>
      <c r="N46" s="348">
        <f>'Visi duomenys'!N46</f>
        <v>0</v>
      </c>
      <c r="O46" s="348">
        <f>'Visi duomenys'!O46</f>
        <v>0</v>
      </c>
      <c r="P46" s="349">
        <f>'Visi duomenys'!P46</f>
        <v>0</v>
      </c>
      <c r="Q46" s="349">
        <f>'Visi duomenys'!Q46</f>
        <v>0</v>
      </c>
      <c r="R46" s="439">
        <f>'Visi duomenys'!R46</f>
        <v>0</v>
      </c>
      <c r="S46" s="453">
        <f>'Visi duomenys'!S46</f>
        <v>0</v>
      </c>
      <c r="T46" s="447">
        <f>'Visi duomenys'!T46</f>
        <v>0</v>
      </c>
    </row>
    <row r="47" spans="1:20" ht="37.5" customHeight="1" x14ac:dyDescent="0.2">
      <c r="A47" s="346" t="str">
        <f>'Visi duomenys'!A47</f>
        <v>1.2.3.1</v>
      </c>
      <c r="B47" s="343" t="str">
        <f>'Visi duomenys'!B47</f>
        <v>Priemonė: Savivaldybes jungiančių turizmo trasų ir turizmo maršrutų informacinės infrastruktūros plėtra</v>
      </c>
      <c r="C47" s="342">
        <f>'Visi duomenys'!C47</f>
        <v>0</v>
      </c>
      <c r="D47" s="342">
        <f>'Visi duomenys'!D47</f>
        <v>0</v>
      </c>
      <c r="E47" s="342">
        <f>'Visi duomenys'!E47</f>
        <v>0</v>
      </c>
      <c r="F47" s="342">
        <f>'Visi duomenys'!F47</f>
        <v>0</v>
      </c>
      <c r="G47" s="342">
        <f>'Visi duomenys'!G47</f>
        <v>0</v>
      </c>
      <c r="H47" s="342">
        <f>'Visi duomenys'!H47</f>
        <v>0</v>
      </c>
      <c r="I47" s="342">
        <f>'Visi duomenys'!I47</f>
        <v>0</v>
      </c>
      <c r="J47" s="344">
        <f>'Visi duomenys'!J47</f>
        <v>0</v>
      </c>
      <c r="K47" s="344">
        <f>'Visi duomenys'!K47</f>
        <v>0</v>
      </c>
      <c r="L47" s="344">
        <f>'Visi duomenys'!L47</f>
        <v>0</v>
      </c>
      <c r="M47" s="344">
        <f>'Visi duomenys'!M47</f>
        <v>0</v>
      </c>
      <c r="N47" s="344">
        <f>'Visi duomenys'!N47</f>
        <v>0</v>
      </c>
      <c r="O47" s="344">
        <f>'Visi duomenys'!O47</f>
        <v>0</v>
      </c>
      <c r="P47" s="345">
        <f>'Visi duomenys'!P47</f>
        <v>0</v>
      </c>
      <c r="Q47" s="345">
        <f>'Visi duomenys'!Q47</f>
        <v>0</v>
      </c>
      <c r="R47" s="440">
        <f>'Visi duomenys'!R47</f>
        <v>0</v>
      </c>
      <c r="S47" s="454">
        <f>'Visi duomenys'!S47</f>
        <v>0</v>
      </c>
      <c r="T47" s="448">
        <f>'Visi duomenys'!T47</f>
        <v>0</v>
      </c>
    </row>
    <row r="48" spans="1:20" ht="37.5" customHeight="1" x14ac:dyDescent="0.2">
      <c r="A48" s="346" t="str">
        <f>'Visi duomenys'!A48</f>
        <v>1.2.3.1.1</v>
      </c>
      <c r="B48" s="233" t="str">
        <f>'Visi duomenys'!B48</f>
        <v>Savivaldybes jungiančių turizmo trąsų ir turizmo maršrutų infrastruktūros plėtra Tauragės regione</v>
      </c>
      <c r="C48" s="232" t="str">
        <f>'Visi duomenys'!C48</f>
        <v>JRSA</v>
      </c>
      <c r="D48" s="232" t="str">
        <f>'Visi duomenys'!D48</f>
        <v>ŪM</v>
      </c>
      <c r="E48" s="232" t="str">
        <f>'Visi duomenys'!E48</f>
        <v>Tauragės apskritis</v>
      </c>
      <c r="F48" s="232" t="str">
        <f>'Visi duomenys'!F48</f>
        <v>05.4.1-LVPA-R-821</v>
      </c>
      <c r="G48" s="232" t="str">
        <f>'Visi duomenys'!G48</f>
        <v>R</v>
      </c>
      <c r="H48" s="232">
        <f>'Visi duomenys'!H48</f>
        <v>0</v>
      </c>
      <c r="I48" s="232">
        <f>'Visi duomenys'!I48</f>
        <v>0</v>
      </c>
      <c r="J48" s="234">
        <f>'Visi duomenys'!J48</f>
        <v>466925.52</v>
      </c>
      <c r="K48" s="234">
        <f>'Visi duomenys'!K48</f>
        <v>70038.83</v>
      </c>
      <c r="L48" s="234">
        <f>'Visi duomenys'!L48</f>
        <v>0</v>
      </c>
      <c r="M48" s="234">
        <f>'Visi duomenys'!M48</f>
        <v>0</v>
      </c>
      <c r="N48" s="234">
        <f>'Visi duomenys'!N48</f>
        <v>0</v>
      </c>
      <c r="O48" s="234">
        <f>'Visi duomenys'!O48</f>
        <v>396886.69</v>
      </c>
      <c r="P48" s="341">
        <f>'Visi duomenys'!P48</f>
        <v>42675</v>
      </c>
      <c r="Q48" s="341">
        <f>'Visi duomenys'!Q48</f>
        <v>42826</v>
      </c>
      <c r="R48" s="441" t="str">
        <f>'Visi duomenys'!R48</f>
        <v>2017/</v>
      </c>
      <c r="S48" s="442">
        <f>'Visi duomenys'!S48</f>
        <v>42917</v>
      </c>
      <c r="T48" s="437">
        <f>'Visi duomenys'!T48</f>
        <v>2018</v>
      </c>
    </row>
    <row r="49" spans="1:20" ht="37.5" customHeight="1" x14ac:dyDescent="0.2">
      <c r="A49" s="346" t="str">
        <f>'Visi duomenys'!A49</f>
        <v>2.1.</v>
      </c>
      <c r="B49" s="347" t="str">
        <f>'Visi duomenys'!B49</f>
        <v xml:space="preserve">Tikslas. Gerinti viešųjų sveikatos apsaugos, švietimo ir socialinių paslaugų teikimo kokybę, didinti jų prieinamumą gyventojams. </v>
      </c>
      <c r="C49" s="346">
        <f>'Visi duomenys'!C49</f>
        <v>0</v>
      </c>
      <c r="D49" s="346">
        <f>'Visi duomenys'!D49</f>
        <v>0</v>
      </c>
      <c r="E49" s="346">
        <f>'Visi duomenys'!E49</f>
        <v>0</v>
      </c>
      <c r="F49" s="346">
        <f>'Visi duomenys'!F49</f>
        <v>0</v>
      </c>
      <c r="G49" s="346">
        <f>'Visi duomenys'!G49</f>
        <v>0</v>
      </c>
      <c r="H49" s="346">
        <f>'Visi duomenys'!H49</f>
        <v>0</v>
      </c>
      <c r="I49" s="346">
        <f>'Visi duomenys'!I49</f>
        <v>0</v>
      </c>
      <c r="J49" s="348">
        <f>'Visi duomenys'!J49</f>
        <v>0</v>
      </c>
      <c r="K49" s="348">
        <f>'Visi duomenys'!K49</f>
        <v>0</v>
      </c>
      <c r="L49" s="348">
        <f>'Visi duomenys'!L49</f>
        <v>0</v>
      </c>
      <c r="M49" s="348">
        <f>'Visi duomenys'!M49</f>
        <v>0</v>
      </c>
      <c r="N49" s="348">
        <f>'Visi duomenys'!N49</f>
        <v>0</v>
      </c>
      <c r="O49" s="348">
        <f>'Visi duomenys'!O49</f>
        <v>0</v>
      </c>
      <c r="P49" s="349">
        <f>'Visi duomenys'!P49</f>
        <v>0</v>
      </c>
      <c r="Q49" s="349">
        <f>'Visi duomenys'!Q49</f>
        <v>0</v>
      </c>
      <c r="R49" s="439">
        <f>'Visi duomenys'!R49</f>
        <v>0</v>
      </c>
      <c r="S49" s="453">
        <f>'Visi duomenys'!S49</f>
        <v>0</v>
      </c>
      <c r="T49" s="447">
        <f>'Visi duomenys'!T49</f>
        <v>0</v>
      </c>
    </row>
    <row r="50" spans="1:20" ht="37.5" customHeight="1" x14ac:dyDescent="0.2">
      <c r="A50" s="346" t="str">
        <f>'Visi duomenys'!A50</f>
        <v>2.1.1.</v>
      </c>
      <c r="B50" s="347" t="str">
        <f>'Visi duomenys'!B50</f>
        <v>Uždavinys. Padidinti bendrojo ugdymo, priešmokyklinio ir ikimokyklinio bei neformaliojo švietimo įstaigų tinklo efektyvumą, plėtoti vaikų ir jaunimo ugdymo galimybes ir prieinamumą.</v>
      </c>
      <c r="C50" s="346">
        <f>'Visi duomenys'!C50</f>
        <v>0</v>
      </c>
      <c r="D50" s="346">
        <f>'Visi duomenys'!D50</f>
        <v>0</v>
      </c>
      <c r="E50" s="346">
        <f>'Visi duomenys'!E50</f>
        <v>0</v>
      </c>
      <c r="F50" s="346">
        <f>'Visi duomenys'!F50</f>
        <v>0</v>
      </c>
      <c r="G50" s="346">
        <f>'Visi duomenys'!G50</f>
        <v>0</v>
      </c>
      <c r="H50" s="346">
        <f>'Visi duomenys'!H50</f>
        <v>0</v>
      </c>
      <c r="I50" s="346">
        <f>'Visi duomenys'!I50</f>
        <v>0</v>
      </c>
      <c r="J50" s="348">
        <f>'Visi duomenys'!J50</f>
        <v>0</v>
      </c>
      <c r="K50" s="348">
        <f>'Visi duomenys'!K50</f>
        <v>0</v>
      </c>
      <c r="L50" s="348">
        <f>'Visi duomenys'!L50</f>
        <v>0</v>
      </c>
      <c r="M50" s="348">
        <f>'Visi duomenys'!M50</f>
        <v>0</v>
      </c>
      <c r="N50" s="348">
        <f>'Visi duomenys'!N50</f>
        <v>0</v>
      </c>
      <c r="O50" s="348">
        <f>'Visi duomenys'!O50</f>
        <v>0</v>
      </c>
      <c r="P50" s="349">
        <f>'Visi duomenys'!P50</f>
        <v>0</v>
      </c>
      <c r="Q50" s="349">
        <f>'Visi duomenys'!Q50</f>
        <v>0</v>
      </c>
      <c r="R50" s="439">
        <f>'Visi duomenys'!R50</f>
        <v>0</v>
      </c>
      <c r="S50" s="453">
        <f>'Visi duomenys'!S50</f>
        <v>0</v>
      </c>
      <c r="T50" s="447">
        <f>'Visi duomenys'!T50</f>
        <v>0</v>
      </c>
    </row>
    <row r="51" spans="1:20" ht="37.5" customHeight="1" x14ac:dyDescent="0.2">
      <c r="A51" s="346" t="str">
        <f>'Visi duomenys'!A51</f>
        <v>2.1.1.1</v>
      </c>
      <c r="B51" s="343" t="str">
        <f>'Visi duomenys'!B51</f>
        <v>Priemonė: Mokyklų tinklo efektyvumo didinimas „Modernizuoti bendrojo ugdymo įstaigas ir aprūpinti jas gamtos, technologijų, menų ir kitų mokslų laboratorijų įranga“</v>
      </c>
      <c r="C51" s="342">
        <f>'Visi duomenys'!C51</f>
        <v>0</v>
      </c>
      <c r="D51" s="342">
        <f>'Visi duomenys'!D51</f>
        <v>0</v>
      </c>
      <c r="E51" s="342">
        <f>'Visi duomenys'!E51</f>
        <v>0</v>
      </c>
      <c r="F51" s="342">
        <f>'Visi duomenys'!F51</f>
        <v>0</v>
      </c>
      <c r="G51" s="342">
        <f>'Visi duomenys'!G51</f>
        <v>0</v>
      </c>
      <c r="H51" s="342">
        <f>'Visi duomenys'!H51</f>
        <v>0</v>
      </c>
      <c r="I51" s="342">
        <f>'Visi duomenys'!I51</f>
        <v>0</v>
      </c>
      <c r="J51" s="344">
        <f>'Visi duomenys'!J51</f>
        <v>0</v>
      </c>
      <c r="K51" s="344">
        <f>'Visi duomenys'!K51</f>
        <v>0</v>
      </c>
      <c r="L51" s="344">
        <f>'Visi duomenys'!L51</f>
        <v>0</v>
      </c>
      <c r="M51" s="344">
        <f>'Visi duomenys'!M51</f>
        <v>0</v>
      </c>
      <c r="N51" s="344">
        <f>'Visi duomenys'!N51</f>
        <v>0</v>
      </c>
      <c r="O51" s="344">
        <f>'Visi duomenys'!O51</f>
        <v>0</v>
      </c>
      <c r="P51" s="345">
        <f>'Visi duomenys'!P51</f>
        <v>0</v>
      </c>
      <c r="Q51" s="345">
        <f>'Visi duomenys'!Q51</f>
        <v>0</v>
      </c>
      <c r="R51" s="440">
        <f>'Visi duomenys'!R51</f>
        <v>0</v>
      </c>
      <c r="S51" s="454">
        <f>'Visi duomenys'!S51</f>
        <v>0</v>
      </c>
      <c r="T51" s="448">
        <f>'Visi duomenys'!T51</f>
        <v>0</v>
      </c>
    </row>
    <row r="52" spans="1:20" ht="37.5" customHeight="1" x14ac:dyDescent="0.2">
      <c r="A52" s="346" t="str">
        <f>'Visi duomenys'!A52</f>
        <v>2.1.1.1.1</v>
      </c>
      <c r="B52" s="233" t="str">
        <f>'Visi duomenys'!B52</f>
        <v>Šilalės Simono Gaudėšiaus gimnazijos  pastato dalies patalpų modernizavimas ir aprūpinimas įranga</v>
      </c>
      <c r="C52" s="232" t="str">
        <f>'Visi duomenys'!C52</f>
        <v>ŠRSA</v>
      </c>
      <c r="D52" s="232" t="str">
        <f>'Visi duomenys'!D52</f>
        <v>ŠMM</v>
      </c>
      <c r="E52" s="232" t="str">
        <f>'Visi duomenys'!E52</f>
        <v>Šilalės m.</v>
      </c>
      <c r="F52" s="232" t="str">
        <f>'Visi duomenys'!F52</f>
        <v>09.1.3-CPVA-R-724</v>
      </c>
      <c r="G52" s="232" t="str">
        <f>'Visi duomenys'!G52</f>
        <v>R</v>
      </c>
      <c r="H52" s="232">
        <f>'Visi duomenys'!H52</f>
        <v>0</v>
      </c>
      <c r="I52" s="232">
        <f>'Visi duomenys'!I52</f>
        <v>0</v>
      </c>
      <c r="J52" s="234">
        <f>'Visi duomenys'!J52</f>
        <v>348722.37</v>
      </c>
      <c r="K52" s="234">
        <f>'Visi duomenys'!K52</f>
        <v>26154.19</v>
      </c>
      <c r="L52" s="234">
        <f>'Visi duomenys'!L52</f>
        <v>26154.18</v>
      </c>
      <c r="M52" s="234">
        <f>'Visi duomenys'!M52</f>
        <v>0</v>
      </c>
      <c r="N52" s="234">
        <f>'Visi duomenys'!N52</f>
        <v>0</v>
      </c>
      <c r="O52" s="234">
        <f>'Visi duomenys'!O52</f>
        <v>296414</v>
      </c>
      <c r="P52" s="341">
        <f>'Visi duomenys'!P52</f>
        <v>42916</v>
      </c>
      <c r="Q52" s="341">
        <f>'Visi duomenys'!Q52</f>
        <v>43008</v>
      </c>
      <c r="R52" s="441" t="str">
        <f>'Visi duomenys'!R52</f>
        <v>2017/</v>
      </c>
      <c r="S52" s="442">
        <f>'Visi duomenys'!S52</f>
        <v>43100</v>
      </c>
      <c r="T52" s="437">
        <f>'Visi duomenys'!T52</f>
        <v>2019</v>
      </c>
    </row>
    <row r="53" spans="1:20" ht="37.5" customHeight="1" x14ac:dyDescent="0.2">
      <c r="A53" s="346" t="str">
        <f>'Visi duomenys'!A53</f>
        <v>2.1.1.1.2</v>
      </c>
      <c r="B53" s="233" t="str">
        <f>'Visi duomenys'!B53</f>
        <v>Mokyklo tinklo efektyvumo didinimas Pagėgių Algimanto Mackaus gimnazijoje</v>
      </c>
      <c r="C53" s="232" t="str">
        <f>'Visi duomenys'!C53</f>
        <v>PSA</v>
      </c>
      <c r="D53" s="232" t="str">
        <f>'Visi duomenys'!D53</f>
        <v>ŠMM</v>
      </c>
      <c r="E53" s="232" t="str">
        <f>'Visi duomenys'!E53</f>
        <v>Pagėgių miestas</v>
      </c>
      <c r="F53" s="232" t="str">
        <f>'Visi duomenys'!F53</f>
        <v>09.1.3-CPVA-R-724</v>
      </c>
      <c r="G53" s="232" t="str">
        <f>'Visi duomenys'!G53</f>
        <v>R</v>
      </c>
      <c r="H53" s="232">
        <f>'Visi duomenys'!H53</f>
        <v>0</v>
      </c>
      <c r="I53" s="232">
        <f>'Visi duomenys'!I53</f>
        <v>0</v>
      </c>
      <c r="J53" s="234">
        <f>'Visi duomenys'!J53</f>
        <v>134057.64705882352</v>
      </c>
      <c r="K53" s="234">
        <f>'Visi duomenys'!K53</f>
        <v>10054.323529411764</v>
      </c>
      <c r="L53" s="234">
        <f>'Visi duomenys'!L53</f>
        <v>10054.323529411764</v>
      </c>
      <c r="M53" s="234">
        <f>'Visi duomenys'!M53</f>
        <v>0</v>
      </c>
      <c r="N53" s="234">
        <f>'Visi duomenys'!N53</f>
        <v>0</v>
      </c>
      <c r="O53" s="234">
        <f>'Visi duomenys'!O53</f>
        <v>113949</v>
      </c>
      <c r="P53" s="341">
        <f>'Visi duomenys'!P53</f>
        <v>42887</v>
      </c>
      <c r="Q53" s="341">
        <f>'Visi duomenys'!Q53</f>
        <v>42979</v>
      </c>
      <c r="R53" s="441" t="str">
        <f>'Visi duomenys'!R53</f>
        <v>2017/</v>
      </c>
      <c r="S53" s="442">
        <f>'Visi duomenys'!S53</f>
        <v>43070</v>
      </c>
      <c r="T53" s="437">
        <f>'Visi duomenys'!T53</f>
        <v>2019</v>
      </c>
    </row>
    <row r="54" spans="1:20" ht="37.5" customHeight="1" x14ac:dyDescent="0.2">
      <c r="A54" s="346" t="str">
        <f>'Visi duomenys'!A54</f>
        <v>2.1.1.1.3</v>
      </c>
      <c r="B54" s="233" t="str">
        <f>'Visi duomenys'!B54</f>
        <v>Ikimokyklinio ir priešmokyklinio ugdymo patalpų įrengimas Eržvilko gimnazijoje</v>
      </c>
      <c r="C54" s="232" t="str">
        <f>'Visi duomenys'!C54</f>
        <v>JRSA</v>
      </c>
      <c r="D54" s="232" t="str">
        <f>'Visi duomenys'!D54</f>
        <v>ŠMM</v>
      </c>
      <c r="E54" s="232" t="str">
        <f>'Visi duomenys'!E54</f>
        <v>Jurbarko miestas</v>
      </c>
      <c r="F54" s="232" t="str">
        <f>'Visi duomenys'!F54</f>
        <v>09.1.3-CPVA-R-724</v>
      </c>
      <c r="G54" s="232" t="str">
        <f>'Visi duomenys'!G54</f>
        <v>R</v>
      </c>
      <c r="H54" s="232">
        <f>'Visi duomenys'!H54</f>
        <v>0</v>
      </c>
      <c r="I54" s="232">
        <f>'Visi duomenys'!I54</f>
        <v>0</v>
      </c>
      <c r="J54" s="234">
        <f>'Visi duomenys'!J54</f>
        <v>394072</v>
      </c>
      <c r="K54" s="234">
        <f>'Visi duomenys'!K54</f>
        <v>29556</v>
      </c>
      <c r="L54" s="234">
        <f>'Visi duomenys'!L54</f>
        <v>29555</v>
      </c>
      <c r="M54" s="234">
        <f>'Visi duomenys'!M54</f>
        <v>0</v>
      </c>
      <c r="N54" s="234">
        <f>'Visi duomenys'!N54</f>
        <v>0</v>
      </c>
      <c r="O54" s="234">
        <f>'Visi duomenys'!O54</f>
        <v>334961</v>
      </c>
      <c r="P54" s="341">
        <f>'Visi duomenys'!P54</f>
        <v>42917</v>
      </c>
      <c r="Q54" s="341">
        <f>'Visi duomenys'!Q54</f>
        <v>42979</v>
      </c>
      <c r="R54" s="441" t="str">
        <f>'Visi duomenys'!R54</f>
        <v>2017/</v>
      </c>
      <c r="S54" s="442">
        <f>'Visi duomenys'!S54</f>
        <v>43070</v>
      </c>
      <c r="T54" s="437">
        <f>'Visi duomenys'!T54</f>
        <v>2019</v>
      </c>
    </row>
    <row r="55" spans="1:20" ht="37.5" customHeight="1" x14ac:dyDescent="0.2">
      <c r="A55" s="346" t="str">
        <f>'Visi duomenys'!A55</f>
        <v>2.1.1.1.4</v>
      </c>
      <c r="B55" s="233" t="str">
        <f>'Visi duomenys'!B55</f>
        <v>Tauragės Martyno Mažvydo progimnazijos modernizavimas</v>
      </c>
      <c r="C55" s="232" t="str">
        <f>'Visi duomenys'!C55</f>
        <v>TRSA</v>
      </c>
      <c r="D55" s="232" t="str">
        <f>'Visi duomenys'!D55</f>
        <v>ŠMM</v>
      </c>
      <c r="E55" s="232" t="str">
        <f>'Visi duomenys'!E55</f>
        <v>Tauragės miestas</v>
      </c>
      <c r="F55" s="232" t="str">
        <f>'Visi duomenys'!F55</f>
        <v>09.1.3-CPVA-R-724</v>
      </c>
      <c r="G55" s="232" t="str">
        <f>'Visi duomenys'!G55</f>
        <v>R</v>
      </c>
      <c r="H55" s="232">
        <f>'Visi duomenys'!H55</f>
        <v>0</v>
      </c>
      <c r="I55" s="232">
        <f>'Visi duomenys'!I55</f>
        <v>0</v>
      </c>
      <c r="J55" s="234">
        <f>'Visi duomenys'!J55</f>
        <v>544762.36</v>
      </c>
      <c r="K55" s="234">
        <f>'Visi duomenys'!K55</f>
        <v>40857.18</v>
      </c>
      <c r="L55" s="234">
        <f>'Visi duomenys'!L55</f>
        <v>40857.18</v>
      </c>
      <c r="M55" s="234">
        <f>'Visi duomenys'!M55</f>
        <v>0</v>
      </c>
      <c r="N55" s="234">
        <f>'Visi duomenys'!N55</f>
        <v>0</v>
      </c>
      <c r="O55" s="234">
        <f>'Visi duomenys'!O55</f>
        <v>463048</v>
      </c>
      <c r="P55" s="341">
        <f>'Visi duomenys'!P55</f>
        <v>42947</v>
      </c>
      <c r="Q55" s="341">
        <f>'Visi duomenys'!Q55</f>
        <v>43008</v>
      </c>
      <c r="R55" s="441" t="str">
        <f>'Visi duomenys'!R55</f>
        <v>2017/</v>
      </c>
      <c r="S55" s="442">
        <f>'Visi duomenys'!S55</f>
        <v>43100</v>
      </c>
      <c r="T55" s="437">
        <f>'Visi duomenys'!T55</f>
        <v>2020</v>
      </c>
    </row>
    <row r="56" spans="1:20" ht="37.5" customHeight="1" x14ac:dyDescent="0.2">
      <c r="A56" s="346" t="str">
        <f>'Visi duomenys'!A56</f>
        <v>2.1.1.2</v>
      </c>
      <c r="B56" s="343" t="str">
        <f>'Visi duomenys'!B56</f>
        <v>Priemonė: Neformaliojo švietimo infrastruktūros tobulinimas „Plėtoti vaikų ir jauninimo neformaliojo ugdymo galimybes (ypač kaimo vietovėse)“</v>
      </c>
      <c r="C56" s="342">
        <f>'Visi duomenys'!C56</f>
        <v>0</v>
      </c>
      <c r="D56" s="342">
        <f>'Visi duomenys'!D56</f>
        <v>0</v>
      </c>
      <c r="E56" s="342">
        <f>'Visi duomenys'!E56</f>
        <v>0</v>
      </c>
      <c r="F56" s="342">
        <f>'Visi duomenys'!F56</f>
        <v>0</v>
      </c>
      <c r="G56" s="342">
        <f>'Visi duomenys'!G56</f>
        <v>0</v>
      </c>
      <c r="H56" s="342">
        <f>'Visi duomenys'!H56</f>
        <v>0</v>
      </c>
      <c r="I56" s="342">
        <f>'Visi duomenys'!I56</f>
        <v>0</v>
      </c>
      <c r="J56" s="344">
        <f>'Visi duomenys'!J56</f>
        <v>0</v>
      </c>
      <c r="K56" s="344">
        <f>'Visi duomenys'!K56</f>
        <v>0</v>
      </c>
      <c r="L56" s="344">
        <f>'Visi duomenys'!L56</f>
        <v>0</v>
      </c>
      <c r="M56" s="344">
        <f>'Visi duomenys'!M56</f>
        <v>0</v>
      </c>
      <c r="N56" s="344">
        <f>'Visi duomenys'!N56</f>
        <v>0</v>
      </c>
      <c r="O56" s="344">
        <f>'Visi duomenys'!O56</f>
        <v>0</v>
      </c>
      <c r="P56" s="345">
        <f>'Visi duomenys'!P56</f>
        <v>0</v>
      </c>
      <c r="Q56" s="345">
        <f>'Visi duomenys'!Q56</f>
        <v>0</v>
      </c>
      <c r="R56" s="440">
        <f>'Visi duomenys'!R56</f>
        <v>0</v>
      </c>
      <c r="S56" s="454">
        <f>'Visi duomenys'!S56</f>
        <v>0</v>
      </c>
      <c r="T56" s="448">
        <f>'Visi duomenys'!T56</f>
        <v>0</v>
      </c>
    </row>
    <row r="57" spans="1:20" ht="37.5" customHeight="1" x14ac:dyDescent="0.2">
      <c r="A57" s="346" t="str">
        <f>'Visi duomenys'!A57</f>
        <v>2.1.1.2.1</v>
      </c>
      <c r="B57" s="233" t="str">
        <f>'Visi duomenys'!B57</f>
        <v>Neformaliojo švietimo infrastruktūros tobulinimas Pagėgių meno ir sporto mokykloje</v>
      </c>
      <c r="C57" s="232" t="str">
        <f>'Visi duomenys'!C57</f>
        <v>PSA</v>
      </c>
      <c r="D57" s="232" t="str">
        <f>'Visi duomenys'!D57</f>
        <v>ŠMM</v>
      </c>
      <c r="E57" s="232" t="str">
        <f>'Visi duomenys'!E57</f>
        <v>Pagėgių miestas</v>
      </c>
      <c r="F57" s="232" t="str">
        <f>'Visi duomenys'!F57</f>
        <v>09.1.3-CPVA-R-725</v>
      </c>
      <c r="G57" s="232" t="str">
        <f>'Visi duomenys'!G57</f>
        <v>R</v>
      </c>
      <c r="H57" s="232">
        <f>'Visi duomenys'!H57</f>
        <v>0</v>
      </c>
      <c r="I57" s="232">
        <f>'Visi duomenys'!I57</f>
        <v>0</v>
      </c>
      <c r="J57" s="234">
        <f>'Visi duomenys'!J57</f>
        <v>148515.76</v>
      </c>
      <c r="K57" s="234">
        <f>'Visi duomenys'!K57</f>
        <v>24397.759999999998</v>
      </c>
      <c r="L57" s="234">
        <f>'Visi duomenys'!L57</f>
        <v>0</v>
      </c>
      <c r="M57" s="234">
        <f>'Visi duomenys'!M57</f>
        <v>0</v>
      </c>
      <c r="N57" s="234">
        <f>'Visi duomenys'!N57</f>
        <v>0</v>
      </c>
      <c r="O57" s="234">
        <f>'Visi duomenys'!O57</f>
        <v>124118</v>
      </c>
      <c r="P57" s="341">
        <f>'Visi duomenys'!P57</f>
        <v>42887</v>
      </c>
      <c r="Q57" s="341">
        <f>'Visi duomenys'!Q57</f>
        <v>42979</v>
      </c>
      <c r="R57" s="441" t="str">
        <f>'Visi duomenys'!R57</f>
        <v>2017/</v>
      </c>
      <c r="S57" s="442">
        <f>'Visi duomenys'!S57</f>
        <v>43070</v>
      </c>
      <c r="T57" s="437">
        <f>'Visi duomenys'!T57</f>
        <v>2019</v>
      </c>
    </row>
    <row r="58" spans="1:20" ht="37.5" customHeight="1" x14ac:dyDescent="0.2">
      <c r="A58" s="346" t="str">
        <f>'Visi duomenys'!A58</f>
        <v>2.1.1.2.2</v>
      </c>
      <c r="B58" s="233" t="str">
        <f>'Visi duomenys'!B58</f>
        <v>Jurbarko Antano Sodeikos meno mokyklos atnaujinimas ir pritaikymas neformaliajam ugdymui</v>
      </c>
      <c r="C58" s="232" t="str">
        <f>'Visi duomenys'!C58</f>
        <v>JRSA</v>
      </c>
      <c r="D58" s="232" t="str">
        <f>'Visi duomenys'!D58</f>
        <v>ŠMM</v>
      </c>
      <c r="E58" s="232" t="str">
        <f>'Visi duomenys'!E58</f>
        <v>Jurbarko miestas</v>
      </c>
      <c r="F58" s="232" t="str">
        <f>'Visi duomenys'!F58</f>
        <v>09.1.3-CPVA-R-725</v>
      </c>
      <c r="G58" s="232" t="str">
        <f>'Visi duomenys'!G58</f>
        <v>R</v>
      </c>
      <c r="H58" s="232">
        <f>'Visi duomenys'!H58</f>
        <v>0</v>
      </c>
      <c r="I58" s="232">
        <f>'Visi duomenys'!I58</f>
        <v>0</v>
      </c>
      <c r="J58" s="234">
        <f>'Visi duomenys'!J58</f>
        <v>181044</v>
      </c>
      <c r="K58" s="234">
        <f>'Visi duomenys'!K58</f>
        <v>27157</v>
      </c>
      <c r="L58" s="234">
        <f>'Visi duomenys'!L58</f>
        <v>0</v>
      </c>
      <c r="M58" s="234">
        <f>'Visi duomenys'!M58</f>
        <v>0</v>
      </c>
      <c r="N58" s="234">
        <f>'Visi duomenys'!N58</f>
        <v>0</v>
      </c>
      <c r="O58" s="234">
        <f>'Visi duomenys'!O58</f>
        <v>153887</v>
      </c>
      <c r="P58" s="341">
        <f>'Visi duomenys'!P58</f>
        <v>42887</v>
      </c>
      <c r="Q58" s="341">
        <f>'Visi duomenys'!Q58</f>
        <v>43009</v>
      </c>
      <c r="R58" s="441" t="str">
        <f>'Visi duomenys'!R58</f>
        <v>2017/</v>
      </c>
      <c r="S58" s="442">
        <f>'Visi duomenys'!S58</f>
        <v>43070</v>
      </c>
      <c r="T58" s="437">
        <f>'Visi duomenys'!T58</f>
        <v>2019</v>
      </c>
    </row>
    <row r="59" spans="1:20" ht="37.5" customHeight="1" x14ac:dyDescent="0.2">
      <c r="A59" s="346" t="str">
        <f>'Visi duomenys'!A59</f>
        <v>2.1.1.2.3</v>
      </c>
      <c r="B59" s="233" t="str">
        <f>'Visi duomenys'!B59</f>
        <v>Vaikų ir jaunimo neformalaus ugdymosi galimybių plėtra Tauragės Moksleivių kūrybos centre</v>
      </c>
      <c r="C59" s="232" t="str">
        <f>'Visi duomenys'!C59</f>
        <v>TRSA</v>
      </c>
      <c r="D59" s="232" t="str">
        <f>'Visi duomenys'!D59</f>
        <v>ŠMM</v>
      </c>
      <c r="E59" s="232" t="str">
        <f>'Visi duomenys'!E59</f>
        <v>Tauragės miestas</v>
      </c>
      <c r="F59" s="232" t="str">
        <f>'Visi duomenys'!F59</f>
        <v>09.1.3-CPVA-R-725</v>
      </c>
      <c r="G59" s="232" t="str">
        <f>'Visi duomenys'!G59</f>
        <v>R</v>
      </c>
      <c r="H59" s="232">
        <f>'Visi duomenys'!H59</f>
        <v>0</v>
      </c>
      <c r="I59" s="232">
        <f>'Visi duomenys'!I59</f>
        <v>0</v>
      </c>
      <c r="J59" s="234">
        <f>'Visi duomenys'!J59</f>
        <v>250274.11</v>
      </c>
      <c r="K59" s="234">
        <f>'Visi duomenys'!K59</f>
        <v>37541.11</v>
      </c>
      <c r="L59" s="234">
        <f>'Visi duomenys'!L59</f>
        <v>0</v>
      </c>
      <c r="M59" s="234">
        <f>'Visi duomenys'!M59</f>
        <v>0</v>
      </c>
      <c r="N59" s="234">
        <f>'Visi duomenys'!N59</f>
        <v>0</v>
      </c>
      <c r="O59" s="234">
        <f>'Visi duomenys'!O59</f>
        <v>212733</v>
      </c>
      <c r="P59" s="341">
        <f>'Visi duomenys'!P59</f>
        <v>42887</v>
      </c>
      <c r="Q59" s="341">
        <f>'Visi duomenys'!Q59</f>
        <v>43098</v>
      </c>
      <c r="R59" s="441" t="str">
        <f>'Visi duomenys'!R59</f>
        <v>2018/</v>
      </c>
      <c r="S59" s="442">
        <f>'Visi duomenys'!S59</f>
        <v>43160</v>
      </c>
      <c r="T59" s="437">
        <f>'Visi duomenys'!T59</f>
        <v>2020</v>
      </c>
    </row>
    <row r="60" spans="1:20" ht="37.5" customHeight="1" x14ac:dyDescent="0.2">
      <c r="A60" s="346" t="str">
        <f>'Visi duomenys'!A60</f>
        <v>2.1.1.2.4</v>
      </c>
      <c r="B60" s="233" t="str">
        <f>'Visi duomenys'!B60</f>
        <v>Šilalės meno mokyklos infrastruktūros tobulinimas plėtojant vaikų ir jaunimo neformaliojo ugdymo galimybes</v>
      </c>
      <c r="C60" s="232" t="str">
        <f>'Visi duomenys'!C60</f>
        <v>Šilalės meno mokykla</v>
      </c>
      <c r="D60" s="232" t="str">
        <f>'Visi duomenys'!D60</f>
        <v>ŠMM</v>
      </c>
      <c r="E60" s="232" t="str">
        <f>'Visi duomenys'!E60</f>
        <v>Šilalės m.</v>
      </c>
      <c r="F60" s="232" t="str">
        <f>'Visi duomenys'!F60</f>
        <v>09.1.3-CPVA-R-725</v>
      </c>
      <c r="G60" s="232" t="str">
        <f>'Visi duomenys'!G60</f>
        <v>R</v>
      </c>
      <c r="H60" s="232">
        <f>'Visi duomenys'!H60</f>
        <v>0</v>
      </c>
      <c r="I60" s="232">
        <f>'Visi duomenys'!I60</f>
        <v>0</v>
      </c>
      <c r="J60" s="234">
        <f>'Visi duomenys'!J60</f>
        <v>92842.82</v>
      </c>
      <c r="K60" s="234">
        <f>'Visi duomenys'!K60</f>
        <v>28431.82</v>
      </c>
      <c r="L60" s="234">
        <f>'Visi duomenys'!L60</f>
        <v>0</v>
      </c>
      <c r="M60" s="234">
        <f>'Visi duomenys'!M60</f>
        <v>0</v>
      </c>
      <c r="N60" s="234">
        <f>'Visi duomenys'!N60</f>
        <v>0</v>
      </c>
      <c r="O60" s="234">
        <f>'Visi duomenys'!O60</f>
        <v>64411</v>
      </c>
      <c r="P60" s="341">
        <f>'Visi duomenys'!P60</f>
        <v>42887</v>
      </c>
      <c r="Q60" s="341">
        <f>'Visi duomenys'!Q60</f>
        <v>42948</v>
      </c>
      <c r="R60" s="441" t="str">
        <f>'Visi duomenys'!R60</f>
        <v>2017/</v>
      </c>
      <c r="S60" s="442">
        <f>'Visi duomenys'!S60</f>
        <v>43070</v>
      </c>
      <c r="T60" s="437">
        <f>'Visi duomenys'!T60</f>
        <v>2019</v>
      </c>
    </row>
    <row r="61" spans="1:20" ht="37.5" customHeight="1" x14ac:dyDescent="0.2">
      <c r="A61" s="346" t="str">
        <f>'Visi duomenys'!A61</f>
        <v>2.1.1.3</v>
      </c>
      <c r="B61" s="343" t="str">
        <f>'Visi duomenys'!B61</f>
        <v>Priemonė: Ikimokyklinio ir priešmokyklinio ugdymo prieinamumo didinimas</v>
      </c>
      <c r="C61" s="342">
        <f>'Visi duomenys'!C61</f>
        <v>0</v>
      </c>
      <c r="D61" s="342">
        <f>'Visi duomenys'!D61</f>
        <v>0</v>
      </c>
      <c r="E61" s="342">
        <f>'Visi duomenys'!E61</f>
        <v>0</v>
      </c>
      <c r="F61" s="342">
        <f>'Visi duomenys'!F61</f>
        <v>0</v>
      </c>
      <c r="G61" s="342">
        <f>'Visi duomenys'!G61</f>
        <v>0</v>
      </c>
      <c r="H61" s="342">
        <f>'Visi duomenys'!H61</f>
        <v>0</v>
      </c>
      <c r="I61" s="342">
        <f>'Visi duomenys'!I61</f>
        <v>0</v>
      </c>
      <c r="J61" s="344">
        <f>'Visi duomenys'!J61</f>
        <v>0</v>
      </c>
      <c r="K61" s="344">
        <f>'Visi duomenys'!K61</f>
        <v>0</v>
      </c>
      <c r="L61" s="344">
        <f>'Visi duomenys'!L61</f>
        <v>0</v>
      </c>
      <c r="M61" s="344">
        <f>'Visi duomenys'!M61</f>
        <v>0</v>
      </c>
      <c r="N61" s="344">
        <f>'Visi duomenys'!N61</f>
        <v>0</v>
      </c>
      <c r="O61" s="344">
        <f>'Visi duomenys'!O61</f>
        <v>0</v>
      </c>
      <c r="P61" s="345">
        <f>'Visi duomenys'!P61</f>
        <v>0</v>
      </c>
      <c r="Q61" s="345">
        <f>'Visi duomenys'!Q61</f>
        <v>0</v>
      </c>
      <c r="R61" s="440">
        <f>'Visi duomenys'!R61</f>
        <v>0</v>
      </c>
      <c r="S61" s="454">
        <f>'Visi duomenys'!S61</f>
        <v>0</v>
      </c>
      <c r="T61" s="448">
        <f>'Visi duomenys'!T61</f>
        <v>0</v>
      </c>
    </row>
    <row r="62" spans="1:20" ht="37.5" customHeight="1" x14ac:dyDescent="0.2">
      <c r="A62" s="346" t="str">
        <f>'Visi duomenys'!A62</f>
        <v>2.1.1.3.1</v>
      </c>
      <c r="B62" s="233" t="str">
        <f>'Visi duomenys'!B62</f>
        <v>Ikimokyklinio ugdymo prieinamumo didinimas Šilalės mieste</v>
      </c>
      <c r="C62" s="232" t="str">
        <f>'Visi duomenys'!C62</f>
        <v>ŠRSA</v>
      </c>
      <c r="D62" s="232" t="str">
        <f>'Visi duomenys'!D62</f>
        <v>ŠMM</v>
      </c>
      <c r="E62" s="232" t="str">
        <f>'Visi duomenys'!E62</f>
        <v>Šilalės m.</v>
      </c>
      <c r="F62" s="232" t="str">
        <f>'Visi duomenys'!F62</f>
        <v>09.1.3-CPVA-R-705</v>
      </c>
      <c r="G62" s="232" t="str">
        <f>'Visi duomenys'!G62</f>
        <v>R</v>
      </c>
      <c r="H62" s="232">
        <f>'Visi duomenys'!H62</f>
        <v>0</v>
      </c>
      <c r="I62" s="232">
        <f>'Visi duomenys'!I62</f>
        <v>0</v>
      </c>
      <c r="J62" s="234">
        <f>'Visi duomenys'!J62</f>
        <v>809630.41999999993</v>
      </c>
      <c r="K62" s="234">
        <f>'Visi duomenys'!K62</f>
        <v>553430.44999999995</v>
      </c>
      <c r="L62" s="234">
        <f>'Visi duomenys'!L62</f>
        <v>20772.97</v>
      </c>
      <c r="M62" s="234">
        <f>'Visi duomenys'!M62</f>
        <v>0</v>
      </c>
      <c r="N62" s="234">
        <f>'Visi duomenys'!N62</f>
        <v>0</v>
      </c>
      <c r="O62" s="234">
        <f>'Visi duomenys'!O62</f>
        <v>235427</v>
      </c>
      <c r="P62" s="341">
        <f>'Visi duomenys'!P62</f>
        <v>43009</v>
      </c>
      <c r="Q62" s="341">
        <f>'Visi duomenys'!Q62</f>
        <v>43070</v>
      </c>
      <c r="R62" s="441" t="str">
        <f>'Visi duomenys'!R62</f>
        <v>2018/</v>
      </c>
      <c r="S62" s="442">
        <f>'Visi duomenys'!S62</f>
        <v>43160</v>
      </c>
      <c r="T62" s="437">
        <f>'Visi duomenys'!T62</f>
        <v>2019</v>
      </c>
    </row>
    <row r="63" spans="1:20" ht="37.5" customHeight="1" x14ac:dyDescent="0.2">
      <c r="A63" s="346" t="str">
        <f>'Visi duomenys'!A63</f>
        <v>2.1.1.3.2</v>
      </c>
      <c r="B63" s="233" t="str">
        <f>'Visi duomenys'!B63</f>
        <v>Ikimokyklinio ir priešmokyklinio ugdymo prieinamumo didinimas Rotulių lopšelyje-darželyje</v>
      </c>
      <c r="C63" s="232" t="str">
        <f>'Visi duomenys'!C63</f>
        <v>JRSA</v>
      </c>
      <c r="D63" s="232" t="str">
        <f>'Visi duomenys'!D63</f>
        <v>ŠMM</v>
      </c>
      <c r="E63" s="232" t="str">
        <f>'Visi duomenys'!E63</f>
        <v>Jurbarko rajonas</v>
      </c>
      <c r="F63" s="232" t="str">
        <f>'Visi duomenys'!F63</f>
        <v>09.1.3-CPVA-R-705</v>
      </c>
      <c r="G63" s="232" t="str">
        <f>'Visi duomenys'!G63</f>
        <v>R</v>
      </c>
      <c r="H63" s="232">
        <f>'Visi duomenys'!H63</f>
        <v>0</v>
      </c>
      <c r="I63" s="232">
        <f>'Visi duomenys'!I63</f>
        <v>0</v>
      </c>
      <c r="J63" s="234">
        <f>'Visi duomenys'!J63</f>
        <v>226080</v>
      </c>
      <c r="K63" s="234">
        <f>'Visi duomenys'!K63</f>
        <v>16956</v>
      </c>
      <c r="L63" s="234">
        <f>'Visi duomenys'!L63</f>
        <v>16956</v>
      </c>
      <c r="M63" s="234">
        <f>'Visi duomenys'!M63</f>
        <v>0</v>
      </c>
      <c r="N63" s="234">
        <f>'Visi duomenys'!N63</f>
        <v>0</v>
      </c>
      <c r="O63" s="234">
        <f>'Visi duomenys'!O63</f>
        <v>192168</v>
      </c>
      <c r="P63" s="341">
        <f>'Visi duomenys'!P63</f>
        <v>43009</v>
      </c>
      <c r="Q63" s="341">
        <f>'Visi duomenys'!Q63</f>
        <v>43070</v>
      </c>
      <c r="R63" s="441" t="str">
        <f>'Visi duomenys'!R63</f>
        <v>2018/</v>
      </c>
      <c r="S63" s="442">
        <f>'Visi duomenys'!S63</f>
        <v>43132</v>
      </c>
      <c r="T63" s="437">
        <f>'Visi duomenys'!T63</f>
        <v>2020</v>
      </c>
    </row>
    <row r="64" spans="1:20" ht="37.5" customHeight="1" x14ac:dyDescent="0.2">
      <c r="A64" s="346" t="str">
        <f>'Visi duomenys'!A64</f>
        <v>2.1.1.3.3</v>
      </c>
      <c r="B64" s="233" t="str">
        <f>'Visi duomenys'!B64</f>
        <v>Ikimokyklinio ir priešmokyklinio ugdymo prieinamumo didinimas, modernizuojant Tauragės vaikų reabilitacijos centro-mokyklos "Pušelė“ ugdymo aplinką</v>
      </c>
      <c r="C64" s="232" t="str">
        <f>'Visi duomenys'!C64</f>
        <v>TRSA</v>
      </c>
      <c r="D64" s="232" t="str">
        <f>'Visi duomenys'!D64</f>
        <v>ŠMM</v>
      </c>
      <c r="E64" s="232" t="str">
        <f>'Visi duomenys'!E64</f>
        <v>Tauragės miestas</v>
      </c>
      <c r="F64" s="232" t="str">
        <f>'Visi duomenys'!F64</f>
        <v>09.1.3-CPVA-R-705</v>
      </c>
      <c r="G64" s="232" t="str">
        <f>'Visi duomenys'!G64</f>
        <v>R</v>
      </c>
      <c r="H64" s="232">
        <f>'Visi duomenys'!H64</f>
        <v>0</v>
      </c>
      <c r="I64" s="232">
        <f>'Visi duomenys'!I64</f>
        <v>0</v>
      </c>
      <c r="J64" s="234">
        <f>'Visi duomenys'!J64</f>
        <v>312531.76470588235</v>
      </c>
      <c r="K64" s="234">
        <f>'Visi duomenys'!K64</f>
        <v>23439.882352941175</v>
      </c>
      <c r="L64" s="234">
        <f>'Visi duomenys'!L64</f>
        <v>23439.882352941175</v>
      </c>
      <c r="M64" s="234">
        <f>'Visi duomenys'!M64</f>
        <v>0</v>
      </c>
      <c r="N64" s="234">
        <f>'Visi duomenys'!N64</f>
        <v>0</v>
      </c>
      <c r="O64" s="234">
        <f>'Visi duomenys'!O64</f>
        <v>265652</v>
      </c>
      <c r="P64" s="341">
        <f>'Visi duomenys'!P64</f>
        <v>43009</v>
      </c>
      <c r="Q64" s="341">
        <f>'Visi duomenys'!Q64</f>
        <v>43070</v>
      </c>
      <c r="R64" s="441" t="str">
        <f>'Visi duomenys'!R64</f>
        <v>2018/</v>
      </c>
      <c r="S64" s="442">
        <f>'Visi duomenys'!S64</f>
        <v>43132</v>
      </c>
      <c r="T64" s="437">
        <f>'Visi duomenys'!T64</f>
        <v>2020</v>
      </c>
    </row>
    <row r="65" spans="1:20" ht="37.5" customHeight="1" x14ac:dyDescent="0.2">
      <c r="A65" s="346" t="str">
        <f>'Visi duomenys'!A65</f>
        <v>2.1.2.</v>
      </c>
      <c r="B65" s="347" t="str">
        <f>'Visi duomenys'!B65</f>
        <v>Uždavinys. Gerinti sveikatos priežiūros įstaigų infrastruktūrą, kelti paslaugų kokybę ir jų prieinamumą (ypač tikslinėms grupėms), diegti sveiko senėjimo procesą regione.</v>
      </c>
      <c r="C65" s="346">
        <f>'Visi duomenys'!C65</f>
        <v>0</v>
      </c>
      <c r="D65" s="346">
        <f>'Visi duomenys'!D65</f>
        <v>0</v>
      </c>
      <c r="E65" s="346">
        <f>'Visi duomenys'!E65</f>
        <v>0</v>
      </c>
      <c r="F65" s="346">
        <f>'Visi duomenys'!F65</f>
        <v>0</v>
      </c>
      <c r="G65" s="346">
        <f>'Visi duomenys'!G65</f>
        <v>0</v>
      </c>
      <c r="H65" s="346">
        <f>'Visi duomenys'!H65</f>
        <v>0</v>
      </c>
      <c r="I65" s="346">
        <f>'Visi duomenys'!I65</f>
        <v>0</v>
      </c>
      <c r="J65" s="348">
        <f>'Visi duomenys'!J65</f>
        <v>0</v>
      </c>
      <c r="K65" s="348">
        <f>'Visi duomenys'!K65</f>
        <v>0</v>
      </c>
      <c r="L65" s="348">
        <f>'Visi duomenys'!L65</f>
        <v>0</v>
      </c>
      <c r="M65" s="348">
        <f>'Visi duomenys'!M65</f>
        <v>0</v>
      </c>
      <c r="N65" s="348">
        <f>'Visi duomenys'!N65</f>
        <v>0</v>
      </c>
      <c r="O65" s="348">
        <f>'Visi duomenys'!O65</f>
        <v>0</v>
      </c>
      <c r="P65" s="349">
        <f>'Visi duomenys'!P65</f>
        <v>0</v>
      </c>
      <c r="Q65" s="349">
        <f>'Visi duomenys'!Q65</f>
        <v>0</v>
      </c>
      <c r="R65" s="439">
        <f>'Visi duomenys'!R65</f>
        <v>0</v>
      </c>
      <c r="S65" s="453">
        <f>'Visi duomenys'!S65</f>
        <v>0</v>
      </c>
      <c r="T65" s="447">
        <f>'Visi duomenys'!T65</f>
        <v>0</v>
      </c>
    </row>
    <row r="66" spans="1:20" ht="37.5" customHeight="1" x14ac:dyDescent="0.2">
      <c r="A66" s="346" t="str">
        <f>'Visi duomenys'!A66</f>
        <v>2.1.2.1</v>
      </c>
      <c r="B66" s="343" t="str">
        <f>'Visi duomenys'!B66</f>
        <v>Priemonė: Pirminės asmens ir visuomenės sveikatos priežiūros veiklos efektyvumo didinimas</v>
      </c>
      <c r="C66" s="342">
        <f>'Visi duomenys'!C66</f>
        <v>0</v>
      </c>
      <c r="D66" s="342">
        <f>'Visi duomenys'!D66</f>
        <v>0</v>
      </c>
      <c r="E66" s="342">
        <f>'Visi duomenys'!E66</f>
        <v>0</v>
      </c>
      <c r="F66" s="342">
        <f>'Visi duomenys'!F66</f>
        <v>0</v>
      </c>
      <c r="G66" s="342">
        <f>'Visi duomenys'!G66</f>
        <v>0</v>
      </c>
      <c r="H66" s="342">
        <f>'Visi duomenys'!H66</f>
        <v>0</v>
      </c>
      <c r="I66" s="342">
        <f>'Visi duomenys'!I66</f>
        <v>0</v>
      </c>
      <c r="J66" s="344">
        <f>'Visi duomenys'!J66</f>
        <v>0</v>
      </c>
      <c r="K66" s="344">
        <f>'Visi duomenys'!K66</f>
        <v>0</v>
      </c>
      <c r="L66" s="344">
        <f>'Visi duomenys'!L66</f>
        <v>0</v>
      </c>
      <c r="M66" s="344">
        <f>'Visi duomenys'!M66</f>
        <v>0</v>
      </c>
      <c r="N66" s="344">
        <f>'Visi duomenys'!N66</f>
        <v>0</v>
      </c>
      <c r="O66" s="344">
        <f>'Visi duomenys'!O66</f>
        <v>0</v>
      </c>
      <c r="P66" s="345">
        <f>'Visi duomenys'!P66</f>
        <v>0</v>
      </c>
      <c r="Q66" s="345">
        <f>'Visi duomenys'!Q66</f>
        <v>0</v>
      </c>
      <c r="R66" s="440">
        <f>'Visi duomenys'!R66</f>
        <v>0</v>
      </c>
      <c r="S66" s="454">
        <f>'Visi duomenys'!S66</f>
        <v>0</v>
      </c>
      <c r="T66" s="448">
        <f>'Visi duomenys'!T66</f>
        <v>0</v>
      </c>
    </row>
    <row r="67" spans="1:20" ht="37.5" customHeight="1" x14ac:dyDescent="0.2">
      <c r="A67" s="346" t="str">
        <f>'Visi duomenys'!A67</f>
        <v>2.1.2.1.1</v>
      </c>
      <c r="B67" s="233" t="str">
        <f>'Visi duomenys'!B67</f>
        <v>Sveikos gyvensenos skatinimas Pagėgių savivaldybėje</v>
      </c>
      <c r="C67" s="232" t="str">
        <f>'Visi duomenys'!C67</f>
        <v>PSA</v>
      </c>
      <c r="D67" s="232" t="str">
        <f>'Visi duomenys'!D67</f>
        <v>SAM</v>
      </c>
      <c r="E67" s="232" t="str">
        <f>'Visi duomenys'!E67</f>
        <v>Pagėgių savivalybė</v>
      </c>
      <c r="F67" s="232" t="str">
        <f>'Visi duomenys'!F67</f>
        <v>08.4.2-ESFA-R-630</v>
      </c>
      <c r="G67" s="232" t="str">
        <f>'Visi duomenys'!G67</f>
        <v>R</v>
      </c>
      <c r="H67" s="232">
        <f>'Visi duomenys'!H67</f>
        <v>0</v>
      </c>
      <c r="I67" s="232">
        <f>'Visi duomenys'!I67</f>
        <v>0</v>
      </c>
      <c r="J67" s="234">
        <f>'Visi duomenys'!J67</f>
        <v>46877.647058823532</v>
      </c>
      <c r="K67" s="234">
        <f>'Visi duomenys'!K67</f>
        <v>3515.8235294117649</v>
      </c>
      <c r="L67" s="234">
        <f>'Visi duomenys'!L67</f>
        <v>3515.8235294117649</v>
      </c>
      <c r="M67" s="234">
        <f>'Visi duomenys'!M67</f>
        <v>0</v>
      </c>
      <c r="N67" s="234">
        <f>'Visi duomenys'!N67</f>
        <v>0</v>
      </c>
      <c r="O67" s="234">
        <f>'Visi duomenys'!O67</f>
        <v>39846</v>
      </c>
      <c r="P67" s="341">
        <f>'Visi duomenys'!P67</f>
        <v>43159</v>
      </c>
      <c r="Q67" s="341">
        <f>'Visi duomenys'!Q67</f>
        <v>43205</v>
      </c>
      <c r="R67" s="441" t="str">
        <f>'Visi duomenys'!R67</f>
        <v>2018/</v>
      </c>
      <c r="S67" s="442">
        <f>'Visi duomenys'!S67</f>
        <v>43281</v>
      </c>
      <c r="T67" s="437">
        <f>'Visi duomenys'!T67</f>
        <v>2021</v>
      </c>
    </row>
    <row r="68" spans="1:20" ht="37.5" customHeight="1" x14ac:dyDescent="0.2">
      <c r="A68" s="346" t="str">
        <f>'Visi duomenys'!A68</f>
        <v>2.1.2.1.2</v>
      </c>
      <c r="B68" s="233" t="str">
        <f>'Visi duomenys'!B68</f>
        <v xml:space="preserve">Jurbarko rajono gyventojų sveikos gyvensenos skatinimas  </v>
      </c>
      <c r="C68" s="232" t="str">
        <f>'Visi duomenys'!C68</f>
        <v>JRS VSB</v>
      </c>
      <c r="D68" s="232" t="str">
        <f>'Visi duomenys'!D68</f>
        <v>SAM</v>
      </c>
      <c r="E68" s="232" t="str">
        <f>'Visi duomenys'!E68</f>
        <v>Jurbarko rajonas</v>
      </c>
      <c r="F68" s="232" t="str">
        <f>'Visi duomenys'!F68</f>
        <v>08.4.2-ESFA-R-630</v>
      </c>
      <c r="G68" s="232" t="str">
        <f>'Visi duomenys'!G68</f>
        <v>R</v>
      </c>
      <c r="H68" s="232">
        <f>'Visi duomenys'!H68</f>
        <v>0</v>
      </c>
      <c r="I68" s="232">
        <f>'Visi duomenys'!I68</f>
        <v>0</v>
      </c>
      <c r="J68" s="234">
        <f>'Visi duomenys'!J68</f>
        <v>137798.82352941178</v>
      </c>
      <c r="K68" s="234">
        <f>'Visi duomenys'!K68</f>
        <v>10334.911764705883</v>
      </c>
      <c r="L68" s="234">
        <f>'Visi duomenys'!L68</f>
        <v>10334.911764705883</v>
      </c>
      <c r="M68" s="234">
        <f>'Visi duomenys'!M68</f>
        <v>0</v>
      </c>
      <c r="N68" s="234">
        <f>'Visi duomenys'!N68</f>
        <v>0</v>
      </c>
      <c r="O68" s="234">
        <f>'Visi duomenys'!O68</f>
        <v>117129</v>
      </c>
      <c r="P68" s="341">
        <f>'Visi duomenys'!P68</f>
        <v>43159</v>
      </c>
      <c r="Q68" s="341">
        <f>'Visi duomenys'!Q68</f>
        <v>43205</v>
      </c>
      <c r="R68" s="441" t="str">
        <f>'Visi duomenys'!R68</f>
        <v>2018/</v>
      </c>
      <c r="S68" s="442">
        <f>'Visi duomenys'!S68</f>
        <v>43281</v>
      </c>
      <c r="T68" s="437">
        <f>'Visi duomenys'!T68</f>
        <v>2021</v>
      </c>
    </row>
    <row r="69" spans="1:20" ht="37.5" customHeight="1" x14ac:dyDescent="0.2">
      <c r="A69" s="346" t="str">
        <f>'Visi duomenys'!A69</f>
        <v>2.1.2.1.3</v>
      </c>
      <c r="B69" s="233" t="str">
        <f>'Visi duomenys'!B69</f>
        <v>Sveikam gyvenimui sakome - TAIP!</v>
      </c>
      <c r="C69" s="232" t="str">
        <f>'Visi duomenys'!C69</f>
        <v>TRS VSB</v>
      </c>
      <c r="D69" s="232" t="str">
        <f>'Visi duomenys'!D69</f>
        <v>SAM</v>
      </c>
      <c r="E69" s="232" t="str">
        <f>'Visi duomenys'!E69</f>
        <v xml:space="preserve">Tauragės raj.  </v>
      </c>
      <c r="F69" s="232" t="str">
        <f>'Visi duomenys'!F69</f>
        <v>08.4.2-ESFA-R-630</v>
      </c>
      <c r="G69" s="232" t="str">
        <f>'Visi duomenys'!G69</f>
        <v>R</v>
      </c>
      <c r="H69" s="232">
        <f>'Visi duomenys'!H69</f>
        <v>0</v>
      </c>
      <c r="I69" s="232">
        <f>'Visi duomenys'!I69</f>
        <v>0</v>
      </c>
      <c r="J69" s="234">
        <f>'Visi duomenys'!J69</f>
        <v>190492.9411764706</v>
      </c>
      <c r="K69" s="234">
        <f>'Visi duomenys'!K69</f>
        <v>14286.970588235294</v>
      </c>
      <c r="L69" s="234">
        <f>'Visi duomenys'!L69</f>
        <v>14286.970588235294</v>
      </c>
      <c r="M69" s="234">
        <f>'Visi duomenys'!M69</f>
        <v>0</v>
      </c>
      <c r="N69" s="234">
        <f>'Visi duomenys'!N69</f>
        <v>0</v>
      </c>
      <c r="O69" s="234">
        <f>'Visi duomenys'!O69</f>
        <v>161919</v>
      </c>
      <c r="P69" s="341">
        <f>'Visi duomenys'!P69</f>
        <v>43159</v>
      </c>
      <c r="Q69" s="341">
        <f>'Visi duomenys'!Q69</f>
        <v>43205</v>
      </c>
      <c r="R69" s="441" t="str">
        <f>'Visi duomenys'!R69</f>
        <v>2018/</v>
      </c>
      <c r="S69" s="442">
        <f>'Visi duomenys'!S69</f>
        <v>43281</v>
      </c>
      <c r="T69" s="437">
        <f>'Visi duomenys'!T69</f>
        <v>2021</v>
      </c>
    </row>
    <row r="70" spans="1:20" ht="37.5" customHeight="1" x14ac:dyDescent="0.2">
      <c r="A70" s="346" t="str">
        <f>'Visi duomenys'!A70</f>
        <v>2.1.2.1.4</v>
      </c>
      <c r="B70" s="233" t="str">
        <f>'Visi duomenys'!B70</f>
        <v>Šilalės rajono gyventojų sveikatos stiprinimas ir sveikos gyvensenos ugdymas</v>
      </c>
      <c r="C70" s="232" t="str">
        <f>'Visi duomenys'!C70</f>
        <v>ŠRS VSB</v>
      </c>
      <c r="D70" s="232" t="str">
        <f>'Visi duomenys'!D70</f>
        <v>SAM</v>
      </c>
      <c r="E70" s="232" t="str">
        <f>'Visi duomenys'!E70</f>
        <v xml:space="preserve">Šilalės raj.  </v>
      </c>
      <c r="F70" s="232" t="str">
        <f>'Visi duomenys'!F70</f>
        <v>08.4.2-ESFA-R-630</v>
      </c>
      <c r="G70" s="232" t="str">
        <f>'Visi duomenys'!G70</f>
        <v>R</v>
      </c>
      <c r="H70" s="232">
        <f>'Visi duomenys'!H70</f>
        <v>0</v>
      </c>
      <c r="I70" s="232">
        <f>'Visi duomenys'!I70</f>
        <v>0</v>
      </c>
      <c r="J70" s="234">
        <f>'Visi duomenys'!J70</f>
        <v>121941.17647058824</v>
      </c>
      <c r="K70" s="234">
        <f>'Visi duomenys'!K70</f>
        <v>9145.5882352941171</v>
      </c>
      <c r="L70" s="234">
        <f>'Visi duomenys'!L70</f>
        <v>9145.5882352941171</v>
      </c>
      <c r="M70" s="234">
        <f>'Visi duomenys'!M70</f>
        <v>0</v>
      </c>
      <c r="N70" s="234">
        <f>'Visi duomenys'!N70</f>
        <v>0</v>
      </c>
      <c r="O70" s="234">
        <f>'Visi duomenys'!O70</f>
        <v>103650</v>
      </c>
      <c r="P70" s="341">
        <f>'Visi duomenys'!P70</f>
        <v>43159</v>
      </c>
      <c r="Q70" s="341">
        <f>'Visi duomenys'!Q70</f>
        <v>43205</v>
      </c>
      <c r="R70" s="441" t="str">
        <f>'Visi duomenys'!R70</f>
        <v>2018/</v>
      </c>
      <c r="S70" s="442">
        <f>'Visi duomenys'!S70</f>
        <v>43281</v>
      </c>
      <c r="T70" s="437">
        <f>'Visi duomenys'!T70</f>
        <v>2022</v>
      </c>
    </row>
    <row r="71" spans="1:20" ht="37.5" customHeight="1" x14ac:dyDescent="0.2">
      <c r="A71" s="346" t="str">
        <f>'Visi duomenys'!A71</f>
        <v>2.1.3.</v>
      </c>
      <c r="B71" s="347" t="str">
        <f>'Visi duomenys'!B71</f>
        <v>Uždavinys. Padidinti regiono savivaldybių socialinio būsto fondą, pagerinti bendruomenėje teikiamų socialinių paslaugų kokybę ir išplėsti jų prieinamumą.</v>
      </c>
      <c r="C71" s="346">
        <f>'Visi duomenys'!C71</f>
        <v>0</v>
      </c>
      <c r="D71" s="346">
        <f>'Visi duomenys'!D71</f>
        <v>0</v>
      </c>
      <c r="E71" s="346">
        <f>'Visi duomenys'!E71</f>
        <v>0</v>
      </c>
      <c r="F71" s="346">
        <f>'Visi duomenys'!F71</f>
        <v>0</v>
      </c>
      <c r="G71" s="346">
        <f>'Visi duomenys'!G71</f>
        <v>0</v>
      </c>
      <c r="H71" s="346">
        <f>'Visi duomenys'!H71</f>
        <v>0</v>
      </c>
      <c r="I71" s="346">
        <f>'Visi duomenys'!I71</f>
        <v>0</v>
      </c>
      <c r="J71" s="348">
        <f>'Visi duomenys'!J71</f>
        <v>0</v>
      </c>
      <c r="K71" s="348">
        <f>'Visi duomenys'!K71</f>
        <v>0</v>
      </c>
      <c r="L71" s="348">
        <f>'Visi duomenys'!L71</f>
        <v>0</v>
      </c>
      <c r="M71" s="348">
        <f>'Visi duomenys'!M71</f>
        <v>0</v>
      </c>
      <c r="N71" s="348">
        <f>'Visi duomenys'!N71</f>
        <v>0</v>
      </c>
      <c r="O71" s="348">
        <f>'Visi duomenys'!O71</f>
        <v>0</v>
      </c>
      <c r="P71" s="349">
        <f>'Visi duomenys'!P71</f>
        <v>0</v>
      </c>
      <c r="Q71" s="349">
        <f>'Visi duomenys'!Q71</f>
        <v>0</v>
      </c>
      <c r="R71" s="439">
        <f>'Visi duomenys'!R71</f>
        <v>0</v>
      </c>
      <c r="S71" s="453">
        <f>'Visi duomenys'!S71</f>
        <v>0</v>
      </c>
      <c r="T71" s="447">
        <f>'Visi duomenys'!T71</f>
        <v>0</v>
      </c>
    </row>
    <row r="72" spans="1:20" ht="37.5" customHeight="1" x14ac:dyDescent="0.2">
      <c r="A72" s="346" t="str">
        <f>'Visi duomenys'!A72</f>
        <v>2.1.3.1</v>
      </c>
      <c r="B72" s="343" t="str">
        <f>'Visi duomenys'!B72</f>
        <v>Priemonė: Socialinių paslaugų infrastruktūros plėtra</v>
      </c>
      <c r="C72" s="342">
        <f>'Visi duomenys'!C72</f>
        <v>0</v>
      </c>
      <c r="D72" s="342">
        <f>'Visi duomenys'!D72</f>
        <v>0</v>
      </c>
      <c r="E72" s="342">
        <f>'Visi duomenys'!E72</f>
        <v>0</v>
      </c>
      <c r="F72" s="342">
        <f>'Visi duomenys'!F72</f>
        <v>0</v>
      </c>
      <c r="G72" s="342">
        <f>'Visi duomenys'!G72</f>
        <v>0</v>
      </c>
      <c r="H72" s="342">
        <f>'Visi duomenys'!H72</f>
        <v>0</v>
      </c>
      <c r="I72" s="342">
        <f>'Visi duomenys'!I72</f>
        <v>0</v>
      </c>
      <c r="J72" s="344">
        <f>'Visi duomenys'!J72</f>
        <v>0</v>
      </c>
      <c r="K72" s="344">
        <f>'Visi duomenys'!K72</f>
        <v>0</v>
      </c>
      <c r="L72" s="344">
        <f>'Visi duomenys'!L72</f>
        <v>0</v>
      </c>
      <c r="M72" s="344">
        <f>'Visi duomenys'!M72</f>
        <v>0</v>
      </c>
      <c r="N72" s="344">
        <f>'Visi duomenys'!N72</f>
        <v>0</v>
      </c>
      <c r="O72" s="344">
        <f>'Visi duomenys'!O72</f>
        <v>0</v>
      </c>
      <c r="P72" s="345">
        <f>'Visi duomenys'!P72</f>
        <v>0</v>
      </c>
      <c r="Q72" s="345">
        <f>'Visi duomenys'!Q72</f>
        <v>0</v>
      </c>
      <c r="R72" s="440">
        <f>'Visi duomenys'!R72</f>
        <v>0</v>
      </c>
      <c r="S72" s="454">
        <f>'Visi duomenys'!S72</f>
        <v>0</v>
      </c>
      <c r="T72" s="448">
        <f>'Visi duomenys'!T72</f>
        <v>0</v>
      </c>
    </row>
    <row r="73" spans="1:20" ht="37.5" customHeight="1" x14ac:dyDescent="0.2">
      <c r="A73" s="346" t="str">
        <f>'Visi duomenys'!A73</f>
        <v>2.1.3.1.1</v>
      </c>
      <c r="B73" s="233" t="str">
        <f>'Visi duomenys'!B73</f>
        <v>Savarankiško gyvenimo namų plėtra  senyvo amžiaus asmenims ir (ar) asmenims su negalia  Šventupio g. 3, Šiauduvoje, Šilalės r.</v>
      </c>
      <c r="C73" s="232" t="str">
        <f>'Visi duomenys'!C73</f>
        <v>ŠRSA</v>
      </c>
      <c r="D73" s="232" t="str">
        <f>'Visi duomenys'!D73</f>
        <v>SADM</v>
      </c>
      <c r="E73" s="232" t="str">
        <f>'Visi duomenys'!E73</f>
        <v>Šiauduvos gyv.</v>
      </c>
      <c r="F73" s="232" t="str">
        <f>'Visi duomenys'!F73</f>
        <v>08.1.2-CPVA-R-407</v>
      </c>
      <c r="G73" s="232" t="str">
        <f>'Visi duomenys'!G73</f>
        <v>R</v>
      </c>
      <c r="H73" s="232">
        <f>'Visi duomenys'!H73</f>
        <v>0</v>
      </c>
      <c r="I73" s="232">
        <f>'Visi duomenys'!I73</f>
        <v>0</v>
      </c>
      <c r="J73" s="234">
        <f>'Visi duomenys'!J73</f>
        <v>169733.46</v>
      </c>
      <c r="K73" s="234">
        <f>'Visi duomenys'!K73</f>
        <v>25460.02</v>
      </c>
      <c r="L73" s="234">
        <f>'Visi duomenys'!L73</f>
        <v>0</v>
      </c>
      <c r="M73" s="234">
        <f>'Visi duomenys'!M73</f>
        <v>0</v>
      </c>
      <c r="N73" s="234">
        <f>'Visi duomenys'!N73</f>
        <v>0</v>
      </c>
      <c r="O73" s="234">
        <f>'Visi duomenys'!O73</f>
        <v>144273.44</v>
      </c>
      <c r="P73" s="341">
        <f>'Visi duomenys'!P73</f>
        <v>42644</v>
      </c>
      <c r="Q73" s="341">
        <f>'Visi duomenys'!Q73</f>
        <v>42736</v>
      </c>
      <c r="R73" s="441" t="str">
        <f>'Visi duomenys'!R73</f>
        <v>2017/</v>
      </c>
      <c r="S73" s="442">
        <f>'Visi duomenys'!S73</f>
        <v>42887</v>
      </c>
      <c r="T73" s="437">
        <f>'Visi duomenys'!T73</f>
        <v>2018</v>
      </c>
    </row>
    <row r="74" spans="1:20" ht="37.5" customHeight="1" x14ac:dyDescent="0.2">
      <c r="A74" s="346" t="str">
        <f>'Visi duomenys'!A74</f>
        <v>2.1.3.1.2</v>
      </c>
      <c r="B74" s="233" t="str">
        <f>'Visi duomenys'!B74</f>
        <v>Modernizuoti veikiančius palaikomojo gydymo, slaugos ir senelių globos namus Pagėgiuose</v>
      </c>
      <c r="C74" s="232" t="str">
        <f>'Visi duomenys'!C74</f>
        <v>PSA</v>
      </c>
      <c r="D74" s="232" t="str">
        <f>'Visi duomenys'!D74</f>
        <v>SADM</v>
      </c>
      <c r="E74" s="232" t="str">
        <f>'Visi duomenys'!E74</f>
        <v>Pagėgių miestas</v>
      </c>
      <c r="F74" s="232" t="str">
        <f>'Visi duomenys'!F74</f>
        <v>08.1.2-CPVA-R-407</v>
      </c>
      <c r="G74" s="232" t="str">
        <f>'Visi duomenys'!G74</f>
        <v>R</v>
      </c>
      <c r="H74" s="232">
        <f>'Visi duomenys'!H74</f>
        <v>0</v>
      </c>
      <c r="I74" s="232">
        <f>'Visi duomenys'!I74</f>
        <v>0</v>
      </c>
      <c r="J74" s="234">
        <f>'Visi duomenys'!J74</f>
        <v>65250</v>
      </c>
      <c r="K74" s="234">
        <f>'Visi duomenys'!K74</f>
        <v>9788</v>
      </c>
      <c r="L74" s="234">
        <f>'Visi duomenys'!L74</f>
        <v>0</v>
      </c>
      <c r="M74" s="234">
        <f>'Visi duomenys'!M74</f>
        <v>0</v>
      </c>
      <c r="N74" s="234">
        <f>'Visi duomenys'!N74</f>
        <v>0</v>
      </c>
      <c r="O74" s="234">
        <f>'Visi duomenys'!O74</f>
        <v>55462</v>
      </c>
      <c r="P74" s="341">
        <f>'Visi duomenys'!P74</f>
        <v>42644</v>
      </c>
      <c r="Q74" s="341">
        <f>'Visi duomenys'!Q74</f>
        <v>42699</v>
      </c>
      <c r="R74" s="441" t="str">
        <f>'Visi duomenys'!R74</f>
        <v>2017/</v>
      </c>
      <c r="S74" s="442">
        <f>'Visi duomenys'!S74</f>
        <v>42786</v>
      </c>
      <c r="T74" s="437">
        <f>'Visi duomenys'!T74</f>
        <v>2018</v>
      </c>
    </row>
    <row r="75" spans="1:20" ht="37.5" customHeight="1" x14ac:dyDescent="0.2">
      <c r="A75" s="346" t="str">
        <f>'Visi duomenys'!A75</f>
        <v>2.1.3.1.3</v>
      </c>
      <c r="B75" s="233" t="str">
        <f>'Visi duomenys'!B75</f>
        <v>Socialinių paslaugų įstaigos modernizavimas ir paslaugų plėtra Jurbarko rajone</v>
      </c>
      <c r="C75" s="232" t="str">
        <f>'Visi duomenys'!C75</f>
        <v>JRSA</v>
      </c>
      <c r="D75" s="232" t="str">
        <f>'Visi duomenys'!D75</f>
        <v>SADM</v>
      </c>
      <c r="E75" s="232" t="str">
        <f>'Visi duomenys'!E75</f>
        <v>Jurbarko rajonas</v>
      </c>
      <c r="F75" s="232" t="str">
        <f>'Visi duomenys'!F75</f>
        <v>08.1.2-CPVA-R-407</v>
      </c>
      <c r="G75" s="232" t="str">
        <f>'Visi duomenys'!G75</f>
        <v>R</v>
      </c>
      <c r="H75" s="232">
        <f>'Visi duomenys'!H75</f>
        <v>0</v>
      </c>
      <c r="I75" s="232">
        <f>'Visi duomenys'!I75</f>
        <v>0</v>
      </c>
      <c r="J75" s="234">
        <f>'Visi duomenys'!J75</f>
        <v>191806.42</v>
      </c>
      <c r="K75" s="234">
        <f>'Visi duomenys'!K75</f>
        <v>28770.97</v>
      </c>
      <c r="L75" s="234">
        <f>'Visi duomenys'!L75</f>
        <v>0</v>
      </c>
      <c r="M75" s="234">
        <f>'Visi duomenys'!M75</f>
        <v>0</v>
      </c>
      <c r="N75" s="234">
        <f>'Visi duomenys'!N75</f>
        <v>0</v>
      </c>
      <c r="O75" s="234">
        <f>'Visi duomenys'!O75</f>
        <v>163035.45000000001</v>
      </c>
      <c r="P75" s="341">
        <f>'Visi duomenys'!P75</f>
        <v>42644</v>
      </c>
      <c r="Q75" s="341">
        <f>'Visi duomenys'!Q75</f>
        <v>42705</v>
      </c>
      <c r="R75" s="441" t="str">
        <f>'Visi duomenys'!R75</f>
        <v>2017/</v>
      </c>
      <c r="S75" s="442">
        <f>'Visi duomenys'!S75</f>
        <v>42795</v>
      </c>
      <c r="T75" s="437">
        <f>'Visi duomenys'!T75</f>
        <v>2019</v>
      </c>
    </row>
    <row r="76" spans="1:20" ht="37.5" customHeight="1" x14ac:dyDescent="0.2">
      <c r="A76" s="346" t="str">
        <f>'Visi duomenys'!A76</f>
        <v>2.1.3.1.4</v>
      </c>
      <c r="B76" s="233" t="str">
        <f>'Visi duomenys'!B76</f>
        <v xml:space="preserve"> Nestacionarių socialinių paslaugų infrastruktūros plėtra Tauragės rajono savivaldybėje</v>
      </c>
      <c r="C76" s="232" t="str">
        <f>'Visi duomenys'!C76</f>
        <v>BĮ "Tauragės socialinių paslaugų centras"</v>
      </c>
      <c r="D76" s="232" t="str">
        <f>'Visi duomenys'!D76</f>
        <v>SADM</v>
      </c>
      <c r="E76" s="232" t="str">
        <f>'Visi duomenys'!E76</f>
        <v>Tauragės rajonas</v>
      </c>
      <c r="F76" s="232" t="str">
        <f>'Visi duomenys'!F76</f>
        <v>08.1.2-CPVA-R-407</v>
      </c>
      <c r="G76" s="232" t="str">
        <f>'Visi duomenys'!G76</f>
        <v>R</v>
      </c>
      <c r="H76" s="232">
        <f>'Visi duomenys'!H76</f>
        <v>0</v>
      </c>
      <c r="I76" s="232">
        <f>'Visi duomenys'!I76</f>
        <v>0</v>
      </c>
      <c r="J76" s="234">
        <f>'Visi duomenys'!J76</f>
        <v>905836.09</v>
      </c>
      <c r="K76" s="234">
        <f>'Visi duomenys'!K76</f>
        <v>680455.98</v>
      </c>
      <c r="L76" s="234">
        <f>'Visi duomenys'!L76</f>
        <v>0</v>
      </c>
      <c r="M76" s="234">
        <f>'Visi duomenys'!M76</f>
        <v>0</v>
      </c>
      <c r="N76" s="234">
        <f>'Visi duomenys'!N76</f>
        <v>0</v>
      </c>
      <c r="O76" s="234">
        <f>'Visi duomenys'!O76</f>
        <v>225380.11</v>
      </c>
      <c r="P76" s="341">
        <f>'Visi duomenys'!P76</f>
        <v>42705</v>
      </c>
      <c r="Q76" s="341">
        <f>'Visi duomenys'!Q76</f>
        <v>42795</v>
      </c>
      <c r="R76" s="441" t="str">
        <f>'Visi duomenys'!R76</f>
        <v>2017/</v>
      </c>
      <c r="S76" s="442">
        <f>'Visi duomenys'!S76</f>
        <v>42887</v>
      </c>
      <c r="T76" s="437">
        <f>'Visi duomenys'!T76</f>
        <v>2019</v>
      </c>
    </row>
    <row r="77" spans="1:20" ht="37.5" customHeight="1" x14ac:dyDescent="0.2">
      <c r="A77" s="346" t="str">
        <f>'Visi duomenys'!A77</f>
        <v>2.1.3.2</v>
      </c>
      <c r="B77" s="343" t="str">
        <f>'Visi duomenys'!B77</f>
        <v>Priemonė: Socialinio būsto fondo plėtra</v>
      </c>
      <c r="C77" s="342">
        <f>'Visi duomenys'!C77</f>
        <v>0</v>
      </c>
      <c r="D77" s="342">
        <f>'Visi duomenys'!D77</f>
        <v>0</v>
      </c>
      <c r="E77" s="342">
        <f>'Visi duomenys'!E77</f>
        <v>0</v>
      </c>
      <c r="F77" s="342">
        <f>'Visi duomenys'!F77</f>
        <v>0</v>
      </c>
      <c r="G77" s="342">
        <f>'Visi duomenys'!G77</f>
        <v>0</v>
      </c>
      <c r="H77" s="342">
        <f>'Visi duomenys'!H77</f>
        <v>0</v>
      </c>
      <c r="I77" s="342">
        <f>'Visi duomenys'!I77</f>
        <v>0</v>
      </c>
      <c r="J77" s="344">
        <f>'Visi duomenys'!J77</f>
        <v>0</v>
      </c>
      <c r="K77" s="344">
        <f>'Visi duomenys'!K77</f>
        <v>0</v>
      </c>
      <c r="L77" s="344">
        <f>'Visi duomenys'!L77</f>
        <v>0</v>
      </c>
      <c r="M77" s="344">
        <f>'Visi duomenys'!M77</f>
        <v>0</v>
      </c>
      <c r="N77" s="344">
        <f>'Visi duomenys'!N77</f>
        <v>0</v>
      </c>
      <c r="O77" s="344">
        <f>'Visi duomenys'!O77</f>
        <v>0</v>
      </c>
      <c r="P77" s="345">
        <f>'Visi duomenys'!P77</f>
        <v>0</v>
      </c>
      <c r="Q77" s="345">
        <f>'Visi duomenys'!Q77</f>
        <v>0</v>
      </c>
      <c r="R77" s="440">
        <f>'Visi duomenys'!R77</f>
        <v>0</v>
      </c>
      <c r="S77" s="454">
        <f>'Visi duomenys'!S77</f>
        <v>0</v>
      </c>
      <c r="T77" s="448">
        <f>'Visi duomenys'!T77</f>
        <v>0</v>
      </c>
    </row>
    <row r="78" spans="1:20" ht="37.5" customHeight="1" x14ac:dyDescent="0.2">
      <c r="A78" s="346" t="str">
        <f>'Visi duomenys'!A78</f>
        <v>2.1.3.2.1</v>
      </c>
      <c r="B78" s="233" t="str">
        <f>'Visi duomenys'!B78</f>
        <v>Dalies pastato, esančio Dariaus ir Girėno g. 19A, Pajūrio mstl., Šilalės r., pritaikymas socialinio būsto fondo plėtrai</v>
      </c>
      <c r="C78" s="232" t="str">
        <f>'Visi duomenys'!C78</f>
        <v>ŠRSA</v>
      </c>
      <c r="D78" s="232" t="str">
        <f>'Visi duomenys'!D78</f>
        <v>SADM</v>
      </c>
      <c r="E78" s="232" t="str">
        <f>'Visi duomenys'!E78</f>
        <v>Pajūrio mstl.</v>
      </c>
      <c r="F78" s="232" t="str">
        <f>'Visi duomenys'!F78</f>
        <v>08.1.2-CPVA-R-408</v>
      </c>
      <c r="G78" s="232" t="str">
        <f>'Visi duomenys'!G78</f>
        <v>R</v>
      </c>
      <c r="H78" s="232">
        <f>'Visi duomenys'!H78</f>
        <v>0</v>
      </c>
      <c r="I78" s="232">
        <f>'Visi duomenys'!I78</f>
        <v>0</v>
      </c>
      <c r="J78" s="234">
        <f>'Visi duomenys'!J78</f>
        <v>557789.41</v>
      </c>
      <c r="K78" s="234">
        <f>'Visi duomenys'!K78</f>
        <v>83668.41</v>
      </c>
      <c r="L78" s="234">
        <f>'Visi duomenys'!L78</f>
        <v>0</v>
      </c>
      <c r="M78" s="234">
        <f>'Visi duomenys'!M78</f>
        <v>0</v>
      </c>
      <c r="N78" s="234">
        <f>'Visi duomenys'!N78</f>
        <v>0</v>
      </c>
      <c r="O78" s="234">
        <f>'Visi duomenys'!O78</f>
        <v>474121</v>
      </c>
      <c r="P78" s="341">
        <f>'Visi duomenys'!P78</f>
        <v>42430</v>
      </c>
      <c r="Q78" s="341">
        <f>'Visi duomenys'!Q78</f>
        <v>42522</v>
      </c>
      <c r="R78" s="441" t="str">
        <f>'Visi duomenys'!R78</f>
        <v>2016/</v>
      </c>
      <c r="S78" s="442">
        <f>'Visi duomenys'!S78</f>
        <v>42705</v>
      </c>
      <c r="T78" s="437">
        <f>'Visi duomenys'!T78</f>
        <v>2018</v>
      </c>
    </row>
    <row r="79" spans="1:20" ht="37.5" customHeight="1" x14ac:dyDescent="0.2">
      <c r="A79" s="346" t="str">
        <f>'Visi duomenys'!A79</f>
        <v>2.1.3.2.2</v>
      </c>
      <c r="B79" s="233" t="str">
        <f>'Visi duomenys'!B79</f>
        <v>Socialinio būsto fondo plėtra Pagėgių savivaldybėje</v>
      </c>
      <c r="C79" s="232" t="str">
        <f>'Visi duomenys'!C79</f>
        <v>PSA</v>
      </c>
      <c r="D79" s="232" t="str">
        <f>'Visi duomenys'!D79</f>
        <v>SADM</v>
      </c>
      <c r="E79" s="232" t="str">
        <f>'Visi duomenys'!E79</f>
        <v>Pagėgių savivaldybė</v>
      </c>
      <c r="F79" s="232" t="str">
        <f>'Visi duomenys'!F79</f>
        <v>08.1.2-CPVA-R-408</v>
      </c>
      <c r="G79" s="232" t="str">
        <f>'Visi duomenys'!G79</f>
        <v>R</v>
      </c>
      <c r="H79" s="232">
        <f>'Visi duomenys'!H79</f>
        <v>0</v>
      </c>
      <c r="I79" s="232">
        <f>'Visi duomenys'!I79</f>
        <v>0</v>
      </c>
      <c r="J79" s="234">
        <f>'Visi duomenys'!J79</f>
        <v>203981.18</v>
      </c>
      <c r="K79" s="234">
        <f>'Visi duomenys'!K79</f>
        <v>30597.18</v>
      </c>
      <c r="L79" s="234">
        <f>'Visi duomenys'!L79</f>
        <v>0</v>
      </c>
      <c r="M79" s="234">
        <f>'Visi duomenys'!M79</f>
        <v>0</v>
      </c>
      <c r="N79" s="234">
        <f>'Visi duomenys'!N79</f>
        <v>0</v>
      </c>
      <c r="O79" s="234">
        <f>'Visi duomenys'!O79</f>
        <v>173384</v>
      </c>
      <c r="P79" s="341">
        <f>'Visi duomenys'!P79</f>
        <v>42430</v>
      </c>
      <c r="Q79" s="341">
        <f>'Visi duomenys'!Q79</f>
        <v>42522</v>
      </c>
      <c r="R79" s="441" t="str">
        <f>'Visi duomenys'!R79</f>
        <v>2016/</v>
      </c>
      <c r="S79" s="442">
        <f>'Visi duomenys'!S79</f>
        <v>42705</v>
      </c>
      <c r="T79" s="437">
        <f>'Visi duomenys'!T79</f>
        <v>2018</v>
      </c>
    </row>
    <row r="80" spans="1:20" ht="37.5" customHeight="1" x14ac:dyDescent="0.2">
      <c r="A80" s="346" t="str">
        <f>'Visi duomenys'!A80</f>
        <v>2.1.3.2.3</v>
      </c>
      <c r="B80" s="233" t="str">
        <f>'Visi duomenys'!B80</f>
        <v>Socialinio būsto plėtra  Jurbarko rajono savivaldybėje</v>
      </c>
      <c r="C80" s="232" t="str">
        <f>'Visi duomenys'!C80</f>
        <v>JRSA</v>
      </c>
      <c r="D80" s="232" t="str">
        <f>'Visi duomenys'!D80</f>
        <v>SADM</v>
      </c>
      <c r="E80" s="232" t="str">
        <f>'Visi duomenys'!E80</f>
        <v>Jurbarko miestas</v>
      </c>
      <c r="F80" s="232" t="str">
        <f>'Visi duomenys'!F80</f>
        <v>08.1.2-CPVA-R-408</v>
      </c>
      <c r="G80" s="232" t="str">
        <f>'Visi duomenys'!G80</f>
        <v>R</v>
      </c>
      <c r="H80" s="232">
        <f>'Visi duomenys'!H80</f>
        <v>0</v>
      </c>
      <c r="I80" s="232">
        <f>'Visi duomenys'!I80</f>
        <v>0</v>
      </c>
      <c r="J80" s="234">
        <f>'Visi duomenys'!J80</f>
        <v>297848.24</v>
      </c>
      <c r="K80" s="234">
        <f>'Visi duomenys'!K80</f>
        <v>44677.24</v>
      </c>
      <c r="L80" s="234">
        <f>'Visi duomenys'!L80</f>
        <v>0</v>
      </c>
      <c r="M80" s="234">
        <f>'Visi duomenys'!M80</f>
        <v>0</v>
      </c>
      <c r="N80" s="234">
        <f>'Visi duomenys'!N80</f>
        <v>0</v>
      </c>
      <c r="O80" s="234">
        <f>'Visi duomenys'!O80</f>
        <v>253171</v>
      </c>
      <c r="P80" s="341">
        <f>'Visi duomenys'!P80</f>
        <v>42430</v>
      </c>
      <c r="Q80" s="341">
        <f>'Visi duomenys'!Q80</f>
        <v>42522</v>
      </c>
      <c r="R80" s="441" t="str">
        <f>'Visi duomenys'!R80</f>
        <v>2016/</v>
      </c>
      <c r="S80" s="442">
        <f>'Visi duomenys'!S80</f>
        <v>42583</v>
      </c>
      <c r="T80" s="437">
        <f>'Visi duomenys'!T80</f>
        <v>2018</v>
      </c>
    </row>
    <row r="81" spans="1:20" ht="37.5" customHeight="1" x14ac:dyDescent="0.2">
      <c r="A81" s="346" t="str">
        <f>'Visi duomenys'!A81</f>
        <v>2.1.3.2.4</v>
      </c>
      <c r="B81" s="233" t="str">
        <f>'Visi duomenys'!B81</f>
        <v>Socialinio būsto fondo plėtra Tauragės rajono savivaldybėje</v>
      </c>
      <c r="C81" s="232" t="str">
        <f>'Visi duomenys'!C81</f>
        <v>TRSA</v>
      </c>
      <c r="D81" s="232" t="str">
        <f>'Visi duomenys'!D81</f>
        <v>SADM</v>
      </c>
      <c r="E81" s="232" t="str">
        <f>'Visi duomenys'!E81</f>
        <v>Tauragės rajonas</v>
      </c>
      <c r="F81" s="232" t="str">
        <f>'Visi duomenys'!F81</f>
        <v>08.1.2-CPVA-R-408</v>
      </c>
      <c r="G81" s="232" t="str">
        <f>'Visi duomenys'!G81</f>
        <v>R</v>
      </c>
      <c r="H81" s="232">
        <f>'Visi duomenys'!H81</f>
        <v>0</v>
      </c>
      <c r="I81" s="232">
        <f>'Visi duomenys'!I81</f>
        <v>0</v>
      </c>
      <c r="J81" s="234">
        <f>'Visi duomenys'!J81</f>
        <v>1467581.1764705882</v>
      </c>
      <c r="K81" s="234">
        <f>'Visi duomenys'!K81</f>
        <v>220137.17647058822</v>
      </c>
      <c r="L81" s="234">
        <f>'Visi duomenys'!L81</f>
        <v>0</v>
      </c>
      <c r="M81" s="234">
        <f>'Visi duomenys'!M81</f>
        <v>0</v>
      </c>
      <c r="N81" s="234">
        <f>'Visi duomenys'!N81</f>
        <v>0</v>
      </c>
      <c r="O81" s="234">
        <f>'Visi duomenys'!O81</f>
        <v>1247444</v>
      </c>
      <c r="P81" s="341">
        <f>'Visi duomenys'!P81</f>
        <v>42430</v>
      </c>
      <c r="Q81" s="341">
        <f>'Visi duomenys'!Q81</f>
        <v>42522</v>
      </c>
      <c r="R81" s="441" t="str">
        <f>'Visi duomenys'!R81</f>
        <v>2016/</v>
      </c>
      <c r="S81" s="442">
        <f>'Visi duomenys'!S81</f>
        <v>42705</v>
      </c>
      <c r="T81" s="437">
        <f>'Visi duomenys'!T81</f>
        <v>2019</v>
      </c>
    </row>
    <row r="82" spans="1:20" ht="37.5" customHeight="1" x14ac:dyDescent="0.2">
      <c r="A82" s="346" t="str">
        <f>'Visi duomenys'!A82</f>
        <v>2.2.</v>
      </c>
      <c r="B82" s="347" t="str">
        <f>'Visi duomenys'!B82</f>
        <v xml:space="preserve">Tikslas. Tobulinti viešąjį valdymą savivaldybėse, didinant jo atitikimą visuomenės poreikiams. </v>
      </c>
      <c r="C82" s="346">
        <f>'Visi duomenys'!C82</f>
        <v>0</v>
      </c>
      <c r="D82" s="346">
        <f>'Visi duomenys'!D82</f>
        <v>0</v>
      </c>
      <c r="E82" s="346">
        <f>'Visi duomenys'!E82</f>
        <v>0</v>
      </c>
      <c r="F82" s="346">
        <f>'Visi duomenys'!F82</f>
        <v>0</v>
      </c>
      <c r="G82" s="346">
        <f>'Visi duomenys'!G82</f>
        <v>0</v>
      </c>
      <c r="H82" s="346">
        <f>'Visi duomenys'!H82</f>
        <v>0</v>
      </c>
      <c r="I82" s="346">
        <f>'Visi duomenys'!I82</f>
        <v>0</v>
      </c>
      <c r="J82" s="348">
        <f>'Visi duomenys'!J82</f>
        <v>0</v>
      </c>
      <c r="K82" s="348">
        <f>'Visi duomenys'!K82</f>
        <v>0</v>
      </c>
      <c r="L82" s="348">
        <f>'Visi duomenys'!L82</f>
        <v>0</v>
      </c>
      <c r="M82" s="348">
        <f>'Visi duomenys'!M82</f>
        <v>0</v>
      </c>
      <c r="N82" s="348">
        <f>'Visi duomenys'!N82</f>
        <v>0</v>
      </c>
      <c r="O82" s="348">
        <f>'Visi duomenys'!O82</f>
        <v>0</v>
      </c>
      <c r="P82" s="349">
        <f>'Visi duomenys'!P82</f>
        <v>0</v>
      </c>
      <c r="Q82" s="349">
        <f>'Visi duomenys'!Q82</f>
        <v>0</v>
      </c>
      <c r="R82" s="439">
        <f>'Visi duomenys'!R82</f>
        <v>0</v>
      </c>
      <c r="S82" s="453">
        <f>'Visi duomenys'!S82</f>
        <v>0</v>
      </c>
      <c r="T82" s="447">
        <f>'Visi duomenys'!T82</f>
        <v>0</v>
      </c>
    </row>
    <row r="83" spans="1:20" ht="37.5" customHeight="1" x14ac:dyDescent="0.2">
      <c r="A83" s="346" t="str">
        <f>'Visi duomenys'!A83</f>
        <v>2.2.1.</v>
      </c>
      <c r="B83" s="347" t="str">
        <f>'Visi duomenys'!B83</f>
        <v xml:space="preserve">Uždavinys. Stiprinti regiono viešojo valdymo darbuotojų kompetenciją, didinti jų veiklos efektyvumą ir gerinti teikiamų paslaugų kokybę.  </v>
      </c>
      <c r="C83" s="346">
        <f>'Visi duomenys'!C83</f>
        <v>0</v>
      </c>
      <c r="D83" s="346">
        <f>'Visi duomenys'!D83</f>
        <v>0</v>
      </c>
      <c r="E83" s="346">
        <f>'Visi duomenys'!E83</f>
        <v>0</v>
      </c>
      <c r="F83" s="346">
        <f>'Visi duomenys'!F83</f>
        <v>0</v>
      </c>
      <c r="G83" s="346">
        <f>'Visi duomenys'!G83</f>
        <v>0</v>
      </c>
      <c r="H83" s="346">
        <f>'Visi duomenys'!H83</f>
        <v>0</v>
      </c>
      <c r="I83" s="346">
        <f>'Visi duomenys'!I83</f>
        <v>0</v>
      </c>
      <c r="J83" s="348">
        <f>'Visi duomenys'!J83</f>
        <v>0</v>
      </c>
      <c r="K83" s="348">
        <f>'Visi duomenys'!K83</f>
        <v>0</v>
      </c>
      <c r="L83" s="348">
        <f>'Visi duomenys'!L83</f>
        <v>0</v>
      </c>
      <c r="M83" s="348">
        <f>'Visi duomenys'!M83</f>
        <v>0</v>
      </c>
      <c r="N83" s="348">
        <f>'Visi duomenys'!N83</f>
        <v>0</v>
      </c>
      <c r="O83" s="348">
        <f>'Visi duomenys'!O83</f>
        <v>0</v>
      </c>
      <c r="P83" s="349">
        <f>'Visi duomenys'!P83</f>
        <v>0</v>
      </c>
      <c r="Q83" s="349">
        <f>'Visi duomenys'!Q83</f>
        <v>0</v>
      </c>
      <c r="R83" s="439">
        <f>'Visi duomenys'!R83</f>
        <v>0</v>
      </c>
      <c r="S83" s="453">
        <f>'Visi duomenys'!S83</f>
        <v>0</v>
      </c>
      <c r="T83" s="447">
        <f>'Visi duomenys'!T83</f>
        <v>0</v>
      </c>
    </row>
    <row r="84" spans="1:20" ht="37.5" customHeight="1" x14ac:dyDescent="0.2">
      <c r="A84" s="346" t="str">
        <f>'Visi duomenys'!A84</f>
        <v>2.2.1.1</v>
      </c>
      <c r="B84" s="343" t="str">
        <f>'Visi duomenys'!B84</f>
        <v>Priemonė: Paslaugų ir asmenų aptarnavimo kokybės gerinimas savivaldybėse</v>
      </c>
      <c r="C84" s="342">
        <f>'Visi duomenys'!C84</f>
        <v>0</v>
      </c>
      <c r="D84" s="342">
        <f>'Visi duomenys'!D84</f>
        <v>0</v>
      </c>
      <c r="E84" s="342">
        <f>'Visi duomenys'!E84</f>
        <v>0</v>
      </c>
      <c r="F84" s="342">
        <f>'Visi duomenys'!F84</f>
        <v>0</v>
      </c>
      <c r="G84" s="342">
        <f>'Visi duomenys'!G84</f>
        <v>0</v>
      </c>
      <c r="H84" s="342">
        <f>'Visi duomenys'!H84</f>
        <v>0</v>
      </c>
      <c r="I84" s="342">
        <f>'Visi duomenys'!I84</f>
        <v>0</v>
      </c>
      <c r="J84" s="344">
        <f>'Visi duomenys'!J84</f>
        <v>0</v>
      </c>
      <c r="K84" s="344">
        <f>'Visi duomenys'!K84</f>
        <v>0</v>
      </c>
      <c r="L84" s="344">
        <f>'Visi duomenys'!L84</f>
        <v>0</v>
      </c>
      <c r="M84" s="344">
        <f>'Visi duomenys'!M84</f>
        <v>0</v>
      </c>
      <c r="N84" s="344">
        <f>'Visi duomenys'!N84</f>
        <v>0</v>
      </c>
      <c r="O84" s="344">
        <f>'Visi duomenys'!O84</f>
        <v>0</v>
      </c>
      <c r="P84" s="345">
        <f>'Visi duomenys'!P84</f>
        <v>0</v>
      </c>
      <c r="Q84" s="345">
        <f>'Visi duomenys'!Q84</f>
        <v>0</v>
      </c>
      <c r="R84" s="440">
        <f>'Visi duomenys'!R84</f>
        <v>0</v>
      </c>
      <c r="S84" s="454">
        <f>'Visi duomenys'!S84</f>
        <v>0</v>
      </c>
      <c r="T84" s="448">
        <f>'Visi duomenys'!T84</f>
        <v>0</v>
      </c>
    </row>
    <row r="85" spans="1:20" ht="37.5" customHeight="1" x14ac:dyDescent="0.2">
      <c r="A85" s="346" t="str">
        <f>'Visi duomenys'!A85</f>
        <v>2.2.1.1.1</v>
      </c>
      <c r="B85" s="233" t="str">
        <f>'Visi duomenys'!B85</f>
        <v>Paslaugų teikimo ir asmenų aptarnavimo kokybės gerinimas Tauragės regiono savivaldybėse. I etapas</v>
      </c>
      <c r="C85" s="232" t="str">
        <f>'Visi duomenys'!C85</f>
        <v>PSA</v>
      </c>
      <c r="D85" s="232" t="str">
        <f>'Visi duomenys'!D85</f>
        <v>VRM</v>
      </c>
      <c r="E85" s="232" t="str">
        <f>'Visi duomenys'!E85</f>
        <v>Tauragės apskritis</v>
      </c>
      <c r="F85" s="232" t="str">
        <f>'Visi duomenys'!F85</f>
        <v>10.1.3-ESFA-R-920</v>
      </c>
      <c r="G85" s="232" t="str">
        <f>'Visi duomenys'!G85</f>
        <v>R</v>
      </c>
      <c r="H85" s="232">
        <f>'Visi duomenys'!H85</f>
        <v>0</v>
      </c>
      <c r="I85" s="232">
        <f>'Visi duomenys'!I85</f>
        <v>0</v>
      </c>
      <c r="J85" s="234">
        <f>'Visi duomenys'!J85</f>
        <v>510000</v>
      </c>
      <c r="K85" s="234">
        <f>'Visi duomenys'!K85</f>
        <v>76500</v>
      </c>
      <c r="L85" s="234">
        <f>'Visi duomenys'!L85</f>
        <v>0</v>
      </c>
      <c r="M85" s="234">
        <f>'Visi duomenys'!M85</f>
        <v>0</v>
      </c>
      <c r="N85" s="234">
        <f>'Visi duomenys'!N85</f>
        <v>0</v>
      </c>
      <c r="O85" s="234">
        <f>'Visi duomenys'!O85</f>
        <v>433500</v>
      </c>
      <c r="P85" s="341">
        <f>'Visi duomenys'!P85</f>
        <v>43040</v>
      </c>
      <c r="Q85" s="341">
        <f>'Visi duomenys'!Q85</f>
        <v>43070</v>
      </c>
      <c r="R85" s="441" t="str">
        <f>'Visi duomenys'!R85</f>
        <v>2018/</v>
      </c>
      <c r="S85" s="442">
        <f>'Visi duomenys'!S85</f>
        <v>43191</v>
      </c>
      <c r="T85" s="437">
        <f>'Visi duomenys'!T85</f>
        <v>2019</v>
      </c>
    </row>
    <row r="86" spans="1:20" ht="37.5" customHeight="1" x14ac:dyDescent="0.2">
      <c r="A86" s="346" t="str">
        <f>'Visi duomenys'!A86</f>
        <v>2.2.1.1.2</v>
      </c>
      <c r="B86" s="233" t="str">
        <f>'Visi duomenys'!B86</f>
        <v>Paslaugų teikimo ir asmenų aptarnavimo kokybės gerinimas Tauragės regiono savivaldybėse. II etapas</v>
      </c>
      <c r="C86" s="232" t="str">
        <f>'Visi duomenys'!C86</f>
        <v>PSA</v>
      </c>
      <c r="D86" s="232" t="str">
        <f>'Visi duomenys'!D86</f>
        <v>VRM</v>
      </c>
      <c r="E86" s="232" t="str">
        <f>'Visi duomenys'!E86</f>
        <v>Tauragės apskritis</v>
      </c>
      <c r="F86" s="232" t="str">
        <f>'Visi duomenys'!F86</f>
        <v>10.1.3-ESFA-R-920</v>
      </c>
      <c r="G86" s="232" t="str">
        <f>'Visi duomenys'!G86</f>
        <v>R</v>
      </c>
      <c r="H86" s="232">
        <f>'Visi duomenys'!H86</f>
        <v>0</v>
      </c>
      <c r="I86" s="232">
        <f>'Visi duomenys'!I86</f>
        <v>0</v>
      </c>
      <c r="J86" s="234">
        <f>'Visi duomenys'!J86</f>
        <v>421508</v>
      </c>
      <c r="K86" s="234">
        <f>'Visi duomenys'!K86</f>
        <v>63227</v>
      </c>
      <c r="L86" s="234">
        <f>'Visi duomenys'!L86</f>
        <v>0</v>
      </c>
      <c r="M86" s="234">
        <f>'Visi duomenys'!M86</f>
        <v>0</v>
      </c>
      <c r="N86" s="234">
        <f>'Visi duomenys'!N86</f>
        <v>0</v>
      </c>
      <c r="O86" s="234">
        <f>'Visi duomenys'!O86</f>
        <v>358281</v>
      </c>
      <c r="P86" s="341">
        <f>'Visi duomenys'!P86</f>
        <v>43435</v>
      </c>
      <c r="Q86" s="341">
        <f>'Visi duomenys'!Q86</f>
        <v>43525</v>
      </c>
      <c r="R86" s="441" t="str">
        <f>'Visi duomenys'!R86</f>
        <v>2019/</v>
      </c>
      <c r="S86" s="442">
        <f>'Visi duomenys'!S86</f>
        <v>43617</v>
      </c>
      <c r="T86" s="437">
        <f>'Visi duomenys'!T86</f>
        <v>2021</v>
      </c>
    </row>
    <row r="87" spans="1:20" ht="37.5" customHeight="1" x14ac:dyDescent="0.2">
      <c r="A87" s="346" t="str">
        <f>'Visi duomenys'!A87</f>
        <v>3.1.</v>
      </c>
      <c r="B87" s="347" t="str">
        <f>'Visi duomenys'!B87</f>
        <v>Tikslas. Diegti sveiką gyvenamąją aplinką kuriančias vandentvarkos ir atliekų tvarkymo sistemas, didinti paslaugų kokybę ir prieinamumą.</v>
      </c>
      <c r="C87" s="346">
        <f>'Visi duomenys'!C87</f>
        <v>0</v>
      </c>
      <c r="D87" s="346">
        <f>'Visi duomenys'!D87</f>
        <v>0</v>
      </c>
      <c r="E87" s="346">
        <f>'Visi duomenys'!E87</f>
        <v>0</v>
      </c>
      <c r="F87" s="346">
        <f>'Visi duomenys'!F87</f>
        <v>0</v>
      </c>
      <c r="G87" s="346">
        <f>'Visi duomenys'!G87</f>
        <v>0</v>
      </c>
      <c r="H87" s="346">
        <f>'Visi duomenys'!H87</f>
        <v>0</v>
      </c>
      <c r="I87" s="346">
        <f>'Visi duomenys'!I87</f>
        <v>0</v>
      </c>
      <c r="J87" s="348">
        <f>'Visi duomenys'!J87</f>
        <v>0</v>
      </c>
      <c r="K87" s="348">
        <f>'Visi duomenys'!K87</f>
        <v>0</v>
      </c>
      <c r="L87" s="348">
        <f>'Visi duomenys'!L87</f>
        <v>0</v>
      </c>
      <c r="M87" s="348">
        <f>'Visi duomenys'!M87</f>
        <v>0</v>
      </c>
      <c r="N87" s="348">
        <f>'Visi duomenys'!N87</f>
        <v>0</v>
      </c>
      <c r="O87" s="348">
        <f>'Visi duomenys'!O87</f>
        <v>0</v>
      </c>
      <c r="P87" s="349">
        <f>'Visi duomenys'!P87</f>
        <v>0</v>
      </c>
      <c r="Q87" s="349">
        <f>'Visi duomenys'!Q87</f>
        <v>0</v>
      </c>
      <c r="R87" s="439">
        <f>'Visi duomenys'!R87</f>
        <v>0</v>
      </c>
      <c r="S87" s="453">
        <f>'Visi duomenys'!S87</f>
        <v>0</v>
      </c>
      <c r="T87" s="447">
        <f>'Visi duomenys'!T87</f>
        <v>0</v>
      </c>
    </row>
    <row r="88" spans="1:20" ht="37.5" customHeight="1" x14ac:dyDescent="0.2">
      <c r="A88" s="346" t="str">
        <f>'Visi duomenys'!A88</f>
        <v>3.1.1.</v>
      </c>
      <c r="B88" s="347" t="str">
        <f>'Visi duomenys'!B88</f>
        <v xml:space="preserve">Uždavinys. Plėsti, renovuoti ir modernizuoti geriamojo vandens ir nuotekų, paviršinių nuotekų surinkimo infrastruktūrą, gerinti teikiamų paslaugų  kokybę.  </v>
      </c>
      <c r="C88" s="346">
        <f>'Visi duomenys'!C88</f>
        <v>0</v>
      </c>
      <c r="D88" s="346">
        <f>'Visi duomenys'!D88</f>
        <v>0</v>
      </c>
      <c r="E88" s="346">
        <f>'Visi duomenys'!E88</f>
        <v>0</v>
      </c>
      <c r="F88" s="346">
        <f>'Visi duomenys'!F88</f>
        <v>0</v>
      </c>
      <c r="G88" s="346">
        <f>'Visi duomenys'!G88</f>
        <v>0</v>
      </c>
      <c r="H88" s="346">
        <f>'Visi duomenys'!H88</f>
        <v>0</v>
      </c>
      <c r="I88" s="346">
        <f>'Visi duomenys'!I88</f>
        <v>0</v>
      </c>
      <c r="J88" s="348">
        <f>'Visi duomenys'!J88</f>
        <v>0</v>
      </c>
      <c r="K88" s="348">
        <f>'Visi duomenys'!K88</f>
        <v>0</v>
      </c>
      <c r="L88" s="348">
        <f>'Visi duomenys'!L88</f>
        <v>0</v>
      </c>
      <c r="M88" s="348">
        <f>'Visi duomenys'!M88</f>
        <v>0</v>
      </c>
      <c r="N88" s="348">
        <f>'Visi duomenys'!N88</f>
        <v>0</v>
      </c>
      <c r="O88" s="348">
        <f>'Visi duomenys'!O88</f>
        <v>0</v>
      </c>
      <c r="P88" s="349">
        <f>'Visi duomenys'!P88</f>
        <v>0</v>
      </c>
      <c r="Q88" s="349">
        <f>'Visi duomenys'!Q88</f>
        <v>0</v>
      </c>
      <c r="R88" s="439">
        <f>'Visi duomenys'!R88</f>
        <v>0</v>
      </c>
      <c r="S88" s="453">
        <f>'Visi duomenys'!S88</f>
        <v>0</v>
      </c>
      <c r="T88" s="447">
        <f>'Visi duomenys'!T88</f>
        <v>0</v>
      </c>
    </row>
    <row r="89" spans="1:20" ht="37.5" customHeight="1" x14ac:dyDescent="0.2">
      <c r="A89" s="342" t="str">
        <f>'Visi duomenys'!A89</f>
        <v>3.1.1.1</v>
      </c>
      <c r="B89" s="343" t="str">
        <f>'Visi duomenys'!B89</f>
        <v>Priemonė: Geriamojo vandens tiekimo ir nuotekų tvarkymo sistemų renovavimas ir plėtra, įmonių valdymo tobulinimas</v>
      </c>
      <c r="C89" s="342">
        <f>'Visi duomenys'!C89</f>
        <v>0</v>
      </c>
      <c r="D89" s="342">
        <f>'Visi duomenys'!D89</f>
        <v>0</v>
      </c>
      <c r="E89" s="342">
        <f>'Visi duomenys'!E89</f>
        <v>0</v>
      </c>
      <c r="F89" s="342">
        <f>'Visi duomenys'!F89</f>
        <v>0</v>
      </c>
      <c r="G89" s="342">
        <f>'Visi duomenys'!G89</f>
        <v>0</v>
      </c>
      <c r="H89" s="342">
        <f>'Visi duomenys'!H89</f>
        <v>0</v>
      </c>
      <c r="I89" s="342">
        <f>'Visi duomenys'!I89</f>
        <v>0</v>
      </c>
      <c r="J89" s="344">
        <f>'Visi duomenys'!J89</f>
        <v>0</v>
      </c>
      <c r="K89" s="344">
        <f>'Visi duomenys'!K89</f>
        <v>0</v>
      </c>
      <c r="L89" s="344">
        <f>'Visi duomenys'!L89</f>
        <v>0</v>
      </c>
      <c r="M89" s="344">
        <f>'Visi duomenys'!M89</f>
        <v>0</v>
      </c>
      <c r="N89" s="344">
        <f>'Visi duomenys'!N89</f>
        <v>0</v>
      </c>
      <c r="O89" s="344">
        <f>'Visi duomenys'!O89</f>
        <v>0</v>
      </c>
      <c r="P89" s="345">
        <f>'Visi duomenys'!P89</f>
        <v>0</v>
      </c>
      <c r="Q89" s="345">
        <f>'Visi duomenys'!Q89</f>
        <v>0</v>
      </c>
      <c r="R89" s="440">
        <f>'Visi duomenys'!R89</f>
        <v>0</v>
      </c>
      <c r="S89" s="454">
        <f>'Visi duomenys'!S89</f>
        <v>0</v>
      </c>
      <c r="T89" s="448">
        <f>'Visi duomenys'!T89</f>
        <v>0</v>
      </c>
    </row>
    <row r="90" spans="1:20" ht="37.5" customHeight="1" x14ac:dyDescent="0.2">
      <c r="A90" s="346" t="str">
        <f>'Visi duomenys'!A90</f>
        <v>3.1.1.1.1</v>
      </c>
      <c r="B90" s="233" t="str">
        <f>'Visi duomenys'!B90</f>
        <v>Vandentiekio ir nuotekų tinklų rekonstrukcija ir plėtra Šilalės rajone (Kaltinėnuose)</v>
      </c>
      <c r="C90" s="232" t="str">
        <f>'Visi duomenys'!C90</f>
        <v>UAB „Šilalės vandenys“</v>
      </c>
      <c r="D90" s="232" t="str">
        <f>'Visi duomenys'!D90</f>
        <v>AM</v>
      </c>
      <c r="E90" s="232" t="str">
        <f>'Visi duomenys'!E90</f>
        <v>Šilalės rajonas</v>
      </c>
      <c r="F90" s="232" t="str">
        <f>'Visi duomenys'!F90</f>
        <v>05.3.2-APVA-R-014</v>
      </c>
      <c r="G90" s="232" t="str">
        <f>'Visi duomenys'!G90</f>
        <v>R</v>
      </c>
      <c r="H90" s="232">
        <f>'Visi duomenys'!H90</f>
        <v>0</v>
      </c>
      <c r="I90" s="232">
        <f>'Visi duomenys'!I90</f>
        <v>0</v>
      </c>
      <c r="J90" s="234">
        <f>'Visi duomenys'!J90</f>
        <v>1766583.26</v>
      </c>
      <c r="K90" s="234">
        <f>'Visi duomenys'!K90</f>
        <v>565541.12</v>
      </c>
      <c r="L90" s="234">
        <f>'Visi duomenys'!L90</f>
        <v>0</v>
      </c>
      <c r="M90" s="234">
        <f>'Visi duomenys'!M90</f>
        <v>0</v>
      </c>
      <c r="N90" s="234">
        <f>'Visi duomenys'!N90</f>
        <v>0</v>
      </c>
      <c r="O90" s="234">
        <f>'Visi duomenys'!O90</f>
        <v>1201042.1399999999</v>
      </c>
      <c r="P90" s="341">
        <f>'Visi duomenys'!P90</f>
        <v>42522</v>
      </c>
      <c r="Q90" s="341">
        <f>'Visi duomenys'!Q90</f>
        <v>42644</v>
      </c>
      <c r="R90" s="441" t="str">
        <f>'Visi duomenys'!R90</f>
        <v>2016/</v>
      </c>
      <c r="S90" s="442">
        <f>'Visi duomenys'!S90</f>
        <v>42705</v>
      </c>
      <c r="T90" s="437">
        <f>'Visi duomenys'!T90</f>
        <v>2019</v>
      </c>
    </row>
    <row r="91" spans="1:20" ht="37.5" customHeight="1" x14ac:dyDescent="0.2">
      <c r="A91" s="346" t="str">
        <f>'Visi duomenys'!A91</f>
        <v>3.1.1.1.2</v>
      </c>
      <c r="B91" s="233" t="str">
        <f>'Visi duomenys'!B91</f>
        <v>Vandens tiekimo ir nuotekų tvarkymo infrastruktūros renovavimas ir plėtra Pagėgių savivaldybėje (Natkiškiuose, Piktupėnuose)</v>
      </c>
      <c r="C91" s="232" t="str">
        <f>'Visi duomenys'!C91</f>
        <v>UAB Pagėgių komunalinis ūkis</v>
      </c>
      <c r="D91" s="232" t="str">
        <f>'Visi duomenys'!D91</f>
        <v>AM</v>
      </c>
      <c r="E91" s="232" t="str">
        <f>'Visi duomenys'!E91</f>
        <v>Pagėgių savivaldybė</v>
      </c>
      <c r="F91" s="232" t="str">
        <f>'Visi duomenys'!F91</f>
        <v>05.3.2-APVA-R-014</v>
      </c>
      <c r="G91" s="232" t="str">
        <f>'Visi duomenys'!G91</f>
        <v>R</v>
      </c>
      <c r="H91" s="232">
        <f>'Visi duomenys'!H91</f>
        <v>0</v>
      </c>
      <c r="I91" s="232">
        <f>'Visi duomenys'!I91</f>
        <v>0</v>
      </c>
      <c r="J91" s="234">
        <f>'Visi duomenys'!J91</f>
        <v>700935.09</v>
      </c>
      <c r="K91" s="234">
        <f>'Visi duomenys'!K91</f>
        <v>239221.78</v>
      </c>
      <c r="L91" s="234">
        <f>'Visi duomenys'!L91</f>
        <v>0</v>
      </c>
      <c r="M91" s="234">
        <f>'Visi duomenys'!M91</f>
        <v>0</v>
      </c>
      <c r="N91" s="234">
        <f>'Visi duomenys'!N91</f>
        <v>0</v>
      </c>
      <c r="O91" s="234">
        <f>'Visi duomenys'!O91</f>
        <v>461713.31</v>
      </c>
      <c r="P91" s="341">
        <f>'Visi duomenys'!P91</f>
        <v>42522</v>
      </c>
      <c r="Q91" s="341">
        <f>'Visi duomenys'!Q91</f>
        <v>42658</v>
      </c>
      <c r="R91" s="441" t="str">
        <f>'Visi duomenys'!R91</f>
        <v>2016/</v>
      </c>
      <c r="S91" s="442">
        <f>'Visi duomenys'!S91</f>
        <v>42705</v>
      </c>
      <c r="T91" s="437">
        <f>'Visi duomenys'!T91</f>
        <v>2019</v>
      </c>
    </row>
    <row r="92" spans="1:20" ht="37.5" customHeight="1" x14ac:dyDescent="0.2">
      <c r="A92" s="346" t="str">
        <f>'Visi duomenys'!A92</f>
        <v>3.1.1.1.3</v>
      </c>
      <c r="B92" s="233" t="str">
        <f>'Visi duomenys'!B92</f>
        <v>Vandens tiekimo ir nuotekų tvarkymo infrastruktūros plėtra Jurbarko rajone</v>
      </c>
      <c r="C92" s="232" t="str">
        <f>'Visi duomenys'!C92</f>
        <v>UAB „Jurbarko vandenys“</v>
      </c>
      <c r="D92" s="232" t="str">
        <f>'Visi duomenys'!D92</f>
        <v>AM</v>
      </c>
      <c r="E92" s="232" t="str">
        <f>'Visi duomenys'!E92</f>
        <v>Jurbarko rajonas</v>
      </c>
      <c r="F92" s="232" t="str">
        <f>'Visi duomenys'!F92</f>
        <v>05.3.2-APVA-R-014</v>
      </c>
      <c r="G92" s="232" t="str">
        <f>'Visi duomenys'!G92</f>
        <v>R</v>
      </c>
      <c r="H92" s="232">
        <f>'Visi duomenys'!H92</f>
        <v>0</v>
      </c>
      <c r="I92" s="232">
        <f>'Visi duomenys'!I92</f>
        <v>0</v>
      </c>
      <c r="J92" s="234">
        <f>'Visi duomenys'!J92</f>
        <v>2178812.96</v>
      </c>
      <c r="K92" s="234">
        <f>'Visi duomenys'!K92</f>
        <v>821581.48</v>
      </c>
      <c r="L92" s="234">
        <f>'Visi duomenys'!L92</f>
        <v>0</v>
      </c>
      <c r="M92" s="234">
        <f>'Visi duomenys'!M92</f>
        <v>0</v>
      </c>
      <c r="N92" s="234">
        <f>'Visi duomenys'!N92</f>
        <v>0</v>
      </c>
      <c r="O92" s="234">
        <f>'Visi duomenys'!O92</f>
        <v>1357231.48</v>
      </c>
      <c r="P92" s="341">
        <f>'Visi duomenys'!P92</f>
        <v>42522</v>
      </c>
      <c r="Q92" s="341">
        <f>'Visi duomenys'!Q92</f>
        <v>42658</v>
      </c>
      <c r="R92" s="441" t="str">
        <f>'Visi duomenys'!R92</f>
        <v>2016/</v>
      </c>
      <c r="S92" s="442">
        <f>'Visi duomenys'!S92</f>
        <v>42705</v>
      </c>
      <c r="T92" s="437">
        <f>'Visi duomenys'!T92</f>
        <v>2019</v>
      </c>
    </row>
    <row r="93" spans="1:20" ht="37.5" customHeight="1" x14ac:dyDescent="0.2">
      <c r="A93" s="346" t="str">
        <f>'Visi duomenys'!A93</f>
        <v>3.1.1.1.4</v>
      </c>
      <c r="B93" s="233" t="str">
        <f>'Visi duomenys'!B93</f>
        <v>Geriamojo vandens tiekimo ir nuotekų tvarkymo sistemų renovavimas ir plėtra Tauragės rajone</v>
      </c>
      <c r="C93" s="232" t="str">
        <f>'Visi duomenys'!C93</f>
        <v>UAB „Tauragės vandenys“</v>
      </c>
      <c r="D93" s="232" t="str">
        <f>'Visi duomenys'!D93</f>
        <v>AM</v>
      </c>
      <c r="E93" s="232" t="str">
        <f>'Visi duomenys'!E93</f>
        <v>Tauragės rajonas</v>
      </c>
      <c r="F93" s="232" t="str">
        <f>'Visi duomenys'!F93</f>
        <v>05.3.2-APVA-R-014</v>
      </c>
      <c r="G93" s="232" t="str">
        <f>'Visi duomenys'!G93</f>
        <v>R</v>
      </c>
      <c r="H93" s="232">
        <f>'Visi duomenys'!H93</f>
        <v>0</v>
      </c>
      <c r="I93" s="232">
        <f>'Visi duomenys'!I93</f>
        <v>0</v>
      </c>
      <c r="J93" s="234">
        <f>'Visi duomenys'!J93</f>
        <v>3296967.79</v>
      </c>
      <c r="K93" s="234">
        <f>'Visi duomenys'!K93</f>
        <v>750000</v>
      </c>
      <c r="L93" s="234">
        <f>'Visi duomenys'!L93</f>
        <v>0</v>
      </c>
      <c r="M93" s="234">
        <f>'Visi duomenys'!M93</f>
        <v>0</v>
      </c>
      <c r="N93" s="234">
        <f>'Visi duomenys'!N93</f>
        <v>0</v>
      </c>
      <c r="O93" s="234">
        <f>'Visi duomenys'!O93</f>
        <v>1876230.53</v>
      </c>
      <c r="P93" s="341">
        <f>'Visi duomenys'!P93</f>
        <v>42522</v>
      </c>
      <c r="Q93" s="341">
        <f>'Visi duomenys'!Q93</f>
        <v>42704</v>
      </c>
      <c r="R93" s="441" t="str">
        <f>'Visi duomenys'!R93</f>
        <v>2016/</v>
      </c>
      <c r="S93" s="442">
        <f>'Visi duomenys'!S93</f>
        <v>42705</v>
      </c>
      <c r="T93" s="437">
        <f>'Visi duomenys'!T93</f>
        <v>2019</v>
      </c>
    </row>
    <row r="94" spans="1:20" ht="37.5" customHeight="1" x14ac:dyDescent="0.2">
      <c r="A94" s="342" t="str">
        <f>'Visi duomenys'!A94</f>
        <v>3.1.1.2</v>
      </c>
      <c r="B94" s="343" t="str">
        <f>'Visi duomenys'!B94</f>
        <v>Priemonė: Paviršinių nuotekų sistemų tvarkymas</v>
      </c>
      <c r="C94" s="342">
        <f>'Visi duomenys'!C94</f>
        <v>0</v>
      </c>
      <c r="D94" s="342">
        <f>'Visi duomenys'!D94</f>
        <v>0</v>
      </c>
      <c r="E94" s="342">
        <f>'Visi duomenys'!E94</f>
        <v>0</v>
      </c>
      <c r="F94" s="342">
        <f>'Visi duomenys'!F94</f>
        <v>0</v>
      </c>
      <c r="G94" s="342">
        <f>'Visi duomenys'!G94</f>
        <v>0</v>
      </c>
      <c r="H94" s="342">
        <f>'Visi duomenys'!H94</f>
        <v>0</v>
      </c>
      <c r="I94" s="342">
        <f>'Visi duomenys'!I94</f>
        <v>0</v>
      </c>
      <c r="J94" s="344">
        <f>'Visi duomenys'!J94</f>
        <v>0</v>
      </c>
      <c r="K94" s="344">
        <f>'Visi duomenys'!K94</f>
        <v>0</v>
      </c>
      <c r="L94" s="344">
        <f>'Visi duomenys'!L94</f>
        <v>0</v>
      </c>
      <c r="M94" s="344">
        <f>'Visi duomenys'!M94</f>
        <v>0</v>
      </c>
      <c r="N94" s="344">
        <f>'Visi duomenys'!N94</f>
        <v>0</v>
      </c>
      <c r="O94" s="344">
        <f>'Visi duomenys'!O94</f>
        <v>0</v>
      </c>
      <c r="P94" s="345">
        <f>'Visi duomenys'!P94</f>
        <v>0</v>
      </c>
      <c r="Q94" s="345">
        <f>'Visi duomenys'!Q94</f>
        <v>0</v>
      </c>
      <c r="R94" s="440">
        <f>'Visi duomenys'!R94</f>
        <v>0</v>
      </c>
      <c r="S94" s="454">
        <f>'Visi duomenys'!S94</f>
        <v>0</v>
      </c>
      <c r="T94" s="448">
        <f>'Visi duomenys'!T94</f>
        <v>0</v>
      </c>
    </row>
    <row r="95" spans="1:20" ht="37.5" customHeight="1" x14ac:dyDescent="0.2">
      <c r="A95" s="346" t="str">
        <f>'Visi duomenys'!A95</f>
        <v>3.1.1.2.1</v>
      </c>
      <c r="B95" s="233" t="str">
        <f>'Visi duomenys'!B95</f>
        <v>Paviršinių nuotekų sistemų  tvarkymas Tauragės mieste</v>
      </c>
      <c r="C95" s="232" t="str">
        <f>'Visi duomenys'!C95</f>
        <v>UAB „Tauragės vandenys“</v>
      </c>
      <c r="D95" s="232" t="str">
        <f>'Visi duomenys'!D95</f>
        <v>AM</v>
      </c>
      <c r="E95" s="232" t="str">
        <f>'Visi duomenys'!E95</f>
        <v>Tauragės rajonas</v>
      </c>
      <c r="F95" s="232" t="str">
        <f>'Visi duomenys'!F95</f>
        <v>05.1.1-APVA-R-007</v>
      </c>
      <c r="G95" s="232" t="str">
        <f>'Visi duomenys'!G95</f>
        <v>R</v>
      </c>
      <c r="H95" s="232">
        <f>'Visi duomenys'!H95</f>
        <v>0</v>
      </c>
      <c r="I95" s="232">
        <f>'Visi duomenys'!I95</f>
        <v>0</v>
      </c>
      <c r="J95" s="234">
        <f>'Visi duomenys'!J95</f>
        <v>1069667.55</v>
      </c>
      <c r="K95" s="234">
        <f>'Visi duomenys'!K95</f>
        <v>160450.13</v>
      </c>
      <c r="L95" s="234">
        <f>'Visi duomenys'!L95</f>
        <v>0</v>
      </c>
      <c r="M95" s="234">
        <f>'Visi duomenys'!M95</f>
        <v>0</v>
      </c>
      <c r="N95" s="234">
        <f>'Visi duomenys'!N95</f>
        <v>0</v>
      </c>
      <c r="O95" s="234">
        <f>'Visi duomenys'!O95</f>
        <v>909217.42</v>
      </c>
      <c r="P95" s="341">
        <f>'Visi duomenys'!P95</f>
        <v>42491</v>
      </c>
      <c r="Q95" s="341">
        <f>'Visi duomenys'!Q95</f>
        <v>42705</v>
      </c>
      <c r="R95" s="441" t="str">
        <f>'Visi duomenys'!R95</f>
        <v>2017/</v>
      </c>
      <c r="S95" s="442">
        <f>'Visi duomenys'!S95</f>
        <v>42767</v>
      </c>
      <c r="T95" s="437">
        <f>'Visi duomenys'!T95</f>
        <v>2019</v>
      </c>
    </row>
    <row r="96" spans="1:20" ht="37.5" customHeight="1" x14ac:dyDescent="0.2">
      <c r="A96" s="346" t="str">
        <f>'Visi duomenys'!A96</f>
        <v>3.1.2.</v>
      </c>
      <c r="B96" s="347" t="str">
        <f>'Visi duomenys'!B96</f>
        <v>Uždavinys. Plėsti atliekų tvarkymo infrastruktūrą, mažinti sąvartyne šalinamų atliekų kiekį.</v>
      </c>
      <c r="C96" s="346">
        <f>'Visi duomenys'!C96</f>
        <v>0</v>
      </c>
      <c r="D96" s="346">
        <f>'Visi duomenys'!D96</f>
        <v>0</v>
      </c>
      <c r="E96" s="346">
        <f>'Visi duomenys'!E96</f>
        <v>0</v>
      </c>
      <c r="F96" s="346">
        <f>'Visi duomenys'!F96</f>
        <v>0</v>
      </c>
      <c r="G96" s="346">
        <f>'Visi duomenys'!G96</f>
        <v>0</v>
      </c>
      <c r="H96" s="346">
        <f>'Visi duomenys'!H96</f>
        <v>0</v>
      </c>
      <c r="I96" s="346">
        <f>'Visi duomenys'!I96</f>
        <v>0</v>
      </c>
      <c r="J96" s="348">
        <f>'Visi duomenys'!J96</f>
        <v>0</v>
      </c>
      <c r="K96" s="348">
        <f>'Visi duomenys'!K96</f>
        <v>0</v>
      </c>
      <c r="L96" s="348">
        <f>'Visi duomenys'!L96</f>
        <v>0</v>
      </c>
      <c r="M96" s="348">
        <f>'Visi duomenys'!M96</f>
        <v>0</v>
      </c>
      <c r="N96" s="348">
        <f>'Visi duomenys'!N96</f>
        <v>0</v>
      </c>
      <c r="O96" s="348">
        <f>'Visi duomenys'!O96</f>
        <v>0</v>
      </c>
      <c r="P96" s="349">
        <f>'Visi duomenys'!P96</f>
        <v>0</v>
      </c>
      <c r="Q96" s="349">
        <f>'Visi duomenys'!Q96</f>
        <v>0</v>
      </c>
      <c r="R96" s="439">
        <f>'Visi duomenys'!R96</f>
        <v>0</v>
      </c>
      <c r="S96" s="453">
        <f>'Visi duomenys'!S96</f>
        <v>0</v>
      </c>
      <c r="T96" s="447">
        <f>'Visi duomenys'!T96</f>
        <v>0</v>
      </c>
    </row>
    <row r="97" spans="1:20" ht="37.5" customHeight="1" x14ac:dyDescent="0.2">
      <c r="A97" s="342" t="str">
        <f>'Visi duomenys'!A97</f>
        <v>3.1.2.1</v>
      </c>
      <c r="B97" s="343" t="str">
        <f>'Visi duomenys'!B97</f>
        <v>Priemonė: Komunalinių atliekų tvarkymo infrastruktūros plėtra</v>
      </c>
      <c r="C97" s="342">
        <f>'Visi duomenys'!C97</f>
        <v>0</v>
      </c>
      <c r="D97" s="342">
        <f>'Visi duomenys'!D97</f>
        <v>0</v>
      </c>
      <c r="E97" s="342">
        <f>'Visi duomenys'!E97</f>
        <v>0</v>
      </c>
      <c r="F97" s="342">
        <f>'Visi duomenys'!F97</f>
        <v>0</v>
      </c>
      <c r="G97" s="342">
        <f>'Visi duomenys'!G97</f>
        <v>0</v>
      </c>
      <c r="H97" s="342">
        <f>'Visi duomenys'!H97</f>
        <v>0</v>
      </c>
      <c r="I97" s="342">
        <f>'Visi duomenys'!I97</f>
        <v>0</v>
      </c>
      <c r="J97" s="344">
        <f>'Visi duomenys'!J97</f>
        <v>0</v>
      </c>
      <c r="K97" s="344">
        <f>'Visi duomenys'!K97</f>
        <v>0</v>
      </c>
      <c r="L97" s="344">
        <f>'Visi duomenys'!L97</f>
        <v>0</v>
      </c>
      <c r="M97" s="344">
        <f>'Visi duomenys'!M97</f>
        <v>0</v>
      </c>
      <c r="N97" s="344">
        <f>'Visi duomenys'!N97</f>
        <v>0</v>
      </c>
      <c r="O97" s="344">
        <f>'Visi duomenys'!O97</f>
        <v>0</v>
      </c>
      <c r="P97" s="345">
        <f>'Visi duomenys'!P97</f>
        <v>0</v>
      </c>
      <c r="Q97" s="345">
        <f>'Visi duomenys'!Q97</f>
        <v>0</v>
      </c>
      <c r="R97" s="440">
        <f>'Visi duomenys'!R97</f>
        <v>0</v>
      </c>
      <c r="S97" s="454">
        <f>'Visi duomenys'!S97</f>
        <v>0</v>
      </c>
      <c r="T97" s="448">
        <f>'Visi duomenys'!T97</f>
        <v>0</v>
      </c>
    </row>
    <row r="98" spans="1:20" ht="37.5" customHeight="1" x14ac:dyDescent="0.2">
      <c r="A98" s="346" t="str">
        <f>'Visi duomenys'!A98</f>
        <v>3.1.2.1.1</v>
      </c>
      <c r="B98" s="233" t="str">
        <f>'Visi duomenys'!B98</f>
        <v>Tauragės regiono komunalinių atliekų tvarkymo infrastruktūros plėtra</v>
      </c>
      <c r="C98" s="232" t="str">
        <f>'Visi duomenys'!C98</f>
        <v>TRATC</v>
      </c>
      <c r="D98" s="232" t="str">
        <f>'Visi duomenys'!D98</f>
        <v>AM</v>
      </c>
      <c r="E98" s="232" t="str">
        <f>'Visi duomenys'!E98</f>
        <v>Tauragės apskritis</v>
      </c>
      <c r="F98" s="232" t="str">
        <f>'Visi duomenys'!F98</f>
        <v>05.2.1-APVA-R-008</v>
      </c>
      <c r="G98" s="232" t="str">
        <f>'Visi duomenys'!G98</f>
        <v>R</v>
      </c>
      <c r="H98" s="232">
        <f>'Visi duomenys'!H98</f>
        <v>0</v>
      </c>
      <c r="I98" s="232">
        <f>'Visi duomenys'!I98</f>
        <v>0</v>
      </c>
      <c r="J98" s="234">
        <f>'Visi duomenys'!J98</f>
        <v>2800256.02</v>
      </c>
      <c r="K98" s="234">
        <f>'Visi duomenys'!K98</f>
        <v>0</v>
      </c>
      <c r="L98" s="234">
        <f>'Visi duomenys'!L98</f>
        <v>0</v>
      </c>
      <c r="M98" s="234">
        <f>'Visi duomenys'!M98</f>
        <v>0</v>
      </c>
      <c r="N98" s="234">
        <f>'Visi duomenys'!N98</f>
        <v>420038.40000000002</v>
      </c>
      <c r="O98" s="234">
        <f>'Visi duomenys'!O98</f>
        <v>2380217.62</v>
      </c>
      <c r="P98" s="341">
        <f>'Visi duomenys'!P98</f>
        <v>42826</v>
      </c>
      <c r="Q98" s="341">
        <f>'Visi duomenys'!Q98</f>
        <v>42856</v>
      </c>
      <c r="R98" s="441" t="str">
        <f>'Visi duomenys'!R98</f>
        <v>2017/</v>
      </c>
      <c r="S98" s="442">
        <f>'Visi duomenys'!S98</f>
        <v>42887</v>
      </c>
      <c r="T98" s="437">
        <f>'Visi duomenys'!T98</f>
        <v>2018</v>
      </c>
    </row>
    <row r="99" spans="1:20" ht="37.5" customHeight="1" x14ac:dyDescent="0.2">
      <c r="A99" s="346" t="str">
        <f>'Visi duomenys'!A99</f>
        <v>3.2.</v>
      </c>
      <c r="B99" s="347" t="str">
        <f>'Visi duomenys'!B99</f>
        <v>Tikslas. Saugoti ir tausojančiai naudoti regiono kraštovaizdį, užtikrinant tinkamą jo planavimą, naudojimą ir tvarkymą.</v>
      </c>
      <c r="C99" s="346">
        <f>'Visi duomenys'!C99</f>
        <v>0</v>
      </c>
      <c r="D99" s="346">
        <f>'Visi duomenys'!D99</f>
        <v>0</v>
      </c>
      <c r="E99" s="346">
        <f>'Visi duomenys'!E99</f>
        <v>0</v>
      </c>
      <c r="F99" s="346">
        <f>'Visi duomenys'!F99</f>
        <v>0</v>
      </c>
      <c r="G99" s="346">
        <f>'Visi duomenys'!G99</f>
        <v>0</v>
      </c>
      <c r="H99" s="346">
        <f>'Visi duomenys'!H99</f>
        <v>0</v>
      </c>
      <c r="I99" s="346">
        <f>'Visi duomenys'!I99</f>
        <v>0</v>
      </c>
      <c r="J99" s="348">
        <f>'Visi duomenys'!J99</f>
        <v>0</v>
      </c>
      <c r="K99" s="348">
        <f>'Visi duomenys'!K99</f>
        <v>0</v>
      </c>
      <c r="L99" s="348">
        <f>'Visi duomenys'!L99</f>
        <v>0</v>
      </c>
      <c r="M99" s="348">
        <f>'Visi duomenys'!M99</f>
        <v>0</v>
      </c>
      <c r="N99" s="348">
        <f>'Visi duomenys'!N99</f>
        <v>0</v>
      </c>
      <c r="O99" s="348">
        <f>'Visi duomenys'!O99</f>
        <v>0</v>
      </c>
      <c r="P99" s="349">
        <f>'Visi duomenys'!P99</f>
        <v>0</v>
      </c>
      <c r="Q99" s="349">
        <f>'Visi duomenys'!Q99</f>
        <v>0</v>
      </c>
      <c r="R99" s="439">
        <f>'Visi duomenys'!R99</f>
        <v>0</v>
      </c>
      <c r="S99" s="453">
        <f>'Visi duomenys'!S99</f>
        <v>0</v>
      </c>
      <c r="T99" s="447">
        <f>'Visi duomenys'!T99</f>
        <v>0</v>
      </c>
    </row>
    <row r="100" spans="1:20" ht="37.5" customHeight="1" x14ac:dyDescent="0.2">
      <c r="A100" s="346" t="str">
        <f>'Visi duomenys'!A100</f>
        <v>3.2.1.</v>
      </c>
      <c r="B100" s="347" t="str">
        <f>'Visi duomenys'!B100</f>
        <v>Uždavinys. Padidinti kraštovaizdžio planavimo, tvarkymo ir racionalaus naudojimo bei apsaugos efektyvumą.</v>
      </c>
      <c r="C100" s="346">
        <f>'Visi duomenys'!C100</f>
        <v>0</v>
      </c>
      <c r="D100" s="346">
        <f>'Visi duomenys'!D100</f>
        <v>0</v>
      </c>
      <c r="E100" s="346">
        <f>'Visi duomenys'!E100</f>
        <v>0</v>
      </c>
      <c r="F100" s="346">
        <f>'Visi duomenys'!F100</f>
        <v>0</v>
      </c>
      <c r="G100" s="346">
        <f>'Visi duomenys'!G100</f>
        <v>0</v>
      </c>
      <c r="H100" s="346">
        <f>'Visi duomenys'!H100</f>
        <v>0</v>
      </c>
      <c r="I100" s="346">
        <f>'Visi duomenys'!I100</f>
        <v>0</v>
      </c>
      <c r="J100" s="348">
        <f>'Visi duomenys'!J100</f>
        <v>0</v>
      </c>
      <c r="K100" s="348">
        <f>'Visi duomenys'!K100</f>
        <v>0</v>
      </c>
      <c r="L100" s="348">
        <f>'Visi duomenys'!L100</f>
        <v>0</v>
      </c>
      <c r="M100" s="348">
        <f>'Visi duomenys'!M100</f>
        <v>0</v>
      </c>
      <c r="N100" s="348">
        <f>'Visi duomenys'!N100</f>
        <v>0</v>
      </c>
      <c r="O100" s="348">
        <f>'Visi duomenys'!O100</f>
        <v>0</v>
      </c>
      <c r="P100" s="349">
        <f>'Visi duomenys'!P100</f>
        <v>0</v>
      </c>
      <c r="Q100" s="349">
        <f>'Visi duomenys'!Q100</f>
        <v>0</v>
      </c>
      <c r="R100" s="439">
        <f>'Visi duomenys'!R100</f>
        <v>0</v>
      </c>
      <c r="S100" s="453">
        <f>'Visi duomenys'!S100</f>
        <v>0</v>
      </c>
      <c r="T100" s="447">
        <f>'Visi duomenys'!T100</f>
        <v>0</v>
      </c>
    </row>
    <row r="101" spans="1:20" ht="37.5" customHeight="1" x14ac:dyDescent="0.2">
      <c r="A101" s="342" t="str">
        <f>'Visi duomenys'!A101</f>
        <v>3.2.1.1</v>
      </c>
      <c r="B101" s="343" t="str">
        <f>'Visi duomenys'!B101</f>
        <v>Priemonė: Kraštovaizdžio apsauga</v>
      </c>
      <c r="C101" s="342">
        <f>'Visi duomenys'!C101</f>
        <v>0</v>
      </c>
      <c r="D101" s="342">
        <f>'Visi duomenys'!D101</f>
        <v>0</v>
      </c>
      <c r="E101" s="342">
        <f>'Visi duomenys'!E101</f>
        <v>0</v>
      </c>
      <c r="F101" s="342">
        <f>'Visi duomenys'!F101</f>
        <v>0</v>
      </c>
      <c r="G101" s="342">
        <f>'Visi duomenys'!G101</f>
        <v>0</v>
      </c>
      <c r="H101" s="342">
        <f>'Visi duomenys'!H101</f>
        <v>0</v>
      </c>
      <c r="I101" s="342">
        <f>'Visi duomenys'!I101</f>
        <v>0</v>
      </c>
      <c r="J101" s="344">
        <f>'Visi duomenys'!J101</f>
        <v>0</v>
      </c>
      <c r="K101" s="344">
        <f>'Visi duomenys'!K101</f>
        <v>0</v>
      </c>
      <c r="L101" s="344">
        <f>'Visi duomenys'!L101</f>
        <v>0</v>
      </c>
      <c r="M101" s="344">
        <f>'Visi duomenys'!M101</f>
        <v>0</v>
      </c>
      <c r="N101" s="344">
        <f>'Visi duomenys'!N101</f>
        <v>0</v>
      </c>
      <c r="O101" s="344">
        <f>'Visi duomenys'!O101</f>
        <v>0</v>
      </c>
      <c r="P101" s="345">
        <f>'Visi duomenys'!P101</f>
        <v>0</v>
      </c>
      <c r="Q101" s="345">
        <f>'Visi duomenys'!Q101</f>
        <v>0</v>
      </c>
      <c r="R101" s="440">
        <f>'Visi duomenys'!R101</f>
        <v>0</v>
      </c>
      <c r="S101" s="454">
        <f>'Visi duomenys'!S101</f>
        <v>0</v>
      </c>
      <c r="T101" s="448">
        <f>'Visi duomenys'!T101</f>
        <v>0</v>
      </c>
    </row>
    <row r="102" spans="1:20" ht="37.5" customHeight="1" x14ac:dyDescent="0.2">
      <c r="A102" s="346" t="str">
        <f>'Visi duomenys'!A102</f>
        <v>3.2.1.1.1</v>
      </c>
      <c r="B102" s="233" t="str">
        <f>'Visi duomenys'!B102</f>
        <v>Kraštovaizdžio apsaugos gerinimas Pagėgių savivaldybėje</v>
      </c>
      <c r="C102" s="232" t="str">
        <f>'Visi duomenys'!C102</f>
        <v>PSA</v>
      </c>
      <c r="D102" s="232" t="str">
        <f>'Visi duomenys'!D102</f>
        <v>AM</v>
      </c>
      <c r="E102" s="232" t="str">
        <f>'Visi duomenys'!E102</f>
        <v>Pagėgių savivaldybė</v>
      </c>
      <c r="F102" s="232" t="str">
        <f>'Visi duomenys'!F102</f>
        <v xml:space="preserve">05.5.1-APVA-R-019 </v>
      </c>
      <c r="G102" s="232" t="str">
        <f>'Visi duomenys'!G102</f>
        <v>R</v>
      </c>
      <c r="H102" s="232">
        <f>'Visi duomenys'!H102</f>
        <v>0</v>
      </c>
      <c r="I102" s="232">
        <f>'Visi duomenys'!I102</f>
        <v>0</v>
      </c>
      <c r="J102" s="234">
        <f>'Visi duomenys'!J102</f>
        <v>363047.26</v>
      </c>
      <c r="K102" s="234">
        <f>'Visi duomenys'!K102</f>
        <v>54457.09</v>
      </c>
      <c r="L102" s="234">
        <f>'Visi duomenys'!L102</f>
        <v>0</v>
      </c>
      <c r="M102" s="234">
        <f>'Visi duomenys'!M102</f>
        <v>0</v>
      </c>
      <c r="N102" s="234">
        <f>'Visi duomenys'!N102</f>
        <v>0</v>
      </c>
      <c r="O102" s="234">
        <f>'Visi duomenys'!O102</f>
        <v>308590.17</v>
      </c>
      <c r="P102" s="341">
        <f>'Visi duomenys'!P102</f>
        <v>42644</v>
      </c>
      <c r="Q102" s="341">
        <f>'Visi duomenys'!Q102</f>
        <v>42795</v>
      </c>
      <c r="R102" s="441" t="str">
        <f>'Visi duomenys'!R102</f>
        <v>2017/</v>
      </c>
      <c r="S102" s="442">
        <f>'Visi duomenys'!S102</f>
        <v>42887</v>
      </c>
      <c r="T102" s="437">
        <f>'Visi duomenys'!T102</f>
        <v>2018</v>
      </c>
    </row>
    <row r="103" spans="1:20" ht="37.5" customHeight="1" x14ac:dyDescent="0.2">
      <c r="A103" s="346" t="str">
        <f>'Visi duomenys'!A103</f>
        <v>3.2.1.1.2</v>
      </c>
      <c r="B103" s="233" t="str">
        <f>'Visi duomenys'!B103</f>
        <v>Bešeimininkių apleistų statinių likvidavimas Jurbarko rajone</v>
      </c>
      <c r="C103" s="232" t="str">
        <f>'Visi duomenys'!C103</f>
        <v>JRSA</v>
      </c>
      <c r="D103" s="232" t="str">
        <f>'Visi duomenys'!D103</f>
        <v>AM</v>
      </c>
      <c r="E103" s="232" t="str">
        <f>'Visi duomenys'!E103</f>
        <v>Jurbarko rajonas</v>
      </c>
      <c r="F103" s="232" t="str">
        <f>'Visi duomenys'!F103</f>
        <v xml:space="preserve">05.5.1-APVA-R-019 </v>
      </c>
      <c r="G103" s="232" t="str">
        <f>'Visi duomenys'!G103</f>
        <v>R</v>
      </c>
      <c r="H103" s="232">
        <f>'Visi duomenys'!H103</f>
        <v>0</v>
      </c>
      <c r="I103" s="232">
        <f>'Visi duomenys'!I103</f>
        <v>0</v>
      </c>
      <c r="J103" s="234">
        <f>'Visi duomenys'!J103</f>
        <v>283809.34000000003</v>
      </c>
      <c r="K103" s="234">
        <f>'Visi duomenys'!K103</f>
        <v>42571.4</v>
      </c>
      <c r="L103" s="234">
        <f>'Visi duomenys'!L103</f>
        <v>0</v>
      </c>
      <c r="M103" s="234">
        <f>'Visi duomenys'!M103</f>
        <v>0</v>
      </c>
      <c r="N103" s="234">
        <f>'Visi duomenys'!N103</f>
        <v>0</v>
      </c>
      <c r="O103" s="234">
        <f>'Visi duomenys'!O103</f>
        <v>241237.94</v>
      </c>
      <c r="P103" s="341">
        <f>'Visi duomenys'!P103</f>
        <v>42644</v>
      </c>
      <c r="Q103" s="341">
        <f>'Visi duomenys'!Q103</f>
        <v>42705</v>
      </c>
      <c r="R103" s="441" t="str">
        <f>'Visi duomenys'!R103</f>
        <v>2017/</v>
      </c>
      <c r="S103" s="442">
        <f>'Visi duomenys'!S103</f>
        <v>42795</v>
      </c>
      <c r="T103" s="437">
        <f>'Visi duomenys'!T103</f>
        <v>2018</v>
      </c>
    </row>
    <row r="104" spans="1:20" ht="37.5" customHeight="1" x14ac:dyDescent="0.2">
      <c r="A104" s="346" t="str">
        <f>'Visi duomenys'!A104</f>
        <v>3.2.1.1.3</v>
      </c>
      <c r="B104" s="233" t="str">
        <f>'Visi duomenys'!B104</f>
        <v>Kraštovaizdžio formavimas Jurbarko rajone</v>
      </c>
      <c r="C104" s="232" t="str">
        <f>'Visi duomenys'!C104</f>
        <v>JRSA</v>
      </c>
      <c r="D104" s="232" t="str">
        <f>'Visi duomenys'!D104</f>
        <v>AM</v>
      </c>
      <c r="E104" s="232" t="str">
        <f>'Visi duomenys'!E104</f>
        <v>Jurbarko rajonas</v>
      </c>
      <c r="F104" s="232" t="str">
        <f>'Visi duomenys'!F104</f>
        <v xml:space="preserve">05.5.1-APVA-R-019 </v>
      </c>
      <c r="G104" s="232" t="str">
        <f>'Visi duomenys'!G104</f>
        <v>R</v>
      </c>
      <c r="H104" s="232">
        <f>'Visi duomenys'!H104</f>
        <v>0</v>
      </c>
      <c r="I104" s="232">
        <f>'Visi duomenys'!I104</f>
        <v>0</v>
      </c>
      <c r="J104" s="234">
        <f>'Visi duomenys'!J104</f>
        <v>690477.56</v>
      </c>
      <c r="K104" s="234">
        <f>'Visi duomenys'!K104</f>
        <v>103571.63</v>
      </c>
      <c r="L104" s="234">
        <f>'Visi duomenys'!L104</f>
        <v>0</v>
      </c>
      <c r="M104" s="234">
        <f>'Visi duomenys'!M104</f>
        <v>0</v>
      </c>
      <c r="N104" s="234">
        <f>'Visi duomenys'!N104</f>
        <v>0</v>
      </c>
      <c r="O104" s="234">
        <f>'Visi duomenys'!O104</f>
        <v>586905.93000000005</v>
      </c>
      <c r="P104" s="341">
        <f>'Visi duomenys'!P104</f>
        <v>43374</v>
      </c>
      <c r="Q104" s="341">
        <f>'Visi duomenys'!Q104</f>
        <v>43435</v>
      </c>
      <c r="R104" s="441" t="str">
        <f>'Visi duomenys'!R104</f>
        <v>2019/</v>
      </c>
      <c r="S104" s="442">
        <f>'Visi duomenys'!S104</f>
        <v>43525</v>
      </c>
      <c r="T104" s="437">
        <f>'Visi duomenys'!T104</f>
        <v>2021</v>
      </c>
    </row>
    <row r="105" spans="1:20" ht="37.5" customHeight="1" x14ac:dyDescent="0.2">
      <c r="A105" s="346" t="str">
        <f>'Visi duomenys'!A105</f>
        <v>3.2.1.1.4</v>
      </c>
      <c r="B105" s="233" t="str">
        <f>'Visi duomenys'!B105</f>
        <v>Smalininkų uosto šlaitų ir pylimų tvarkymas</v>
      </c>
      <c r="C105" s="232" t="str">
        <f>'Visi duomenys'!C105</f>
        <v>JRSA</v>
      </c>
      <c r="D105" s="232" t="str">
        <f>'Visi duomenys'!D105</f>
        <v>AM</v>
      </c>
      <c r="E105" s="232" t="str">
        <f>'Visi duomenys'!E105</f>
        <v>Jurbarko rajonas</v>
      </c>
      <c r="F105" s="232" t="str">
        <f>'Visi duomenys'!F105</f>
        <v xml:space="preserve">05.5.1-APVA-R-019 </v>
      </c>
      <c r="G105" s="232" t="str">
        <f>'Visi duomenys'!G105</f>
        <v>R</v>
      </c>
      <c r="H105" s="232">
        <f>'Visi duomenys'!H105</f>
        <v>0</v>
      </c>
      <c r="I105" s="232" t="str">
        <f>'Visi duomenys'!I105</f>
        <v>rez.</v>
      </c>
      <c r="J105" s="234">
        <f>'Visi duomenys'!J105</f>
        <v>296511.84999999998</v>
      </c>
      <c r="K105" s="234">
        <f>'Visi duomenys'!K105</f>
        <v>44476.78</v>
      </c>
      <c r="L105" s="234">
        <f>'Visi duomenys'!L105</f>
        <v>0</v>
      </c>
      <c r="M105" s="234">
        <f>'Visi duomenys'!M105</f>
        <v>0</v>
      </c>
      <c r="N105" s="234">
        <f>'Visi duomenys'!N105</f>
        <v>0</v>
      </c>
      <c r="O105" s="234">
        <f>'Visi duomenys'!O105</f>
        <v>252035.07</v>
      </c>
      <c r="P105" s="341">
        <f>'Visi duomenys'!P105</f>
        <v>0</v>
      </c>
      <c r="Q105" s="341">
        <f>'Visi duomenys'!Q105</f>
        <v>0</v>
      </c>
      <c r="R105" s="441">
        <f>'Visi duomenys'!R105</f>
        <v>0</v>
      </c>
      <c r="S105" s="442">
        <f>'Visi duomenys'!S105</f>
        <v>0</v>
      </c>
      <c r="T105" s="437">
        <f>'Visi duomenys'!T105</f>
        <v>0</v>
      </c>
    </row>
    <row r="106" spans="1:20" ht="37.5" customHeight="1" x14ac:dyDescent="0.2">
      <c r="A106" s="346" t="str">
        <f>'Visi duomenys'!A106</f>
        <v>3.2.1.1.5</v>
      </c>
      <c r="B106" s="233" t="str">
        <f>'Visi duomenys'!B106</f>
        <v xml:space="preserve">Kraštovaizdžio formavimas ir ekologinės būklės gerinimas Tauragės mieste  </v>
      </c>
      <c r="C106" s="232" t="str">
        <f>'Visi duomenys'!C106</f>
        <v>TRSA</v>
      </c>
      <c r="D106" s="232" t="str">
        <f>'Visi duomenys'!D106</f>
        <v>AM</v>
      </c>
      <c r="E106" s="232" t="str">
        <f>'Visi duomenys'!E106</f>
        <v>Tauragės rajonas</v>
      </c>
      <c r="F106" s="232" t="str">
        <f>'Visi duomenys'!F106</f>
        <v xml:space="preserve">05.5.1-APVA-R-019 </v>
      </c>
      <c r="G106" s="232" t="str">
        <f>'Visi duomenys'!G106</f>
        <v>R</v>
      </c>
      <c r="H106" s="232">
        <f>'Visi duomenys'!H106</f>
        <v>0</v>
      </c>
      <c r="I106" s="232">
        <f>'Visi duomenys'!I106</f>
        <v>0</v>
      </c>
      <c r="J106" s="234">
        <f>'Visi duomenys'!J106</f>
        <v>351002.55</v>
      </c>
      <c r="K106" s="234">
        <f>'Visi duomenys'!K106</f>
        <v>52650.39</v>
      </c>
      <c r="L106" s="234">
        <f>'Visi duomenys'!L106</f>
        <v>0</v>
      </c>
      <c r="M106" s="234">
        <f>'Visi duomenys'!M106</f>
        <v>0</v>
      </c>
      <c r="N106" s="234">
        <f>'Visi duomenys'!N106</f>
        <v>0</v>
      </c>
      <c r="O106" s="234">
        <f>'Visi duomenys'!O106</f>
        <v>298352.15999999997</v>
      </c>
      <c r="P106" s="341">
        <f>'Visi duomenys'!P106</f>
        <v>42644</v>
      </c>
      <c r="Q106" s="341">
        <f>'Visi duomenys'!Q106</f>
        <v>42705</v>
      </c>
      <c r="R106" s="441" t="str">
        <f>'Visi duomenys'!R106</f>
        <v>2017/</v>
      </c>
      <c r="S106" s="442">
        <f>'Visi duomenys'!S106</f>
        <v>42795</v>
      </c>
      <c r="T106" s="437">
        <f>'Visi duomenys'!T106</f>
        <v>2019</v>
      </c>
    </row>
    <row r="107" spans="1:20" ht="37.5" customHeight="1" x14ac:dyDescent="0.2">
      <c r="A107" s="346" t="str">
        <f>'Visi duomenys'!A107</f>
        <v>3.2.1.1.6</v>
      </c>
      <c r="B107" s="233" t="str">
        <f>'Visi duomenys'!B107</f>
        <v xml:space="preserve">Kraštovaizdžio formavimas  Šilalės mieste  </v>
      </c>
      <c r="C107" s="232" t="str">
        <f>'Visi duomenys'!C107</f>
        <v>ŠRSA</v>
      </c>
      <c r="D107" s="232" t="str">
        <f>'Visi duomenys'!D107</f>
        <v>AM</v>
      </c>
      <c r="E107" s="232" t="str">
        <f>'Visi duomenys'!E107</f>
        <v>Šilalės rajonas</v>
      </c>
      <c r="F107" s="232" t="str">
        <f>'Visi duomenys'!F107</f>
        <v xml:space="preserve">05.5.1-APVA-R-019 </v>
      </c>
      <c r="G107" s="232" t="str">
        <f>'Visi duomenys'!G107</f>
        <v>R</v>
      </c>
      <c r="H107" s="232">
        <f>'Visi duomenys'!H107</f>
        <v>0</v>
      </c>
      <c r="I107" s="232">
        <f>'Visi duomenys'!I107</f>
        <v>0</v>
      </c>
      <c r="J107" s="234">
        <f>'Visi duomenys'!J107</f>
        <v>419348</v>
      </c>
      <c r="K107" s="234">
        <f>'Visi duomenys'!K107</f>
        <v>62902.2</v>
      </c>
      <c r="L107" s="234">
        <f>'Visi duomenys'!L107</f>
        <v>0</v>
      </c>
      <c r="M107" s="234">
        <f>'Visi duomenys'!M107</f>
        <v>0</v>
      </c>
      <c r="N107" s="234">
        <f>'Visi duomenys'!N107</f>
        <v>0</v>
      </c>
      <c r="O107" s="234">
        <f>'Visi duomenys'!O107</f>
        <v>356445.8</v>
      </c>
      <c r="P107" s="341">
        <f>'Visi duomenys'!P107</f>
        <v>42644</v>
      </c>
      <c r="Q107" s="341">
        <f>'Visi duomenys'!Q107</f>
        <v>42705</v>
      </c>
      <c r="R107" s="441" t="str">
        <f>'Visi duomenys'!R107</f>
        <v>2017/</v>
      </c>
      <c r="S107" s="442">
        <f>'Visi duomenys'!S107</f>
        <v>42795</v>
      </c>
      <c r="T107" s="437">
        <f>'Visi duomenys'!T107</f>
        <v>2019</v>
      </c>
    </row>
    <row r="108" spans="1:20" ht="37.5" customHeight="1" x14ac:dyDescent="0.2">
      <c r="A108" s="346" t="str">
        <f>'Visi duomenys'!A108</f>
        <v>3.2.1.1.7</v>
      </c>
      <c r="B108" s="233" t="str">
        <f>'Visi duomenys'!B108</f>
        <v>Šilalės rajono savivaldybės teritorijos bendrojo plano  gamtinio karkaso sprendinių koregavimas  ir bešeimininkių apleistų pastatų likvidavimas  rajone</v>
      </c>
      <c r="C108" s="232" t="str">
        <f>'Visi duomenys'!C108</f>
        <v>ŠRSA</v>
      </c>
      <c r="D108" s="232" t="str">
        <f>'Visi duomenys'!D108</f>
        <v>AM</v>
      </c>
      <c r="E108" s="232" t="str">
        <f>'Visi duomenys'!E108</f>
        <v>Šilalės rajonas</v>
      </c>
      <c r="F108" s="232" t="str">
        <f>'Visi duomenys'!F108</f>
        <v xml:space="preserve">05.5.1-APVA-R-019 </v>
      </c>
      <c r="G108" s="232" t="str">
        <f>'Visi duomenys'!G108</f>
        <v>R</v>
      </c>
      <c r="H108" s="232">
        <f>'Visi duomenys'!H108</f>
        <v>0</v>
      </c>
      <c r="I108" s="232">
        <f>'Visi duomenys'!I108</f>
        <v>0</v>
      </c>
      <c r="J108" s="234">
        <f>'Visi duomenys'!J108</f>
        <v>129411.77</v>
      </c>
      <c r="K108" s="234">
        <f>'Visi duomenys'!K108</f>
        <v>19411.77</v>
      </c>
      <c r="L108" s="234">
        <f>'Visi duomenys'!L108</f>
        <v>0</v>
      </c>
      <c r="M108" s="234">
        <f>'Visi duomenys'!M108</f>
        <v>0</v>
      </c>
      <c r="N108" s="234">
        <f>'Visi duomenys'!N108</f>
        <v>0</v>
      </c>
      <c r="O108" s="234">
        <f>'Visi duomenys'!O108</f>
        <v>110000</v>
      </c>
      <c r="P108" s="341">
        <f>'Visi duomenys'!P108</f>
        <v>43374</v>
      </c>
      <c r="Q108" s="341">
        <f>'Visi duomenys'!Q108</f>
        <v>43435</v>
      </c>
      <c r="R108" s="441" t="str">
        <f>'Visi duomenys'!R108</f>
        <v>2019/</v>
      </c>
      <c r="S108" s="442">
        <f>'Visi duomenys'!S108</f>
        <v>43525</v>
      </c>
      <c r="T108" s="437">
        <f>'Visi duomenys'!T108</f>
        <v>2021</v>
      </c>
    </row>
    <row r="109" spans="1:20" ht="37.5" customHeight="1" x14ac:dyDescent="0.2">
      <c r="A109" s="241"/>
      <c r="B109" s="242" t="str">
        <f>'Visi duomenys'!A109</f>
        <v>Planas IŠ VISO (be rezervinių):</v>
      </c>
      <c r="C109" s="242">
        <f>'Visi duomenys'!C109</f>
        <v>0</v>
      </c>
      <c r="D109" s="242">
        <f>'Visi duomenys'!D109</f>
        <v>0</v>
      </c>
      <c r="E109" s="242">
        <f>'Visi duomenys'!E109</f>
        <v>0</v>
      </c>
      <c r="F109" s="242">
        <f>'Visi duomenys'!F109</f>
        <v>0</v>
      </c>
      <c r="G109" s="242">
        <f>'Visi duomenys'!G109</f>
        <v>0</v>
      </c>
      <c r="H109" s="242">
        <f>'Visi duomenys'!H109</f>
        <v>0</v>
      </c>
      <c r="I109" s="242">
        <f>'Visi duomenys'!I109</f>
        <v>0</v>
      </c>
      <c r="J109" s="243">
        <f t="shared" ref="J109:O109" si="0">SUM(J5:J108)-J105</f>
        <v>36292603.656470597</v>
      </c>
      <c r="K109" s="243">
        <f t="shared" si="0"/>
        <v>7100431.4864705894</v>
      </c>
      <c r="L109" s="243">
        <f t="shared" si="0"/>
        <v>525216.21000000008</v>
      </c>
      <c r="M109" s="243">
        <f t="shared" si="0"/>
        <v>0</v>
      </c>
      <c r="N109" s="243">
        <f t="shared" si="0"/>
        <v>840163.01</v>
      </c>
      <c r="O109" s="243">
        <f t="shared" si="0"/>
        <v>30477417.690000009</v>
      </c>
      <c r="P109" s="244">
        <f>'Visi duomenys'!P109</f>
        <v>0</v>
      </c>
      <c r="Q109" s="244">
        <f>'Visi duomenys'!Q109</f>
        <v>0</v>
      </c>
      <c r="R109" s="443">
        <f>'Visi duomenys'!R109</f>
        <v>0</v>
      </c>
      <c r="S109" s="444"/>
      <c r="T109" s="449">
        <f>'Visi duomenys'!T109</f>
        <v>0</v>
      </c>
    </row>
    <row r="111" spans="1:20" ht="24.75" customHeight="1" x14ac:dyDescent="0.2">
      <c r="A111" s="235"/>
      <c r="B111" s="236"/>
      <c r="C111" s="237"/>
      <c r="D111" s="237"/>
      <c r="E111" s="237"/>
      <c r="F111" s="237"/>
      <c r="G111" s="237"/>
      <c r="H111" s="237"/>
      <c r="I111" s="237"/>
      <c r="J111" s="168"/>
      <c r="K111" s="168"/>
      <c r="L111" s="237"/>
      <c r="M111" s="237"/>
      <c r="N111" s="237"/>
      <c r="O111" s="168"/>
      <c r="P111" s="237"/>
      <c r="Q111" s="237"/>
      <c r="R111" s="237"/>
      <c r="S111" s="237"/>
      <c r="T111" s="450"/>
    </row>
    <row r="112" spans="1:20" ht="15" customHeight="1" x14ac:dyDescent="0.2">
      <c r="A112" s="184" t="s">
        <v>184</v>
      </c>
      <c r="B112" s="238"/>
      <c r="C112" s="468"/>
      <c r="D112" s="468"/>
      <c r="E112" s="468"/>
      <c r="F112" s="468"/>
      <c r="G112" s="468"/>
      <c r="H112" s="468"/>
      <c r="I112" s="468"/>
      <c r="J112" s="239"/>
      <c r="K112" s="24"/>
      <c r="L112" s="240"/>
      <c r="M112" s="225"/>
      <c r="O112" s="222"/>
      <c r="P112" s="468"/>
      <c r="Q112" s="468"/>
      <c r="R112" s="468"/>
      <c r="S112" s="468"/>
      <c r="T112" s="451"/>
    </row>
    <row r="113" spans="1:20" ht="15" customHeight="1" x14ac:dyDescent="0.2">
      <c r="A113" s="184" t="s">
        <v>185</v>
      </c>
      <c r="B113" s="238"/>
      <c r="C113" s="468"/>
      <c r="D113" s="468"/>
      <c r="E113" s="468"/>
      <c r="F113" s="468"/>
      <c r="G113" s="468"/>
      <c r="H113" s="468"/>
      <c r="I113" s="468"/>
      <c r="J113" s="239"/>
      <c r="K113" s="24"/>
      <c r="L113" s="240"/>
      <c r="M113" s="225"/>
      <c r="O113" s="222"/>
      <c r="P113" s="468"/>
      <c r="Q113" s="468"/>
      <c r="R113" s="468"/>
      <c r="S113" s="468"/>
      <c r="T113" s="451"/>
    </row>
    <row r="114" spans="1:20" ht="15" customHeight="1" x14ac:dyDescent="0.2">
      <c r="A114" s="184" t="s">
        <v>186</v>
      </c>
      <c r="B114" s="238"/>
      <c r="C114" s="468"/>
      <c r="D114" s="468"/>
      <c r="E114" s="468"/>
      <c r="F114" s="468"/>
      <c r="G114" s="468"/>
      <c r="H114" s="468"/>
      <c r="I114" s="468"/>
      <c r="J114" s="239"/>
      <c r="K114" s="24"/>
      <c r="L114" s="240"/>
      <c r="M114" s="225"/>
      <c r="O114" s="222"/>
      <c r="P114" s="468"/>
      <c r="Q114" s="468"/>
      <c r="R114" s="468"/>
      <c r="S114" s="468"/>
      <c r="T114" s="451"/>
    </row>
    <row r="115" spans="1:20" ht="15" customHeight="1" x14ac:dyDescent="0.2">
      <c r="A115" s="184" t="s">
        <v>194</v>
      </c>
      <c r="B115" s="238"/>
      <c r="C115" s="468"/>
      <c r="D115" s="468"/>
      <c r="E115" s="468"/>
      <c r="F115" s="468"/>
      <c r="G115" s="468"/>
      <c r="H115" s="468"/>
      <c r="I115" s="468"/>
      <c r="J115" s="239"/>
      <c r="K115" s="24"/>
      <c r="L115" s="240"/>
      <c r="M115" s="225"/>
      <c r="O115" s="222"/>
      <c r="P115" s="468"/>
      <c r="Q115" s="468"/>
      <c r="R115" s="468"/>
      <c r="S115" s="468"/>
      <c r="T115" s="451"/>
    </row>
    <row r="116" spans="1:20" ht="15" customHeight="1" x14ac:dyDescent="0.2">
      <c r="A116" s="184" t="s">
        <v>187</v>
      </c>
      <c r="B116" s="238"/>
      <c r="C116" s="468"/>
      <c r="D116" s="468"/>
      <c r="E116" s="468"/>
      <c r="F116" s="468"/>
      <c r="G116" s="468"/>
      <c r="H116" s="468"/>
      <c r="I116" s="468"/>
      <c r="J116" s="239"/>
      <c r="K116" s="24"/>
      <c r="L116" s="240"/>
      <c r="M116" s="225"/>
      <c r="O116" s="222"/>
      <c r="P116" s="468"/>
      <c r="Q116" s="468"/>
      <c r="R116" s="468"/>
      <c r="S116" s="468"/>
      <c r="T116" s="451"/>
    </row>
    <row r="117" spans="1:20" ht="15" customHeight="1" x14ac:dyDescent="0.2">
      <c r="A117" s="468"/>
      <c r="B117" s="238"/>
      <c r="C117" s="468"/>
      <c r="D117" s="468"/>
      <c r="E117" s="468"/>
      <c r="F117" s="468"/>
      <c r="G117" s="468"/>
      <c r="H117" s="468"/>
      <c r="I117" s="468"/>
      <c r="J117" s="239"/>
      <c r="K117" s="225"/>
      <c r="L117" s="240"/>
      <c r="M117" s="225"/>
      <c r="O117" s="222"/>
      <c r="P117" s="468"/>
      <c r="Q117" s="468"/>
      <c r="R117" s="468"/>
      <c r="S117" s="468"/>
      <c r="T117" s="451"/>
    </row>
    <row r="118" spans="1:20" ht="15" customHeight="1" x14ac:dyDescent="0.2">
      <c r="A118" s="580" t="s">
        <v>23</v>
      </c>
      <c r="B118" s="580"/>
      <c r="J118" s="236"/>
      <c r="K118" s="236"/>
      <c r="L118" s="240"/>
      <c r="M118" s="225"/>
    </row>
    <row r="119" spans="1:20" ht="15" customHeight="1" x14ac:dyDescent="0.2">
      <c r="A119" s="179" t="s">
        <v>25</v>
      </c>
      <c r="J119" s="236"/>
      <c r="K119" s="236"/>
      <c r="L119" s="240"/>
      <c r="M119" s="225"/>
    </row>
    <row r="120" spans="1:20" ht="15" customHeight="1" x14ac:dyDescent="0.2">
      <c r="A120" s="180" t="s">
        <v>202</v>
      </c>
      <c r="F120" s="468"/>
      <c r="J120" s="236"/>
      <c r="K120" s="236"/>
      <c r="L120" s="240"/>
      <c r="M120" s="225"/>
    </row>
    <row r="121" spans="1:20" ht="15" customHeight="1" x14ac:dyDescent="0.2">
      <c r="A121" s="180" t="s">
        <v>1000</v>
      </c>
      <c r="F121" s="508"/>
      <c r="J121" s="236"/>
      <c r="K121" s="236"/>
      <c r="L121" s="240"/>
      <c r="M121" s="225"/>
    </row>
    <row r="122" spans="1:20" ht="15" customHeight="1" x14ac:dyDescent="0.2">
      <c r="A122" s="179" t="s">
        <v>28</v>
      </c>
      <c r="J122" s="236"/>
      <c r="K122" s="236"/>
      <c r="L122" s="240"/>
      <c r="M122" s="225"/>
    </row>
    <row r="123" spans="1:20" ht="15" customHeight="1" x14ac:dyDescent="0.2">
      <c r="A123" s="179" t="s">
        <v>547</v>
      </c>
      <c r="J123" s="236"/>
      <c r="K123" s="236"/>
      <c r="L123" s="240"/>
      <c r="M123" s="225"/>
    </row>
    <row r="124" spans="1:20" ht="15" customHeight="1" x14ac:dyDescent="0.2">
      <c r="A124" s="179" t="s">
        <v>30</v>
      </c>
      <c r="J124" s="236"/>
      <c r="K124" s="236"/>
      <c r="L124" s="240"/>
      <c r="M124" s="225"/>
    </row>
    <row r="125" spans="1:20" x14ac:dyDescent="0.2">
      <c r="A125" s="180" t="s">
        <v>219</v>
      </c>
      <c r="C125" s="465"/>
      <c r="D125" s="465"/>
      <c r="E125" s="465"/>
      <c r="J125" s="236"/>
      <c r="K125" s="236"/>
      <c r="L125" s="240"/>
      <c r="M125" s="225"/>
    </row>
    <row r="126" spans="1:20" x14ac:dyDescent="0.2">
      <c r="A126" s="156" t="s">
        <v>580</v>
      </c>
      <c r="B126" s="468"/>
      <c r="C126" s="465"/>
      <c r="D126" s="465"/>
      <c r="E126" s="465"/>
      <c r="J126" s="236"/>
      <c r="K126" s="236"/>
      <c r="L126" s="240"/>
      <c r="M126" s="225"/>
    </row>
    <row r="127" spans="1:20" ht="12.75" customHeight="1" x14ac:dyDescent="0.2">
      <c r="A127" s="566" t="s">
        <v>24</v>
      </c>
      <c r="B127" s="566"/>
      <c r="C127" s="566"/>
      <c r="D127" s="566"/>
      <c r="E127" s="566"/>
      <c r="J127" s="236"/>
      <c r="K127" s="236"/>
      <c r="L127" s="240"/>
      <c r="M127" s="225"/>
    </row>
    <row r="128" spans="1:20" x14ac:dyDescent="0.2">
      <c r="A128" s="179" t="s">
        <v>26</v>
      </c>
      <c r="J128" s="236"/>
      <c r="K128" s="236"/>
      <c r="L128" s="240"/>
      <c r="M128" s="225"/>
    </row>
    <row r="129" spans="1:13" x14ac:dyDescent="0.2">
      <c r="A129" s="179" t="s">
        <v>31</v>
      </c>
      <c r="J129" s="236"/>
      <c r="K129" s="236"/>
      <c r="L129" s="240"/>
      <c r="M129" s="225"/>
    </row>
    <row r="130" spans="1:13" x14ac:dyDescent="0.2">
      <c r="A130" s="179" t="s">
        <v>579</v>
      </c>
      <c r="J130" s="236"/>
      <c r="K130" s="236"/>
      <c r="L130" s="240"/>
      <c r="M130" s="225"/>
    </row>
    <row r="131" spans="1:13" x14ac:dyDescent="0.2">
      <c r="A131" s="185" t="s">
        <v>203</v>
      </c>
      <c r="J131" s="236"/>
      <c r="K131" s="236"/>
      <c r="L131" s="240"/>
      <c r="M131" s="225"/>
    </row>
    <row r="132" spans="1:13" x14ac:dyDescent="0.2">
      <c r="A132" s="179" t="s">
        <v>27</v>
      </c>
      <c r="J132" s="236"/>
      <c r="K132" s="236"/>
      <c r="L132" s="240"/>
      <c r="M132" s="225"/>
    </row>
    <row r="133" spans="1:13" x14ac:dyDescent="0.2">
      <c r="A133" s="179" t="s">
        <v>199</v>
      </c>
      <c r="J133" s="236"/>
      <c r="K133" s="236"/>
      <c r="L133" s="240"/>
      <c r="M133" s="225"/>
    </row>
    <row r="134" spans="1:13" x14ac:dyDescent="0.2">
      <c r="A134" s="180" t="s">
        <v>204</v>
      </c>
      <c r="J134" s="236"/>
      <c r="K134" s="236"/>
      <c r="L134" s="240"/>
      <c r="M134" s="225"/>
    </row>
    <row r="135" spans="1:13" x14ac:dyDescent="0.2">
      <c r="A135" s="180" t="s">
        <v>1003</v>
      </c>
      <c r="J135" s="236"/>
      <c r="K135" s="236"/>
      <c r="L135" s="240"/>
      <c r="M135" s="225"/>
    </row>
    <row r="136" spans="1:13" x14ac:dyDescent="0.2">
      <c r="A136" s="179" t="s">
        <v>578</v>
      </c>
      <c r="J136" s="236"/>
      <c r="K136" s="236"/>
      <c r="L136" s="240"/>
      <c r="M136" s="225"/>
    </row>
    <row r="137" spans="1:13" x14ac:dyDescent="0.2">
      <c r="A137" s="179" t="s">
        <v>29</v>
      </c>
      <c r="J137" s="236"/>
      <c r="K137" s="236"/>
      <c r="L137" s="240"/>
      <c r="M137" s="225"/>
    </row>
    <row r="138" spans="1:13" x14ac:dyDescent="0.2">
      <c r="A138" s="180" t="s">
        <v>548</v>
      </c>
      <c r="J138" s="236"/>
      <c r="K138" s="236"/>
      <c r="L138" s="240"/>
      <c r="M138" s="225"/>
    </row>
    <row r="139" spans="1:13" x14ac:dyDescent="0.2">
      <c r="J139" s="236"/>
      <c r="K139" s="236"/>
      <c r="L139" s="240"/>
      <c r="M139" s="225"/>
    </row>
  </sheetData>
  <autoFilter ref="A4:T109"/>
  <mergeCells count="7">
    <mergeCell ref="A118:B118"/>
    <mergeCell ref="A127:E127"/>
    <mergeCell ref="A1:T1"/>
    <mergeCell ref="A3:I3"/>
    <mergeCell ref="J3:O3"/>
    <mergeCell ref="P3:T3"/>
    <mergeCell ref="R4:S4"/>
  </mergeCells>
  <pageMargins left="0.7" right="0.7" top="0.75" bottom="0.75" header="0.3" footer="0.3"/>
  <pageSetup paperSize="9" scale="61" fitToHeight="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7">
    <pageSetUpPr fitToPage="1"/>
  </sheetPr>
  <dimension ref="A1:AH108"/>
  <sheetViews>
    <sheetView showZeros="0" topLeftCell="A55" zoomScale="96" zoomScaleNormal="96" workbookViewId="0">
      <selection activeCell="M112" sqref="M112"/>
    </sheetView>
  </sheetViews>
  <sheetFormatPr defaultRowHeight="12.75" x14ac:dyDescent="0.2"/>
  <cols>
    <col min="1" max="1" width="8.42578125" style="179" customWidth="1"/>
    <col min="2" max="2" width="47.5703125" style="180" customWidth="1"/>
    <col min="3" max="3" width="7" style="180" customWidth="1"/>
    <col min="4" max="4" width="6.42578125" style="180" customWidth="1"/>
    <col min="5" max="5" width="8.7109375" style="180" customWidth="1"/>
    <col min="6" max="6" width="6.5703125" style="180" customWidth="1"/>
    <col min="7" max="7" width="3.7109375" style="180" customWidth="1"/>
    <col min="8" max="8" width="4.85546875" style="180" customWidth="1"/>
    <col min="9" max="9" width="4.140625" style="180" customWidth="1"/>
    <col min="10" max="10" width="6.140625" style="180" customWidth="1"/>
    <col min="11" max="11" width="28.42578125" style="205" customWidth="1"/>
    <col min="12" max="12" width="9.140625" style="180" customWidth="1"/>
    <col min="13" max="13" width="29.7109375" style="205" customWidth="1"/>
    <col min="14" max="14" width="9.140625" style="180" customWidth="1"/>
    <col min="15" max="15" width="27.28515625" style="180" customWidth="1"/>
    <col min="16" max="19" width="9.140625" style="180" customWidth="1"/>
    <col min="20" max="16384" width="9.140625" style="180"/>
  </cols>
  <sheetData>
    <row r="1" spans="1:34" ht="18.75" x14ac:dyDescent="0.2">
      <c r="A1" s="354" t="s">
        <v>538</v>
      </c>
    </row>
    <row r="2" spans="1:34" ht="13.5" thickBot="1" x14ac:dyDescent="0.25"/>
    <row r="3" spans="1:34" ht="13.5" thickBot="1" x14ac:dyDescent="0.25">
      <c r="A3" s="598" t="s">
        <v>1</v>
      </c>
      <c r="B3" s="599"/>
      <c r="C3" s="599"/>
      <c r="D3" s="599"/>
      <c r="E3" s="599"/>
      <c r="F3" s="599"/>
      <c r="G3" s="599"/>
      <c r="H3" s="599"/>
      <c r="I3" s="600"/>
      <c r="J3" s="472"/>
      <c r="K3" s="595" t="s">
        <v>58</v>
      </c>
      <c r="L3" s="596"/>
      <c r="M3" s="596"/>
      <c r="N3" s="596"/>
      <c r="O3" s="596"/>
      <c r="P3" s="596"/>
      <c r="Q3" s="596"/>
      <c r="R3" s="596"/>
      <c r="S3" s="597"/>
    </row>
    <row r="4" spans="1:34" ht="215.25" x14ac:dyDescent="0.2">
      <c r="A4" s="473" t="s">
        <v>3</v>
      </c>
      <c r="B4" s="474" t="s">
        <v>4</v>
      </c>
      <c r="C4" s="227" t="s">
        <v>5</v>
      </c>
      <c r="D4" s="227" t="s">
        <v>6</v>
      </c>
      <c r="E4" s="227" t="s">
        <v>7</v>
      </c>
      <c r="F4" s="227" t="s">
        <v>8</v>
      </c>
      <c r="G4" s="227" t="s">
        <v>9</v>
      </c>
      <c r="H4" s="227" t="s">
        <v>10</v>
      </c>
      <c r="I4" s="227" t="s">
        <v>11</v>
      </c>
      <c r="J4" s="227" t="s">
        <v>541</v>
      </c>
      <c r="K4" s="228" t="s">
        <v>39</v>
      </c>
      <c r="L4" s="228" t="s">
        <v>542</v>
      </c>
      <c r="M4" s="228" t="s">
        <v>40</v>
      </c>
      <c r="N4" s="228" t="s">
        <v>41</v>
      </c>
      <c r="O4" s="228" t="s">
        <v>42</v>
      </c>
      <c r="P4" s="228" t="s">
        <v>43</v>
      </c>
      <c r="Q4" s="228" t="s">
        <v>44</v>
      </c>
      <c r="R4" s="228" t="s">
        <v>45</v>
      </c>
      <c r="S4" s="228" t="s">
        <v>46</v>
      </c>
    </row>
    <row r="5" spans="1:34" s="230" customFormat="1" ht="38.25" x14ac:dyDescent="0.2">
      <c r="A5" s="350" t="str">
        <f>'Visi duomenys'!A5</f>
        <v>1.1</v>
      </c>
      <c r="B5" s="350" t="str">
        <f>'Visi duomenys'!B5</f>
        <v>Tikslas. Mažinti išsivystymo skirtumus regiono viduje, skatinti ūkinės veiklos įvairovę mieste ir kaime, didinti ekonomikos augimą.</v>
      </c>
      <c r="C5" s="350">
        <f>'Visi duomenys'!C5</f>
        <v>0</v>
      </c>
      <c r="D5" s="350">
        <f>'Visi duomenys'!D5</f>
        <v>0</v>
      </c>
      <c r="E5" s="350">
        <f>'Visi duomenys'!E5</f>
        <v>0</v>
      </c>
      <c r="F5" s="350">
        <f>'Visi duomenys'!F5</f>
        <v>0</v>
      </c>
      <c r="G5" s="350">
        <f>'Visi duomenys'!G5</f>
        <v>0</v>
      </c>
      <c r="H5" s="350">
        <f>'Visi duomenys'!H5</f>
        <v>0</v>
      </c>
      <c r="I5" s="350">
        <f>'Visi duomenys'!I5</f>
        <v>0</v>
      </c>
      <c r="J5" s="351">
        <f>'Visi duomenys'!AD5</f>
        <v>0</v>
      </c>
      <c r="K5" s="351">
        <f>'Visi duomenys'!AE5</f>
        <v>0</v>
      </c>
      <c r="L5" s="351">
        <f>'Visi duomenys'!AF5</f>
        <v>0</v>
      </c>
      <c r="M5" s="351">
        <f>'Visi duomenys'!AG5</f>
        <v>0</v>
      </c>
      <c r="N5" s="351">
        <f>'Visi duomenys'!AH5</f>
        <v>0</v>
      </c>
      <c r="O5" s="351">
        <f>'Visi duomenys'!AI5</f>
        <v>0</v>
      </c>
      <c r="P5" s="351">
        <f>'Visi duomenys'!AJ5</f>
        <v>0</v>
      </c>
      <c r="Q5" s="351">
        <f>'Visi duomenys'!AK5</f>
        <v>0</v>
      </c>
      <c r="R5" s="351">
        <f>'Visi duomenys'!AL5</f>
        <v>0</v>
      </c>
      <c r="S5" s="351">
        <f>'Visi duomenys'!AM5</f>
        <v>0</v>
      </c>
    </row>
    <row r="6" spans="1:34" s="230" customFormat="1" ht="38.25" x14ac:dyDescent="0.2">
      <c r="A6" s="350" t="str">
        <f>'Visi duomenys'!A6</f>
        <v>1.1.1</v>
      </c>
      <c r="B6" s="350" t="str">
        <f>'Visi duomenys'!B6</f>
        <v>Uždavinys. Vystyti tikslines teritorijas, padidinti ūkinės veiklos įvairovę, pagerinti sukurtų darbo vietų pasiekiamumą.</v>
      </c>
      <c r="C6" s="350">
        <f>'Visi duomenys'!C6</f>
        <v>0</v>
      </c>
      <c r="D6" s="350">
        <f>'Visi duomenys'!D6</f>
        <v>0</v>
      </c>
      <c r="E6" s="350">
        <f>'Visi duomenys'!E6</f>
        <v>0</v>
      </c>
      <c r="F6" s="350">
        <f>'Visi duomenys'!F6</f>
        <v>0</v>
      </c>
      <c r="G6" s="350">
        <f>'Visi duomenys'!G6</f>
        <v>0</v>
      </c>
      <c r="H6" s="350">
        <f>'Visi duomenys'!H6</f>
        <v>0</v>
      </c>
      <c r="I6" s="350">
        <f>'Visi duomenys'!I6</f>
        <v>0</v>
      </c>
      <c r="J6" s="351">
        <f>'Visi duomenys'!AD6</f>
        <v>0</v>
      </c>
      <c r="K6" s="351">
        <f>'Visi duomenys'!AE6</f>
        <v>0</v>
      </c>
      <c r="L6" s="351">
        <f>'Visi duomenys'!AF6</f>
        <v>0</v>
      </c>
      <c r="M6" s="351">
        <f>'Visi duomenys'!AG6</f>
        <v>0</v>
      </c>
      <c r="N6" s="351">
        <f>'Visi duomenys'!AH6</f>
        <v>0</v>
      </c>
      <c r="O6" s="351">
        <f>'Visi duomenys'!AI6</f>
        <v>0</v>
      </c>
      <c r="P6" s="351">
        <f>'Visi duomenys'!AJ6</f>
        <v>0</v>
      </c>
      <c r="Q6" s="351">
        <f>'Visi duomenys'!AK6</f>
        <v>0</v>
      </c>
      <c r="R6" s="351">
        <f>'Visi duomenys'!AL6</f>
        <v>0</v>
      </c>
      <c r="S6" s="351">
        <f>'Visi duomenys'!AM6</f>
        <v>0</v>
      </c>
    </row>
    <row r="7" spans="1:34" s="230" customFormat="1" ht="25.5" x14ac:dyDescent="0.2">
      <c r="A7" s="352" t="str">
        <f>'Visi duomenys'!A7</f>
        <v>1.1.1.1</v>
      </c>
      <c r="B7" s="352" t="str">
        <f>'Visi duomenys'!B7</f>
        <v>Priemonė: Kaimo (1-6 tūkst. Gyventojų) gyvenamųjų vietovių atnaujinimas</v>
      </c>
      <c r="C7" s="352">
        <f>'Visi duomenys'!C7</f>
        <v>0</v>
      </c>
      <c r="D7" s="352">
        <f>'Visi duomenys'!D7</f>
        <v>0</v>
      </c>
      <c r="E7" s="352">
        <f>'Visi duomenys'!E7</f>
        <v>0</v>
      </c>
      <c r="F7" s="352">
        <f>'Visi duomenys'!F7</f>
        <v>0</v>
      </c>
      <c r="G7" s="352">
        <f>'Visi duomenys'!G7</f>
        <v>0</v>
      </c>
      <c r="H7" s="352">
        <f>'Visi duomenys'!H7</f>
        <v>0</v>
      </c>
      <c r="I7" s="352">
        <f>'Visi duomenys'!I7</f>
        <v>0</v>
      </c>
      <c r="J7" s="353">
        <f>'Visi duomenys'!AD7</f>
        <v>0</v>
      </c>
      <c r="K7" s="353">
        <f>'Visi duomenys'!AE7</f>
        <v>0</v>
      </c>
      <c r="L7" s="353">
        <f>'Visi duomenys'!AF7</f>
        <v>0</v>
      </c>
      <c r="M7" s="353">
        <f>'Visi duomenys'!AG7</f>
        <v>0</v>
      </c>
      <c r="N7" s="353">
        <f>'Visi duomenys'!AH7</f>
        <v>0</v>
      </c>
      <c r="O7" s="353">
        <f>'Visi duomenys'!AI7</f>
        <v>0</v>
      </c>
      <c r="P7" s="353">
        <f>'Visi duomenys'!AJ7</f>
        <v>0</v>
      </c>
      <c r="Q7" s="353">
        <f>'Visi duomenys'!AK7</f>
        <v>0</v>
      </c>
      <c r="R7" s="353">
        <f>'Visi duomenys'!AL7</f>
        <v>0</v>
      </c>
      <c r="S7" s="353">
        <f>'Visi duomenys'!AM7</f>
        <v>0</v>
      </c>
    </row>
    <row r="8" spans="1:34" ht="63.75" x14ac:dyDescent="0.25">
      <c r="A8" s="183" t="str">
        <f>'Visi duomenys'!A8</f>
        <v>1.1.1.1.1</v>
      </c>
      <c r="B8" s="183" t="str">
        <f>'Visi duomenys'!B8</f>
        <v>Šilalės rajono Kvėdarnos gyvenamosios vietovės atnaujinimas</v>
      </c>
      <c r="C8" s="183" t="str">
        <f>'Visi duomenys'!C8</f>
        <v>ŠRSA</v>
      </c>
      <c r="D8" s="183" t="str">
        <f>'Visi duomenys'!D8</f>
        <v>VRM</v>
      </c>
      <c r="E8" s="183" t="str">
        <f>'Visi duomenys'!E8</f>
        <v>Kvėdarna</v>
      </c>
      <c r="F8" s="183" t="str">
        <f>'Visi duomenys'!F8</f>
        <v>08.2.1-CPVA-R-908</v>
      </c>
      <c r="G8" s="183" t="str">
        <f>'Visi duomenys'!G8</f>
        <v>R</v>
      </c>
      <c r="H8" s="183">
        <f>'Visi duomenys'!H8</f>
        <v>0</v>
      </c>
      <c r="I8" s="183">
        <f>'Visi duomenys'!I8</f>
        <v>0</v>
      </c>
      <c r="J8" s="470">
        <f>'Visi duomenys'!AD8</f>
        <v>29</v>
      </c>
      <c r="K8" s="470" t="str">
        <f>'Visi duomenys'!AE8</f>
        <v>Kitos viešosios infrastruktūros modernizavimas (viešosios erdvės): visuomeninės, komercinės ir bendro naudojimo paskirties teritorijos</v>
      </c>
      <c r="L8" s="470">
        <f>'Visi duomenys'!AF8</f>
        <v>30</v>
      </c>
      <c r="M8" s="470" t="str">
        <f>'Visi duomenys'!AG8</f>
        <v>Kitos viešosios infrastruktūros modernizavimas (viešosios erdvės): gyvenamosios paskirties teritorijos</v>
      </c>
      <c r="N8" s="470">
        <f>'Visi duomenys'!AH8</f>
        <v>34</v>
      </c>
      <c r="O8" s="470" t="str">
        <f>'Visi duomenys'!AI8</f>
        <v>Kitos viešosios infrastruktūros modernizavimas (pastatai ir statiniai): bendruomenės, nevyriausybinių organizacijų veiklai pritaikomi pastatai</v>
      </c>
      <c r="P8" s="470">
        <f>'Visi duomenys'!AJ8</f>
        <v>0</v>
      </c>
      <c r="Q8" s="470">
        <f>'Visi duomenys'!AK8</f>
        <v>0</v>
      </c>
      <c r="R8" s="470">
        <f>'Visi duomenys'!AL8</f>
        <v>0</v>
      </c>
      <c r="S8" s="470">
        <f>'Visi duomenys'!AM8</f>
        <v>0</v>
      </c>
      <c r="T8" s="229"/>
      <c r="U8" s="229"/>
      <c r="V8" s="229"/>
      <c r="W8" s="229"/>
      <c r="X8" s="229"/>
      <c r="Y8" s="229"/>
      <c r="Z8" s="229"/>
      <c r="AA8" s="229"/>
      <c r="AB8" s="229"/>
      <c r="AC8" s="229"/>
      <c r="AD8" s="229"/>
      <c r="AE8" s="229"/>
      <c r="AF8" s="229"/>
      <c r="AG8" s="229"/>
      <c r="AH8" s="229"/>
    </row>
    <row r="9" spans="1:34" ht="63.75" x14ac:dyDescent="0.2">
      <c r="A9" s="183" t="str">
        <f>'Visi duomenys'!A9</f>
        <v>1.1.1.1.2</v>
      </c>
      <c r="B9" s="183" t="str">
        <f>'Visi duomenys'!B9</f>
        <v>Skaudvilės miesto infrastruktūros sutvarkymas</v>
      </c>
      <c r="C9" s="183" t="str">
        <f>'Visi duomenys'!C9</f>
        <v>TRSA</v>
      </c>
      <c r="D9" s="183" t="str">
        <f>'Visi duomenys'!D9</f>
        <v>VRM</v>
      </c>
      <c r="E9" s="183" t="str">
        <f>'Visi duomenys'!E9</f>
        <v>Skaudvilė</v>
      </c>
      <c r="F9" s="183" t="str">
        <f>'Visi duomenys'!F9</f>
        <v>08.2.1-CPVA-R-908</v>
      </c>
      <c r="G9" s="183" t="str">
        <f>'Visi duomenys'!G9</f>
        <v>R</v>
      </c>
      <c r="H9" s="183">
        <f>'Visi duomenys'!H9</f>
        <v>0</v>
      </c>
      <c r="I9" s="183">
        <f>'Visi duomenys'!I9</f>
        <v>0</v>
      </c>
      <c r="J9" s="470">
        <f>'Visi duomenys'!AD9</f>
        <v>29</v>
      </c>
      <c r="K9" s="470" t="str">
        <f>'Visi duomenys'!AE9</f>
        <v>Kitos viešosios infrastruktūros modernizavimas (viešosios erdvės): visuomeninės, komercinės ir bendro naudojimo paskirties teritorijos</v>
      </c>
      <c r="L9" s="470">
        <f>'Visi duomenys'!AF9</f>
        <v>30</v>
      </c>
      <c r="M9" s="470" t="str">
        <f>'Visi duomenys'!AG9</f>
        <v>Kitos viešosios infrastruktūros modernizavimas (viešosios erdvės): gyvenamosios paskirties teritorijos</v>
      </c>
      <c r="N9" s="470">
        <f>'Visi duomenys'!AH9</f>
        <v>0</v>
      </c>
      <c r="O9" s="470">
        <f>'Visi duomenys'!AI9</f>
        <v>0</v>
      </c>
      <c r="P9" s="470">
        <f>'Visi duomenys'!AJ9</f>
        <v>0</v>
      </c>
      <c r="Q9" s="470">
        <f>'Visi duomenys'!AK9</f>
        <v>0</v>
      </c>
      <c r="R9" s="470">
        <f>'Visi duomenys'!AL9</f>
        <v>0</v>
      </c>
      <c r="S9" s="470">
        <f>'Visi duomenys'!AM9</f>
        <v>0</v>
      </c>
    </row>
    <row r="10" spans="1:34" s="230" customFormat="1" x14ac:dyDescent="0.2">
      <c r="A10" s="352" t="str">
        <f>'Visi duomenys'!A10</f>
        <v>1.1.1.2</v>
      </c>
      <c r="B10" s="352" t="str">
        <f>'Visi duomenys'!B10</f>
        <v>Priemonė: Miestų kompleksinė plėtra</v>
      </c>
      <c r="C10" s="352">
        <f>'Visi duomenys'!C10</f>
        <v>0</v>
      </c>
      <c r="D10" s="352">
        <f>'Visi duomenys'!D10</f>
        <v>0</v>
      </c>
      <c r="E10" s="352">
        <f>'Visi duomenys'!E10</f>
        <v>0</v>
      </c>
      <c r="F10" s="352">
        <f>'Visi duomenys'!F10</f>
        <v>0</v>
      </c>
      <c r="G10" s="352">
        <f>'Visi duomenys'!G10</f>
        <v>0</v>
      </c>
      <c r="H10" s="352">
        <f>'Visi duomenys'!H10</f>
        <v>0</v>
      </c>
      <c r="I10" s="352">
        <f>'Visi duomenys'!I10</f>
        <v>0</v>
      </c>
      <c r="J10" s="353">
        <f>'Visi duomenys'!AD10</f>
        <v>0</v>
      </c>
      <c r="K10" s="353">
        <f>'Visi duomenys'!AE10</f>
        <v>0</v>
      </c>
      <c r="L10" s="353">
        <f>'Visi duomenys'!AF10</f>
        <v>0</v>
      </c>
      <c r="M10" s="353">
        <f>'Visi duomenys'!AG10</f>
        <v>0</v>
      </c>
      <c r="N10" s="353">
        <f>'Visi duomenys'!AH10</f>
        <v>0</v>
      </c>
      <c r="O10" s="353">
        <f>'Visi duomenys'!AI10</f>
        <v>0</v>
      </c>
      <c r="P10" s="353">
        <f>'Visi duomenys'!AJ10</f>
        <v>0</v>
      </c>
      <c r="Q10" s="353">
        <f>'Visi duomenys'!AK10</f>
        <v>0</v>
      </c>
      <c r="R10" s="353">
        <f>'Visi duomenys'!AL10</f>
        <v>0</v>
      </c>
      <c r="S10" s="353">
        <f>'Visi duomenys'!AM10</f>
        <v>0</v>
      </c>
    </row>
    <row r="11" spans="1:34" ht="63.75" x14ac:dyDescent="0.2">
      <c r="A11" s="183" t="str">
        <f>'Visi duomenys'!A11</f>
        <v>1.1.1.2.1</v>
      </c>
      <c r="B11" s="183" t="str">
        <f>'Visi duomenys'!B11</f>
        <v>Pagėgių miesto Turgaus aikštės įrengimas ir jos prieigų sutvarkymas</v>
      </c>
      <c r="C11" s="183" t="str">
        <f>'Visi duomenys'!C11</f>
        <v>PSA</v>
      </c>
      <c r="D11" s="183" t="str">
        <f>'Visi duomenys'!D11</f>
        <v>VRM</v>
      </c>
      <c r="E11" s="183" t="str">
        <f>'Visi duomenys'!E11</f>
        <v>Pagėgiai</v>
      </c>
      <c r="F11" s="183" t="str">
        <f>'Visi duomenys'!F11</f>
        <v xml:space="preserve">07.1.1-CPVA-R-905 </v>
      </c>
      <c r="G11" s="183" t="str">
        <f>'Visi duomenys'!G11</f>
        <v>R</v>
      </c>
      <c r="H11" s="183" t="str">
        <f>'Visi duomenys'!H11</f>
        <v>ITI</v>
      </c>
      <c r="I11" s="183">
        <f>'Visi duomenys'!I11</f>
        <v>0</v>
      </c>
      <c r="J11" s="470">
        <f>'Visi duomenys'!AD11</f>
        <v>29</v>
      </c>
      <c r="K11" s="470" t="str">
        <f>'Visi duomenys'!AE11</f>
        <v>Kitos viešosios infrastruktūros modernizavimas (viešosios erdvės): visuomeninės, komercinės ir bendro naudojimo paskirties teritorijos</v>
      </c>
      <c r="L11" s="470">
        <f>'Visi duomenys'!AF11</f>
        <v>0</v>
      </c>
      <c r="M11" s="470">
        <f>'Visi duomenys'!AG11</f>
        <v>0</v>
      </c>
      <c r="N11" s="470">
        <f>'Visi duomenys'!AH11</f>
        <v>0</v>
      </c>
      <c r="O11" s="470">
        <f>'Visi duomenys'!AI11</f>
        <v>0</v>
      </c>
      <c r="P11" s="470">
        <f>'Visi duomenys'!AJ11</f>
        <v>0</v>
      </c>
      <c r="Q11" s="470">
        <f>'Visi duomenys'!AK11</f>
        <v>0</v>
      </c>
      <c r="R11" s="470">
        <f>'Visi duomenys'!AL11</f>
        <v>0</v>
      </c>
      <c r="S11" s="470">
        <f>'Visi duomenys'!AM11</f>
        <v>0</v>
      </c>
    </row>
    <row r="12" spans="1:34" ht="51" x14ac:dyDescent="0.2">
      <c r="A12" s="183" t="str">
        <f>'Visi duomenys'!A12</f>
        <v>1.1.1.2.2</v>
      </c>
      <c r="B12" s="183" t="str">
        <f>'Visi duomenys'!B12</f>
        <v>Apleistos teritorijos už Kultūros centro Pagėgių mieste konversija ir pritaikymas rekreaciniams, poilsio ir sveikatinimo poreikiams</v>
      </c>
      <c r="C12" s="183" t="str">
        <f>'Visi duomenys'!C12</f>
        <v>PSA</v>
      </c>
      <c r="D12" s="183" t="str">
        <f>'Visi duomenys'!D12</f>
        <v>VRM</v>
      </c>
      <c r="E12" s="183" t="str">
        <f>'Visi duomenys'!E12</f>
        <v>Pagėgiai</v>
      </c>
      <c r="F12" s="183" t="str">
        <f>'Visi duomenys'!F12</f>
        <v xml:space="preserve">07.1.1-CPVA-R-905 </v>
      </c>
      <c r="G12" s="183" t="str">
        <f>'Visi duomenys'!G12</f>
        <v>R</v>
      </c>
      <c r="H12" s="183" t="str">
        <f>'Visi duomenys'!H12</f>
        <v>ITI</v>
      </c>
      <c r="I12" s="183">
        <f>'Visi duomenys'!I12</f>
        <v>0</v>
      </c>
      <c r="J12" s="470">
        <f>'Visi duomenys'!AD12</f>
        <v>28</v>
      </c>
      <c r="K12" s="470" t="str">
        <f>'Visi duomenys'!AE12</f>
        <v>Kitos viešosios infrastruktūros modernizavimas (viešosios erdvės): rekreacinės teritorijos ir gamtinis karkasas</v>
      </c>
      <c r="L12" s="470">
        <f>'Visi duomenys'!AF12</f>
        <v>0</v>
      </c>
      <c r="M12" s="470">
        <f>'Visi duomenys'!AG12</f>
        <v>0</v>
      </c>
      <c r="N12" s="470">
        <f>'Visi duomenys'!AH12</f>
        <v>0</v>
      </c>
      <c r="O12" s="470">
        <f>'Visi duomenys'!AI12</f>
        <v>0</v>
      </c>
      <c r="P12" s="470">
        <f>'Visi duomenys'!AJ12</f>
        <v>0</v>
      </c>
      <c r="Q12" s="470">
        <f>'Visi duomenys'!AK12</f>
        <v>0</v>
      </c>
      <c r="R12" s="470">
        <f>'Visi duomenys'!AL12</f>
        <v>0</v>
      </c>
      <c r="S12" s="470">
        <f>'Visi duomenys'!AM12</f>
        <v>0</v>
      </c>
    </row>
    <row r="13" spans="1:34" s="230" customFormat="1" ht="25.5" x14ac:dyDescent="0.2">
      <c r="A13" s="352" t="str">
        <f>'Visi duomenys'!A13</f>
        <v>1.1.1.3</v>
      </c>
      <c r="B13" s="352" t="str">
        <f>'Visi duomenys'!B13</f>
        <v>Priemonė: Pereinamojo laikotarpio tikslinių teritorijų vystymas. I</v>
      </c>
      <c r="C13" s="352">
        <f>'Visi duomenys'!C13</f>
        <v>0</v>
      </c>
      <c r="D13" s="352">
        <f>'Visi duomenys'!D13</f>
        <v>0</v>
      </c>
      <c r="E13" s="352">
        <f>'Visi duomenys'!E13</f>
        <v>0</v>
      </c>
      <c r="F13" s="352">
        <f>'Visi duomenys'!F13</f>
        <v>0</v>
      </c>
      <c r="G13" s="352">
        <f>'Visi duomenys'!G13</f>
        <v>0</v>
      </c>
      <c r="H13" s="352">
        <f>'Visi duomenys'!H13</f>
        <v>0</v>
      </c>
      <c r="I13" s="352">
        <f>'Visi duomenys'!I13</f>
        <v>0</v>
      </c>
      <c r="J13" s="353">
        <f>'Visi duomenys'!AD13</f>
        <v>0</v>
      </c>
      <c r="K13" s="353">
        <f>'Visi duomenys'!AE13</f>
        <v>0</v>
      </c>
      <c r="L13" s="353">
        <f>'Visi duomenys'!AF13</f>
        <v>0</v>
      </c>
      <c r="M13" s="353">
        <f>'Visi duomenys'!AG13</f>
        <v>0</v>
      </c>
      <c r="N13" s="353">
        <f>'Visi duomenys'!AH13</f>
        <v>0</v>
      </c>
      <c r="O13" s="353">
        <f>'Visi duomenys'!AI13</f>
        <v>0</v>
      </c>
      <c r="P13" s="353">
        <f>'Visi duomenys'!AJ13</f>
        <v>0</v>
      </c>
      <c r="Q13" s="353">
        <f>'Visi duomenys'!AK13</f>
        <v>0</v>
      </c>
      <c r="R13" s="353">
        <f>'Visi duomenys'!AL13</f>
        <v>0</v>
      </c>
      <c r="S13" s="353">
        <f>'Visi duomenys'!AM13</f>
        <v>0</v>
      </c>
    </row>
    <row r="14" spans="1:34" ht="76.5" x14ac:dyDescent="0.2">
      <c r="A14" s="183" t="str">
        <f>'Visi duomenys'!A14</f>
        <v>1.1.1.3.1</v>
      </c>
      <c r="B14" s="183" t="str">
        <f>'Visi duomenys'!B14</f>
        <v>Apleistos teritorijos Tauragės miesto buvusiame kariniame  miestelyje viešųjų pastatų sutvarkymas ir pritaikymas  bendruomenės poreikiams</v>
      </c>
      <c r="C14" s="183" t="str">
        <f>'Visi duomenys'!C14</f>
        <v>TRSA</v>
      </c>
      <c r="D14" s="183" t="str">
        <f>'Visi duomenys'!D14</f>
        <v>VRM</v>
      </c>
      <c r="E14" s="183" t="str">
        <f>'Visi duomenys'!E14</f>
        <v>Tauragės miestas</v>
      </c>
      <c r="F14" s="183" t="str">
        <f>'Visi duomenys'!F14</f>
        <v xml:space="preserve">07.1.1-CPVA-V-902 </v>
      </c>
      <c r="G14" s="183" t="str">
        <f>'Visi duomenys'!G14</f>
        <v>V</v>
      </c>
      <c r="H14" s="183" t="str">
        <f>'Visi duomenys'!H14</f>
        <v>ITI</v>
      </c>
      <c r="I14" s="183">
        <f>'Visi duomenys'!I14</f>
        <v>0</v>
      </c>
      <c r="J14" s="470">
        <f>'Visi duomenys'!AD14</f>
        <v>34</v>
      </c>
      <c r="K14" s="470" t="str">
        <f>'Visi duomenys'!AE14</f>
        <v>Kitos viešosios infrastruktūros modernizavimas (pastatai
ir statiniai): bendruomenės, nevyriausybinių
organizacijų veiklai pritaikomi pastatai</v>
      </c>
      <c r="L14" s="470">
        <f>'Visi duomenys'!AF14</f>
        <v>0</v>
      </c>
      <c r="M14" s="470">
        <f>'Visi duomenys'!AG14</f>
        <v>0</v>
      </c>
      <c r="N14" s="470">
        <f>'Visi duomenys'!AH14</f>
        <v>0</v>
      </c>
      <c r="O14" s="470">
        <f>'Visi duomenys'!AI14</f>
        <v>0</v>
      </c>
      <c r="P14" s="470">
        <f>'Visi duomenys'!AJ14</f>
        <v>0</v>
      </c>
      <c r="Q14" s="470">
        <f>'Visi duomenys'!AK14</f>
        <v>0</v>
      </c>
      <c r="R14" s="470">
        <f>'Visi duomenys'!AL14</f>
        <v>0</v>
      </c>
      <c r="S14" s="470">
        <f>'Visi duomenys'!AM14</f>
        <v>0</v>
      </c>
    </row>
    <row r="15" spans="1:34" s="230" customFormat="1" ht="25.5" x14ac:dyDescent="0.2">
      <c r="A15" s="352" t="str">
        <f>'Visi duomenys'!A15</f>
        <v>1.1.1.4</v>
      </c>
      <c r="B15" s="352" t="str">
        <f>'Visi duomenys'!B15</f>
        <v>Priemonė: Pereinamojo laikotarpio tikslinių teritorijų vystymas. II</v>
      </c>
      <c r="C15" s="352">
        <f>'Visi duomenys'!C15</f>
        <v>0</v>
      </c>
      <c r="D15" s="352">
        <f>'Visi duomenys'!D15</f>
        <v>0</v>
      </c>
      <c r="E15" s="352">
        <f>'Visi duomenys'!E15</f>
        <v>0</v>
      </c>
      <c r="F15" s="352">
        <f>'Visi duomenys'!F15</f>
        <v>0</v>
      </c>
      <c r="G15" s="352">
        <f>'Visi duomenys'!G15</f>
        <v>0</v>
      </c>
      <c r="H15" s="352">
        <f>'Visi duomenys'!H15</f>
        <v>0</v>
      </c>
      <c r="I15" s="352">
        <f>'Visi duomenys'!I15</f>
        <v>0</v>
      </c>
      <c r="J15" s="353">
        <f>'Visi duomenys'!AD15</f>
        <v>0</v>
      </c>
      <c r="K15" s="353">
        <f>'Visi duomenys'!AE15</f>
        <v>0</v>
      </c>
      <c r="L15" s="353">
        <f>'Visi duomenys'!AF15</f>
        <v>0</v>
      </c>
      <c r="M15" s="353">
        <f>'Visi duomenys'!AG15</f>
        <v>0</v>
      </c>
      <c r="N15" s="353">
        <f>'Visi duomenys'!AH15</f>
        <v>0</v>
      </c>
      <c r="O15" s="353">
        <f>'Visi duomenys'!AI15</f>
        <v>0</v>
      </c>
      <c r="P15" s="353">
        <f>'Visi duomenys'!AJ15</f>
        <v>0</v>
      </c>
      <c r="Q15" s="353">
        <f>'Visi duomenys'!AK15</f>
        <v>0</v>
      </c>
      <c r="R15" s="353">
        <f>'Visi duomenys'!AL15</f>
        <v>0</v>
      </c>
      <c r="S15" s="353">
        <f>'Visi duomenys'!AM15</f>
        <v>0</v>
      </c>
    </row>
    <row r="16" spans="1:34" ht="51" x14ac:dyDescent="0.2">
      <c r="A16" s="183" t="str">
        <f>'Visi duomenys'!A16</f>
        <v>1.1.1.4.1</v>
      </c>
      <c r="B16" s="183" t="str">
        <f>'Visi duomenys'!B16</f>
        <v>Gyvenamųjų namų kvartalų kompleksinis sutvarkymas Jurbarko mieste</v>
      </c>
      <c r="C16" s="183" t="str">
        <f>'Visi duomenys'!C16</f>
        <v>JRSA</v>
      </c>
      <c r="D16" s="183" t="str">
        <f>'Visi duomenys'!D16</f>
        <v>VRM</v>
      </c>
      <c r="E16" s="183" t="str">
        <f>'Visi duomenys'!E16</f>
        <v>Jurbarkas</v>
      </c>
      <c r="F16" s="183" t="str">
        <f>'Visi duomenys'!F16</f>
        <v xml:space="preserve">07.1.1-CPVA-R-903 </v>
      </c>
      <c r="G16" s="183" t="str">
        <f>'Visi duomenys'!G16</f>
        <v>R</v>
      </c>
      <c r="H16" s="183" t="str">
        <f>'Visi duomenys'!H16</f>
        <v>ITI</v>
      </c>
      <c r="I16" s="183">
        <f>'Visi duomenys'!I16</f>
        <v>0</v>
      </c>
      <c r="J16" s="470">
        <f>'Visi duomenys'!AD16</f>
        <v>30</v>
      </c>
      <c r="K16" s="470" t="str">
        <f>'Visi duomenys'!AE16</f>
        <v>Kitos viešosios infrastruktūros modernizavimas (viešosios erdvės): gyvenamosios paskirties teritorijos</v>
      </c>
      <c r="L16" s="470">
        <f>'Visi duomenys'!AF16</f>
        <v>0</v>
      </c>
      <c r="M16" s="470">
        <f>'Visi duomenys'!AG16</f>
        <v>0</v>
      </c>
      <c r="N16" s="470">
        <f>'Visi duomenys'!AH16</f>
        <v>0</v>
      </c>
      <c r="O16" s="470">
        <f>'Visi duomenys'!AI16</f>
        <v>0</v>
      </c>
      <c r="P16" s="470">
        <f>'Visi duomenys'!AJ16</f>
        <v>0</v>
      </c>
      <c r="Q16" s="470">
        <f>'Visi duomenys'!AK16</f>
        <v>0</v>
      </c>
      <c r="R16" s="470">
        <f>'Visi duomenys'!AL16</f>
        <v>0</v>
      </c>
      <c r="S16" s="470">
        <f>'Visi duomenys'!AM16</f>
        <v>0</v>
      </c>
    </row>
    <row r="17" spans="1:34" s="230" customFormat="1" ht="51" x14ac:dyDescent="0.2">
      <c r="A17" s="350" t="str">
        <f>'Visi duomenys'!A17</f>
        <v>1.1.2.</v>
      </c>
      <c r="B17" s="350" t="str">
        <f>'Visi duomenys'!B17</f>
        <v>Uždavinys. Mažinti atskirtį tarp miesto ir kaimo, remti kompleksišką kaimo atnaujinimą ir plėtrą,  gerinti kaimo gyvenamąją aplinką, didinti gyventojų užimtumą ir saugumą.</v>
      </c>
      <c r="C17" s="350">
        <f>'Visi duomenys'!C17</f>
        <v>0</v>
      </c>
      <c r="D17" s="350">
        <f>'Visi duomenys'!D17</f>
        <v>0</v>
      </c>
      <c r="E17" s="350">
        <f>'Visi duomenys'!E17</f>
        <v>0</v>
      </c>
      <c r="F17" s="350">
        <f>'Visi duomenys'!F17</f>
        <v>0</v>
      </c>
      <c r="G17" s="350">
        <f>'Visi duomenys'!G17</f>
        <v>0</v>
      </c>
      <c r="H17" s="350">
        <f>'Visi duomenys'!H17</f>
        <v>0</v>
      </c>
      <c r="I17" s="350">
        <f>'Visi duomenys'!I17</f>
        <v>0</v>
      </c>
      <c r="J17" s="351">
        <f>'Visi duomenys'!AD17</f>
        <v>0</v>
      </c>
      <c r="K17" s="351">
        <f>'Visi duomenys'!AE17</f>
        <v>0</v>
      </c>
      <c r="L17" s="351">
        <f>'Visi duomenys'!AF17</f>
        <v>0</v>
      </c>
      <c r="M17" s="351">
        <f>'Visi duomenys'!AG17</f>
        <v>0</v>
      </c>
      <c r="N17" s="351">
        <f>'Visi duomenys'!AH17</f>
        <v>0</v>
      </c>
      <c r="O17" s="351">
        <f>'Visi duomenys'!AI17</f>
        <v>0</v>
      </c>
      <c r="P17" s="351">
        <f>'Visi duomenys'!AJ17</f>
        <v>0</v>
      </c>
      <c r="Q17" s="351">
        <f>'Visi duomenys'!AK17</f>
        <v>0</v>
      </c>
      <c r="R17" s="351">
        <f>'Visi duomenys'!AL17</f>
        <v>0</v>
      </c>
      <c r="S17" s="351">
        <f>'Visi duomenys'!AM17</f>
        <v>0</v>
      </c>
    </row>
    <row r="18" spans="1:34" s="230" customFormat="1" ht="51" x14ac:dyDescent="0.2">
      <c r="A18" s="352" t="str">
        <f>'Visi duomenys'!A18</f>
        <v>1.1.2.1</v>
      </c>
      <c r="B18" s="352" t="str">
        <f>'Visi duomenys'!B18</f>
        <v>Priemonė: Pagrindinės paslaugos ir kaimų atnaujinimas kaimo vietovėse</v>
      </c>
      <c r="C18" s="352" t="str">
        <f>'Visi duomenys'!C18</f>
        <v>JRSA, PSA, ŠRSA, TRSA</v>
      </c>
      <c r="D18" s="352" t="str">
        <f>'Visi duomenys'!D18</f>
        <v>ŽŪM</v>
      </c>
      <c r="E18" s="352" t="str">
        <f>'Visi duomenys'!E18</f>
        <v>Tauragės regionas</v>
      </c>
      <c r="F18" s="352" t="str">
        <f>'Visi duomenys'!F18</f>
        <v>7.2</v>
      </c>
      <c r="G18" s="352" t="str">
        <f>'Visi duomenys'!G18</f>
        <v>R</v>
      </c>
      <c r="H18" s="352">
        <f>'Visi duomenys'!H18</f>
        <v>0</v>
      </c>
      <c r="I18" s="352">
        <f>'Visi duomenys'!I18</f>
        <v>0</v>
      </c>
      <c r="J18" s="353">
        <f>'Visi duomenys'!AD18</f>
        <v>50</v>
      </c>
      <c r="K18" s="353" t="str">
        <f>'Visi duomenys'!AE18</f>
        <v>Kita (nepriskirta kitoms grupėms)</v>
      </c>
      <c r="L18" s="353">
        <f>'Visi duomenys'!AF18</f>
        <v>0</v>
      </c>
      <c r="M18" s="353">
        <f>'Visi duomenys'!AG18</f>
        <v>0</v>
      </c>
      <c r="N18" s="353">
        <f>'Visi duomenys'!AH18</f>
        <v>0</v>
      </c>
      <c r="O18" s="353">
        <f>'Visi duomenys'!AI18</f>
        <v>0</v>
      </c>
      <c r="P18" s="353">
        <f>'Visi duomenys'!AJ18</f>
        <v>0</v>
      </c>
      <c r="Q18" s="353">
        <f>'Visi duomenys'!AK18</f>
        <v>0</v>
      </c>
      <c r="R18" s="353">
        <f>'Visi duomenys'!AL18</f>
        <v>0</v>
      </c>
      <c r="S18" s="353">
        <f>'Visi duomenys'!AM18</f>
        <v>0</v>
      </c>
    </row>
    <row r="19" spans="1:34" s="230" customFormat="1" ht="38.25" x14ac:dyDescent="0.2">
      <c r="A19" s="350" t="str">
        <f>'Visi duomenys'!A19</f>
        <v>1.2.</v>
      </c>
      <c r="B19" s="350" t="str">
        <f>'Visi duomenys'!B19</f>
        <v>Tikslas. Pagerinti sąlygas investicijų pritraukimui, sudaryti palankią aplinką verslui vystytis, ekonominės veiklos efektyvumui didinti.</v>
      </c>
      <c r="C19" s="350">
        <f>'Visi duomenys'!C19</f>
        <v>0</v>
      </c>
      <c r="D19" s="350">
        <f>'Visi duomenys'!D19</f>
        <v>0</v>
      </c>
      <c r="E19" s="350">
        <f>'Visi duomenys'!E19</f>
        <v>0</v>
      </c>
      <c r="F19" s="350">
        <f>'Visi duomenys'!F19</f>
        <v>0</v>
      </c>
      <c r="G19" s="350">
        <f>'Visi duomenys'!G19</f>
        <v>0</v>
      </c>
      <c r="H19" s="350">
        <f>'Visi duomenys'!H19</f>
        <v>0</v>
      </c>
      <c r="I19" s="350">
        <f>'Visi duomenys'!I19</f>
        <v>0</v>
      </c>
      <c r="J19" s="351">
        <f>'Visi duomenys'!AD19</f>
        <v>0</v>
      </c>
      <c r="K19" s="351">
        <f>'Visi duomenys'!AE19</f>
        <v>0</v>
      </c>
      <c r="L19" s="351">
        <f>'Visi duomenys'!AF19</f>
        <v>0</v>
      </c>
      <c r="M19" s="351">
        <f>'Visi duomenys'!AG19</f>
        <v>0</v>
      </c>
      <c r="N19" s="351">
        <f>'Visi duomenys'!AH19</f>
        <v>0</v>
      </c>
      <c r="O19" s="351">
        <f>'Visi duomenys'!AI19</f>
        <v>0</v>
      </c>
      <c r="P19" s="351">
        <f>'Visi duomenys'!AJ19</f>
        <v>0</v>
      </c>
      <c r="Q19" s="351">
        <f>'Visi duomenys'!AK19</f>
        <v>0</v>
      </c>
      <c r="R19" s="351">
        <f>'Visi duomenys'!AL19</f>
        <v>0</v>
      </c>
      <c r="S19" s="351">
        <f>'Visi duomenys'!AM19</f>
        <v>0</v>
      </c>
    </row>
    <row r="20" spans="1:34" s="230" customFormat="1" ht="38.25" x14ac:dyDescent="0.2">
      <c r="A20" s="350" t="str">
        <f>'Visi duomenys'!A20</f>
        <v>1.2.1.</v>
      </c>
      <c r="B20" s="350" t="str">
        <f>'Visi duomenys'!B20</f>
        <v>Uždavinys. Tobulinti susisiekimo sistemas regione, vystyti ekologiškai darnią transporto infrastruktūrą, padidinti darbo jėgos judumą, gerinti eismo saugumą.</v>
      </c>
      <c r="C20" s="350">
        <f>'Visi duomenys'!C20</f>
        <v>0</v>
      </c>
      <c r="D20" s="350">
        <f>'Visi duomenys'!D20</f>
        <v>0</v>
      </c>
      <c r="E20" s="350">
        <f>'Visi duomenys'!E20</f>
        <v>0</v>
      </c>
      <c r="F20" s="350">
        <f>'Visi duomenys'!F20</f>
        <v>0</v>
      </c>
      <c r="G20" s="350">
        <f>'Visi duomenys'!G20</f>
        <v>0</v>
      </c>
      <c r="H20" s="350">
        <f>'Visi duomenys'!H20</f>
        <v>0</v>
      </c>
      <c r="I20" s="350">
        <f>'Visi duomenys'!I20</f>
        <v>0</v>
      </c>
      <c r="J20" s="351">
        <f>'Visi duomenys'!AD20</f>
        <v>0</v>
      </c>
      <c r="K20" s="351">
        <f>'Visi duomenys'!AE20</f>
        <v>0</v>
      </c>
      <c r="L20" s="351">
        <f>'Visi duomenys'!AF20</f>
        <v>0</v>
      </c>
      <c r="M20" s="351">
        <f>'Visi duomenys'!AG20</f>
        <v>0</v>
      </c>
      <c r="N20" s="351">
        <f>'Visi duomenys'!AH20</f>
        <v>0</v>
      </c>
      <c r="O20" s="351">
        <f>'Visi duomenys'!AI20</f>
        <v>0</v>
      </c>
      <c r="P20" s="351">
        <f>'Visi duomenys'!AJ20</f>
        <v>0</v>
      </c>
      <c r="Q20" s="351">
        <f>'Visi duomenys'!AK20</f>
        <v>0</v>
      </c>
      <c r="R20" s="351">
        <f>'Visi duomenys'!AL20</f>
        <v>0</v>
      </c>
      <c r="S20" s="351">
        <f>'Visi duomenys'!AM20</f>
        <v>0</v>
      </c>
    </row>
    <row r="21" spans="1:34" s="230" customFormat="1" ht="25.5" x14ac:dyDescent="0.2">
      <c r="A21" s="352" t="str">
        <f>'Visi duomenys'!A21</f>
        <v>1.2.1.1</v>
      </c>
      <c r="B21" s="352" t="str">
        <f>'Visi duomenys'!B21</f>
        <v>Priemonė: Vietinių kelių techninių parametrų ir eismo saugos gerinimas</v>
      </c>
      <c r="C21" s="352">
        <f>'Visi duomenys'!C21</f>
        <v>0</v>
      </c>
      <c r="D21" s="352">
        <f>'Visi duomenys'!D21</f>
        <v>0</v>
      </c>
      <c r="E21" s="352">
        <f>'Visi duomenys'!E21</f>
        <v>0</v>
      </c>
      <c r="F21" s="352">
        <f>'Visi duomenys'!F21</f>
        <v>0</v>
      </c>
      <c r="G21" s="352">
        <f>'Visi duomenys'!G21</f>
        <v>0</v>
      </c>
      <c r="H21" s="352">
        <f>'Visi duomenys'!H21</f>
        <v>0</v>
      </c>
      <c r="I21" s="352">
        <f>'Visi duomenys'!I21</f>
        <v>0</v>
      </c>
      <c r="J21" s="353">
        <f>'Visi duomenys'!AD21</f>
        <v>0</v>
      </c>
      <c r="K21" s="353">
        <f>'Visi duomenys'!AE21</f>
        <v>0</v>
      </c>
      <c r="L21" s="353">
        <f>'Visi duomenys'!AF21</f>
        <v>0</v>
      </c>
      <c r="M21" s="353">
        <f>'Visi duomenys'!AG21</f>
        <v>0</v>
      </c>
      <c r="N21" s="353">
        <f>'Visi duomenys'!AH21</f>
        <v>0</v>
      </c>
      <c r="O21" s="353">
        <f>'Visi duomenys'!AI21</f>
        <v>0</v>
      </c>
      <c r="P21" s="353">
        <f>'Visi duomenys'!AJ21</f>
        <v>0</v>
      </c>
      <c r="Q21" s="353">
        <f>'Visi duomenys'!AK21</f>
        <v>0</v>
      </c>
      <c r="R21" s="353">
        <f>'Visi duomenys'!AL21</f>
        <v>0</v>
      </c>
      <c r="S21" s="353">
        <f>'Visi duomenys'!AM21</f>
        <v>0</v>
      </c>
    </row>
    <row r="22" spans="1:34" ht="63.75" x14ac:dyDescent="0.25">
      <c r="A22" s="183" t="str">
        <f>'Visi duomenys'!A22</f>
        <v>1.2.1.1.1</v>
      </c>
      <c r="B22" s="183" t="str">
        <f>'Visi duomenys'!B22</f>
        <v>Eismo saugumo priemonių diegimas Šilalės mieste ir rajono gyvenvietėse</v>
      </c>
      <c r="C22" s="183" t="str">
        <f>'Visi duomenys'!C22</f>
        <v>ŠRSA</v>
      </c>
      <c r="D22" s="183" t="str">
        <f>'Visi duomenys'!D22</f>
        <v>SM</v>
      </c>
      <c r="E22" s="183" t="str">
        <f>'Visi duomenys'!E22</f>
        <v>Šilalės r.</v>
      </c>
      <c r="F22" s="183" t="str">
        <f>'Visi duomenys'!F22</f>
        <v>06.2.1-TID-R-511</v>
      </c>
      <c r="G22" s="183" t="str">
        <f>'Visi duomenys'!G22</f>
        <v>R</v>
      </c>
      <c r="H22" s="183">
        <f>'Visi duomenys'!H22</f>
        <v>0</v>
      </c>
      <c r="I22" s="183">
        <f>'Visi duomenys'!I22</f>
        <v>0</v>
      </c>
      <c r="J22" s="470">
        <f>'Visi duomenys'!AD22</f>
        <v>19</v>
      </c>
      <c r="K22" s="470" t="str">
        <f>'Visi duomenys'!AE22</f>
        <v>Darnaus judumo priemonės miestuose (pėsčiųjų ir dviračių takų infrastruktūra, Park and Ride, Bike and Ride aikštelės, elektromobilių įkrovimo stotelių įrengimas ir kita)</v>
      </c>
      <c r="L22" s="470">
        <f>'Visi duomenys'!AF22</f>
        <v>0</v>
      </c>
      <c r="M22" s="470">
        <f>'Visi duomenys'!AG22</f>
        <v>0</v>
      </c>
      <c r="N22" s="470">
        <f>'Visi duomenys'!AH22</f>
        <v>0</v>
      </c>
      <c r="O22" s="470">
        <f>'Visi duomenys'!AI22</f>
        <v>0</v>
      </c>
      <c r="P22" s="470">
        <f>'Visi duomenys'!AJ22</f>
        <v>0</v>
      </c>
      <c r="Q22" s="470">
        <f>'Visi duomenys'!AK22</f>
        <v>0</v>
      </c>
      <c r="R22" s="470">
        <f>'Visi duomenys'!AL22</f>
        <v>0</v>
      </c>
      <c r="S22" s="470">
        <f>'Visi duomenys'!AM22</f>
        <v>0</v>
      </c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</row>
    <row r="23" spans="1:34" ht="38.25" x14ac:dyDescent="0.2">
      <c r="A23" s="183" t="str">
        <f>'Visi duomenys'!A23</f>
        <v>1.2.1.1.2</v>
      </c>
      <c r="B23" s="183" t="str">
        <f>'Visi duomenys'!B23</f>
        <v>Jaunimo ir Rambyno gatvių Pagėgiuose infrastruktūros sutvarkymas</v>
      </c>
      <c r="C23" s="183" t="str">
        <f>'Visi duomenys'!C23</f>
        <v>PSA</v>
      </c>
      <c r="D23" s="183" t="str">
        <f>'Visi duomenys'!D23</f>
        <v>SM</v>
      </c>
      <c r="E23" s="183" t="str">
        <f>'Visi duomenys'!E23</f>
        <v>Pagėgių miestas</v>
      </c>
      <c r="F23" s="183" t="str">
        <f>'Visi duomenys'!F23</f>
        <v>06.2.1-TID-R-511</v>
      </c>
      <c r="G23" s="183" t="str">
        <f>'Visi duomenys'!G23</f>
        <v>R</v>
      </c>
      <c r="H23" s="183" t="str">
        <f>'Visi duomenys'!H23</f>
        <v>ITI</v>
      </c>
      <c r="I23" s="183">
        <f>'Visi duomenys'!I23</f>
        <v>0</v>
      </c>
      <c r="J23" s="470">
        <f>'Visi duomenys'!AD23</f>
        <v>12</v>
      </c>
      <c r="K23" s="470" t="str">
        <f>'Visi duomenys'!AE23</f>
        <v>Vietinės reikšmės keliai ir gatvės (rekonstrukcija)</v>
      </c>
      <c r="L23" s="470">
        <f>'Visi duomenys'!AF23</f>
        <v>0</v>
      </c>
      <c r="M23" s="470">
        <f>'Visi duomenys'!AG23</f>
        <v>0</v>
      </c>
      <c r="N23" s="470">
        <f>'Visi duomenys'!AH23</f>
        <v>0</v>
      </c>
      <c r="O23" s="470">
        <f>'Visi duomenys'!AI23</f>
        <v>0</v>
      </c>
      <c r="P23" s="470">
        <f>'Visi duomenys'!AJ23</f>
        <v>0</v>
      </c>
      <c r="Q23" s="470">
        <f>'Visi duomenys'!AK23</f>
        <v>0</v>
      </c>
      <c r="R23" s="470">
        <f>'Visi duomenys'!AL23</f>
        <v>0</v>
      </c>
      <c r="S23" s="470">
        <f>'Visi duomenys'!AM23</f>
        <v>0</v>
      </c>
    </row>
    <row r="24" spans="1:34" ht="38.25" x14ac:dyDescent="0.2">
      <c r="A24" s="183" t="str">
        <f>'Visi duomenys'!A24</f>
        <v>1.2.1.1.3</v>
      </c>
      <c r="B24" s="183" t="str">
        <f>'Visi duomenys'!B24</f>
        <v>A. Giedraičio-Giedriaus gatvės rekonstravimas Jurbarko mieste</v>
      </c>
      <c r="C24" s="183" t="str">
        <f>'Visi duomenys'!C24</f>
        <v>JRSA</v>
      </c>
      <c r="D24" s="183" t="str">
        <f>'Visi duomenys'!D24</f>
        <v>SM</v>
      </c>
      <c r="E24" s="183" t="str">
        <f>'Visi duomenys'!E24</f>
        <v>Jurbarko miestas</v>
      </c>
      <c r="F24" s="183" t="str">
        <f>'Visi duomenys'!F24</f>
        <v>06.2.1-TID-R-511</v>
      </c>
      <c r="G24" s="183" t="str">
        <f>'Visi duomenys'!G24</f>
        <v>R</v>
      </c>
      <c r="H24" s="183" t="str">
        <f>'Visi duomenys'!H24</f>
        <v>ITI</v>
      </c>
      <c r="I24" s="183">
        <f>'Visi duomenys'!I24</f>
        <v>0</v>
      </c>
      <c r="J24" s="470">
        <f>'Visi duomenys'!AD24</f>
        <v>12</v>
      </c>
      <c r="K24" s="470" t="str">
        <f>'Visi duomenys'!AE24</f>
        <v>Vietinės reikšmės keliai ir gatvės (rekonstrukcija)</v>
      </c>
      <c r="L24" s="470">
        <f>'Visi duomenys'!AF24</f>
        <v>0</v>
      </c>
      <c r="M24" s="470">
        <f>'Visi duomenys'!AG24</f>
        <v>0</v>
      </c>
      <c r="N24" s="470">
        <f>'Visi duomenys'!AH24</f>
        <v>0</v>
      </c>
      <c r="O24" s="470">
        <f>'Visi duomenys'!AI24</f>
        <v>0</v>
      </c>
      <c r="P24" s="470">
        <f>'Visi duomenys'!AJ24</f>
        <v>0</v>
      </c>
      <c r="Q24" s="470">
        <f>'Visi duomenys'!AK24</f>
        <v>0</v>
      </c>
      <c r="R24" s="470">
        <f>'Visi duomenys'!AL24</f>
        <v>0</v>
      </c>
      <c r="S24" s="470">
        <f>'Visi duomenys'!AM24</f>
        <v>0</v>
      </c>
    </row>
    <row r="25" spans="1:34" ht="63.75" x14ac:dyDescent="0.2">
      <c r="A25" s="183" t="str">
        <f>'Visi duomenys'!A25</f>
        <v>1.2.1.1.4</v>
      </c>
      <c r="B25" s="183" t="str">
        <f>'Visi duomenys'!B25</f>
        <v>Eismo saugos priemonių diegimas Jurbarko miesto Lauko gatvėje</v>
      </c>
      <c r="C25" s="183" t="str">
        <f>'Visi duomenys'!C25</f>
        <v>JRSA</v>
      </c>
      <c r="D25" s="183" t="str">
        <f>'Visi duomenys'!D25</f>
        <v>SM</v>
      </c>
      <c r="E25" s="183" t="str">
        <f>'Visi duomenys'!E25</f>
        <v>Jurbarko miestas</v>
      </c>
      <c r="F25" s="183" t="str">
        <f>'Visi duomenys'!F25</f>
        <v>06.2.1-TID-R-511</v>
      </c>
      <c r="G25" s="183" t="str">
        <f>'Visi duomenys'!G25</f>
        <v>R</v>
      </c>
      <c r="H25" s="183" t="str">
        <f>'Visi duomenys'!H25</f>
        <v>ITI</v>
      </c>
      <c r="I25" s="183">
        <f>'Visi duomenys'!I25</f>
        <v>0</v>
      </c>
      <c r="J25" s="470">
        <f>'Visi duomenys'!AD25</f>
        <v>19</v>
      </c>
      <c r="K25" s="470" t="str">
        <f>'Visi duomenys'!AE25</f>
        <v>Darnaus judumo priemonės miestuose (pėsčiųjų ir dviračių takų infrastruktūra, Park and Ride, Bike and Ride aikštelės, elektromobilių įkrovimo stotelių įrengimas ir kita)</v>
      </c>
      <c r="L25" s="470">
        <f>'Visi duomenys'!AF25</f>
        <v>0</v>
      </c>
      <c r="M25" s="470">
        <f>'Visi duomenys'!AG25</f>
        <v>0</v>
      </c>
      <c r="N25" s="470">
        <f>'Visi duomenys'!AH25</f>
        <v>0</v>
      </c>
      <c r="O25" s="470">
        <f>'Visi duomenys'!AI25</f>
        <v>0</v>
      </c>
      <c r="P25" s="470">
        <f>'Visi duomenys'!AJ25</f>
        <v>0</v>
      </c>
      <c r="Q25" s="470">
        <f>'Visi duomenys'!AK25</f>
        <v>0</v>
      </c>
      <c r="R25" s="470">
        <f>'Visi duomenys'!AL25</f>
        <v>0</v>
      </c>
      <c r="S25" s="470">
        <f>'Visi duomenys'!AM25</f>
        <v>0</v>
      </c>
    </row>
    <row r="26" spans="1:34" ht="38.25" x14ac:dyDescent="0.2">
      <c r="A26" s="183" t="str">
        <f>'Visi duomenys'!A26</f>
        <v>1.2.1.1.5</v>
      </c>
      <c r="B26" s="183" t="str">
        <f>'Visi duomenys'!B26</f>
        <v>Tauragės miesto gatvių rekonstrukcija (Žemaitės, Smėlynų g. ir Smėlynų skg.)</v>
      </c>
      <c r="C26" s="183" t="str">
        <f>'Visi duomenys'!C26</f>
        <v>TRSA</v>
      </c>
      <c r="D26" s="183" t="str">
        <f>'Visi duomenys'!D26</f>
        <v>SM</v>
      </c>
      <c r="E26" s="183" t="str">
        <f>'Visi duomenys'!E26</f>
        <v>Tauragės miestas</v>
      </c>
      <c r="F26" s="183" t="str">
        <f>'Visi duomenys'!F26</f>
        <v>06.2.1-TID-R-511</v>
      </c>
      <c r="G26" s="183" t="str">
        <f>'Visi duomenys'!G26</f>
        <v>R</v>
      </c>
      <c r="H26" s="183" t="str">
        <f>'Visi duomenys'!H26</f>
        <v>ITI</v>
      </c>
      <c r="I26" s="183">
        <f>'Visi duomenys'!I26</f>
        <v>0</v>
      </c>
      <c r="J26" s="470">
        <f>'Visi duomenys'!AD26</f>
        <v>12</v>
      </c>
      <c r="K26" s="470" t="str">
        <f>'Visi duomenys'!AE26</f>
        <v>Vietinės reikšmės keliai ir gatvės (rekonstrukcija)</v>
      </c>
      <c r="L26" s="470">
        <f>'Visi duomenys'!AF26</f>
        <v>0</v>
      </c>
      <c r="M26" s="470">
        <f>'Visi duomenys'!AG26</f>
        <v>0</v>
      </c>
      <c r="N26" s="470">
        <f>'Visi duomenys'!AH26</f>
        <v>0</v>
      </c>
      <c r="O26" s="470">
        <f>'Visi duomenys'!AI26</f>
        <v>0</v>
      </c>
      <c r="P26" s="470">
        <f>'Visi duomenys'!AJ26</f>
        <v>0</v>
      </c>
      <c r="Q26" s="470">
        <f>'Visi duomenys'!AK26</f>
        <v>0</v>
      </c>
      <c r="R26" s="470">
        <f>'Visi duomenys'!AL26</f>
        <v>0</v>
      </c>
      <c r="S26" s="470">
        <f>'Visi duomenys'!AM26</f>
        <v>0</v>
      </c>
    </row>
    <row r="27" spans="1:34" s="230" customFormat="1" x14ac:dyDescent="0.2">
      <c r="A27" s="352" t="str">
        <f>'Visi duomenys'!A27</f>
        <v>1.2.1.2</v>
      </c>
      <c r="B27" s="352" t="str">
        <f>'Visi duomenys'!B27</f>
        <v>Priemonė: Darnaus judumo priemonių diegimas</v>
      </c>
      <c r="C27" s="352">
        <f>'Visi duomenys'!C27</f>
        <v>0</v>
      </c>
      <c r="D27" s="352">
        <f>'Visi duomenys'!D27</f>
        <v>0</v>
      </c>
      <c r="E27" s="352">
        <f>'Visi duomenys'!E27</f>
        <v>0</v>
      </c>
      <c r="F27" s="352">
        <f>'Visi duomenys'!F27</f>
        <v>0</v>
      </c>
      <c r="G27" s="352">
        <f>'Visi duomenys'!G27</f>
        <v>0</v>
      </c>
      <c r="H27" s="352">
        <f>'Visi duomenys'!H27</f>
        <v>0</v>
      </c>
      <c r="I27" s="352">
        <f>'Visi duomenys'!I27</f>
        <v>0</v>
      </c>
      <c r="J27" s="353">
        <f>'Visi duomenys'!AD27</f>
        <v>0</v>
      </c>
      <c r="K27" s="353">
        <f>'Visi duomenys'!AE27</f>
        <v>0</v>
      </c>
      <c r="L27" s="353">
        <f>'Visi duomenys'!AF27</f>
        <v>0</v>
      </c>
      <c r="M27" s="353">
        <f>'Visi duomenys'!AG27</f>
        <v>0</v>
      </c>
      <c r="N27" s="353">
        <f>'Visi duomenys'!AH27</f>
        <v>0</v>
      </c>
      <c r="O27" s="353">
        <f>'Visi duomenys'!AI27</f>
        <v>0</v>
      </c>
      <c r="P27" s="353">
        <f>'Visi duomenys'!AJ27</f>
        <v>0</v>
      </c>
      <c r="Q27" s="353">
        <f>'Visi duomenys'!AK27</f>
        <v>0</v>
      </c>
      <c r="R27" s="353">
        <f>'Visi duomenys'!AL27</f>
        <v>0</v>
      </c>
      <c r="S27" s="353">
        <f>'Visi duomenys'!AM27</f>
        <v>0</v>
      </c>
    </row>
    <row r="28" spans="1:34" ht="89.25" x14ac:dyDescent="0.2">
      <c r="A28" s="183" t="str">
        <f>'Visi duomenys'!A28</f>
        <v>1.2.1.2.1</v>
      </c>
      <c r="B28" s="183" t="str">
        <f>'Visi duomenys'!B28</f>
        <v>Darnaus judumo priemonių diegimas Tauragės mieste</v>
      </c>
      <c r="C28" s="183" t="str">
        <f>'Visi duomenys'!C28</f>
        <v>TRSA</v>
      </c>
      <c r="D28" s="183" t="str">
        <f>'Visi duomenys'!D28</f>
        <v>SM</v>
      </c>
      <c r="E28" s="183" t="str">
        <f>'Visi duomenys'!E28</f>
        <v>Tauragės miestas</v>
      </c>
      <c r="F28" s="183" t="str">
        <f>'Visi duomenys'!F28</f>
        <v>04.5.1-TID-R-514</v>
      </c>
      <c r="G28" s="183" t="str">
        <f>'Visi duomenys'!G28</f>
        <v>R</v>
      </c>
      <c r="H28" s="183" t="str">
        <f>'Visi duomenys'!H28</f>
        <v>ITI</v>
      </c>
      <c r="I28" s="183">
        <f>'Visi duomenys'!I28</f>
        <v>0</v>
      </c>
      <c r="J28" s="470">
        <f>'Visi duomenys'!AD28</f>
        <v>19</v>
      </c>
      <c r="K28" s="470" t="str">
        <f>'Visi duomenys'!AE28</f>
        <v>Darnaus judumo priemonės miestuose (pėsčiųjų ir
dviračių takų infrastruktūra, Park and Ride, Bike and
Ride aikštelės, elektromobilių įkrovimo stotelių
įrengimas ir kita)</v>
      </c>
      <c r="L28" s="470">
        <f>'Visi duomenys'!AF28</f>
        <v>0</v>
      </c>
      <c r="M28" s="470">
        <f>'Visi duomenys'!AG28</f>
        <v>0</v>
      </c>
      <c r="N28" s="470">
        <f>'Visi duomenys'!AH28</f>
        <v>0</v>
      </c>
      <c r="O28" s="470">
        <f>'Visi duomenys'!AI28</f>
        <v>0</v>
      </c>
      <c r="P28" s="470">
        <f>'Visi duomenys'!AJ28</f>
        <v>0</v>
      </c>
      <c r="Q28" s="470">
        <f>'Visi duomenys'!AK28</f>
        <v>0</v>
      </c>
      <c r="R28" s="470">
        <f>'Visi duomenys'!AL28</f>
        <v>0</v>
      </c>
      <c r="S28" s="470">
        <f>'Visi duomenys'!AM28</f>
        <v>0</v>
      </c>
    </row>
    <row r="29" spans="1:34" ht="38.25" x14ac:dyDescent="0.2">
      <c r="A29" s="183" t="str">
        <f>'Visi duomenys'!A29</f>
        <v>1.2.1.2.2</v>
      </c>
      <c r="B29" s="183" t="str">
        <f>'Visi duomenys'!B29</f>
        <v xml:space="preserve">Tauragės miesto darnaus judumo plano parengimas </v>
      </c>
      <c r="C29" s="183" t="str">
        <f>'Visi duomenys'!C29</f>
        <v>TRSA</v>
      </c>
      <c r="D29" s="183" t="str">
        <f>'Visi duomenys'!D29</f>
        <v>SM</v>
      </c>
      <c r="E29" s="183" t="str">
        <f>'Visi duomenys'!E29</f>
        <v>Tauragės miestas</v>
      </c>
      <c r="F29" s="183" t="str">
        <f>'Visi duomenys'!F29</f>
        <v>04.5.1-TID-V-513</v>
      </c>
      <c r="G29" s="183" t="str">
        <f>'Visi duomenys'!G29</f>
        <v>V</v>
      </c>
      <c r="H29" s="183" t="str">
        <f>'Visi duomenys'!H29</f>
        <v>ITI</v>
      </c>
      <c r="I29" s="183">
        <f>'Visi duomenys'!I29</f>
        <v>0</v>
      </c>
      <c r="J29" s="470">
        <f>'Visi duomenys'!AD29</f>
        <v>50</v>
      </c>
      <c r="K29" s="470" t="str">
        <f>'Visi duomenys'!AE29</f>
        <v>Kita (nepriskirta kitoms grupėms)</v>
      </c>
      <c r="L29" s="470">
        <f>'Visi duomenys'!AF29</f>
        <v>0</v>
      </c>
      <c r="M29" s="470">
        <f>'Visi duomenys'!AG29</f>
        <v>0</v>
      </c>
      <c r="N29" s="470">
        <f>'Visi duomenys'!AH29</f>
        <v>0</v>
      </c>
      <c r="O29" s="470">
        <f>'Visi duomenys'!AI29</f>
        <v>0</v>
      </c>
      <c r="P29" s="470">
        <f>'Visi duomenys'!AJ29</f>
        <v>0</v>
      </c>
      <c r="Q29" s="470">
        <f>'Visi duomenys'!AK29</f>
        <v>0</v>
      </c>
      <c r="R29" s="470">
        <f>'Visi duomenys'!AL29</f>
        <v>0</v>
      </c>
      <c r="S29" s="470">
        <f>'Visi duomenys'!AM29</f>
        <v>0</v>
      </c>
    </row>
    <row r="30" spans="1:34" s="230" customFormat="1" x14ac:dyDescent="0.2">
      <c r="A30" s="352" t="str">
        <f>'Visi duomenys'!A30</f>
        <v>1.2.1.3</v>
      </c>
      <c r="B30" s="352" t="str">
        <f>'Visi duomenys'!B30</f>
        <v>Priemonė: Pėsčiųjų ir dviračių takų rekonstrukcija ir plėtra</v>
      </c>
      <c r="C30" s="352">
        <f>'Visi duomenys'!C30</f>
        <v>0</v>
      </c>
      <c r="D30" s="352">
        <f>'Visi duomenys'!D30</f>
        <v>0</v>
      </c>
      <c r="E30" s="352">
        <f>'Visi duomenys'!E30</f>
        <v>0</v>
      </c>
      <c r="F30" s="352">
        <f>'Visi duomenys'!F30</f>
        <v>0</v>
      </c>
      <c r="G30" s="352">
        <f>'Visi duomenys'!G30</f>
        <v>0</v>
      </c>
      <c r="H30" s="352">
        <f>'Visi duomenys'!H30</f>
        <v>0</v>
      </c>
      <c r="I30" s="352">
        <f>'Visi duomenys'!I30</f>
        <v>0</v>
      </c>
      <c r="J30" s="353">
        <f>'Visi duomenys'!AD30</f>
        <v>0</v>
      </c>
      <c r="K30" s="353">
        <f>'Visi duomenys'!AE30</f>
        <v>0</v>
      </c>
      <c r="L30" s="353">
        <f>'Visi duomenys'!AF30</f>
        <v>0</v>
      </c>
      <c r="M30" s="353">
        <f>'Visi duomenys'!AG30</f>
        <v>0</v>
      </c>
      <c r="N30" s="353">
        <f>'Visi duomenys'!AH30</f>
        <v>0</v>
      </c>
      <c r="O30" s="353">
        <f>'Visi duomenys'!AI30</f>
        <v>0</v>
      </c>
      <c r="P30" s="353">
        <f>'Visi duomenys'!AJ30</f>
        <v>0</v>
      </c>
      <c r="Q30" s="353">
        <f>'Visi duomenys'!AK30</f>
        <v>0</v>
      </c>
      <c r="R30" s="353">
        <f>'Visi duomenys'!AL30</f>
        <v>0</v>
      </c>
      <c r="S30" s="353">
        <f>'Visi duomenys'!AM30</f>
        <v>0</v>
      </c>
    </row>
    <row r="31" spans="1:34" ht="63.75" x14ac:dyDescent="0.25">
      <c r="A31" s="183" t="str">
        <f>'Visi duomenys'!A31</f>
        <v>1.2.1.3.1</v>
      </c>
      <c r="B31" s="183" t="str">
        <f>'Visi duomenys'!B31</f>
        <v>Pėsčiųjų tako Vytauto Didžiojo gatvėje  Šilalės m. rekonstrukcija</v>
      </c>
      <c r="C31" s="183" t="str">
        <f>'Visi duomenys'!C31</f>
        <v>ŠRSA</v>
      </c>
      <c r="D31" s="183" t="str">
        <f>'Visi duomenys'!D31</f>
        <v>SM</v>
      </c>
      <c r="E31" s="183" t="str">
        <f>'Visi duomenys'!E31</f>
        <v>Šilalė</v>
      </c>
      <c r="F31" s="183" t="str">
        <f>'Visi duomenys'!F31</f>
        <v xml:space="preserve">04.5.1-TID-R-516 </v>
      </c>
      <c r="G31" s="183" t="str">
        <f>'Visi duomenys'!G31</f>
        <v>R</v>
      </c>
      <c r="H31" s="183">
        <f>'Visi duomenys'!H31</f>
        <v>0</v>
      </c>
      <c r="I31" s="183">
        <f>'Visi duomenys'!I31</f>
        <v>0</v>
      </c>
      <c r="J31" s="470">
        <f>'Visi duomenys'!AD31</f>
        <v>19</v>
      </c>
      <c r="K31" s="470" t="str">
        <f>'Visi duomenys'!AE31</f>
        <v>Darnaus judumo priemonės miestuose (pėsčiųjų ir dviračių takų infrastruktūra, Park and Ride, Bike and Ride aikštelės, elektromobilių įkrovimo stotelių įrengimas ir kita)</v>
      </c>
      <c r="L31" s="470">
        <f>'Visi duomenys'!AF31</f>
        <v>0</v>
      </c>
      <c r="M31" s="470">
        <f>'Visi duomenys'!AG31</f>
        <v>0</v>
      </c>
      <c r="N31" s="470">
        <f>'Visi duomenys'!AH31</f>
        <v>0</v>
      </c>
      <c r="O31" s="470">
        <f>'Visi duomenys'!AI31</f>
        <v>0</v>
      </c>
      <c r="P31" s="470">
        <f>'Visi duomenys'!AJ31</f>
        <v>0</v>
      </c>
      <c r="Q31" s="470">
        <f>'Visi duomenys'!AK31</f>
        <v>0</v>
      </c>
      <c r="R31" s="470">
        <f>'Visi duomenys'!AL31</f>
        <v>0</v>
      </c>
      <c r="S31" s="470">
        <f>'Visi duomenys'!AM31</f>
        <v>0</v>
      </c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</row>
    <row r="32" spans="1:34" ht="63.75" x14ac:dyDescent="0.2">
      <c r="A32" s="183" t="str">
        <f>'Visi duomenys'!A32</f>
        <v>1.2.1.3.2</v>
      </c>
      <c r="B32" s="183" t="str">
        <f>'Visi duomenys'!B32</f>
        <v>Pėsčiųjų ir dviračių takų įrengimas prie Jankaus gatvės Pagėgiuose</v>
      </c>
      <c r="C32" s="183" t="str">
        <f>'Visi duomenys'!C32</f>
        <v>PSA</v>
      </c>
      <c r="D32" s="183" t="str">
        <f>'Visi duomenys'!D32</f>
        <v>SM</v>
      </c>
      <c r="E32" s="183" t="str">
        <f>'Visi duomenys'!E32</f>
        <v>Pagėgių miestas</v>
      </c>
      <c r="F32" s="183" t="str">
        <f>'Visi duomenys'!F32</f>
        <v xml:space="preserve">04.5.1-TID-R-516 </v>
      </c>
      <c r="G32" s="183" t="str">
        <f>'Visi duomenys'!G32</f>
        <v>R</v>
      </c>
      <c r="H32" s="183" t="str">
        <f>'Visi duomenys'!H32</f>
        <v>ITI</v>
      </c>
      <c r="I32" s="183">
        <f>'Visi duomenys'!I32</f>
        <v>0</v>
      </c>
      <c r="J32" s="470">
        <f>'Visi duomenys'!AD32</f>
        <v>19</v>
      </c>
      <c r="K32" s="470" t="str">
        <f>'Visi duomenys'!AE32</f>
        <v>Darnaus judumo priemonės miestuose (pėsčiųjų ir dviračių takų infrastruktūra, Park and Ride, Bike and Ride aikštelės, elektromobilių įkrovimo stotelių įrengimas ir kita)</v>
      </c>
      <c r="L32" s="470">
        <f>'Visi duomenys'!AF32</f>
        <v>0</v>
      </c>
      <c r="M32" s="470">
        <f>'Visi duomenys'!AG32</f>
        <v>0</v>
      </c>
      <c r="N32" s="470">
        <f>'Visi duomenys'!AH32</f>
        <v>0</v>
      </c>
      <c r="O32" s="470">
        <f>'Visi duomenys'!AI32</f>
        <v>0</v>
      </c>
      <c r="P32" s="470">
        <f>'Visi duomenys'!AJ32</f>
        <v>0</v>
      </c>
      <c r="Q32" s="470">
        <f>'Visi duomenys'!AK32</f>
        <v>0</v>
      </c>
      <c r="R32" s="470">
        <f>'Visi duomenys'!AL32</f>
        <v>0</v>
      </c>
      <c r="S32" s="470">
        <f>'Visi duomenys'!AM32</f>
        <v>0</v>
      </c>
    </row>
    <row r="33" spans="1:21" ht="63.75" x14ac:dyDescent="0.2">
      <c r="A33" s="183" t="str">
        <f>'Visi duomenys'!A33</f>
        <v>1.2.1.3.3</v>
      </c>
      <c r="B33" s="183" t="str">
        <f>'Visi duomenys'!B33</f>
        <v>Pėsčiųjų ir dviračių tako įrengimas Jurbarko miesto Barkūnų gatvėje</v>
      </c>
      <c r="C33" s="183" t="str">
        <f>'Visi duomenys'!C33</f>
        <v>JRSA</v>
      </c>
      <c r="D33" s="183" t="str">
        <f>'Visi duomenys'!D33</f>
        <v>SM</v>
      </c>
      <c r="E33" s="183" t="str">
        <f>'Visi duomenys'!E33</f>
        <v>Jurbarko miestas</v>
      </c>
      <c r="F33" s="183" t="str">
        <f>'Visi duomenys'!F33</f>
        <v xml:space="preserve">04.5.1-TID-R-516 </v>
      </c>
      <c r="G33" s="183" t="str">
        <f>'Visi duomenys'!G33</f>
        <v>R</v>
      </c>
      <c r="H33" s="183" t="str">
        <f>'Visi duomenys'!H33</f>
        <v>ITI</v>
      </c>
      <c r="I33" s="183">
        <f>'Visi duomenys'!I33</f>
        <v>0</v>
      </c>
      <c r="J33" s="470">
        <f>'Visi duomenys'!AD33</f>
        <v>19</v>
      </c>
      <c r="K33" s="470" t="str">
        <f>'Visi duomenys'!AE33</f>
        <v>Darnaus judumo priemonės miestuose (pėsčiųjų ir dviračių takų infrastruktūra, Park and Ride, Bike and Ride aikštelės, elektromobilių įkrovimo stotelių įrengimas ir kita)</v>
      </c>
      <c r="L33" s="470">
        <f>'Visi duomenys'!AF33</f>
        <v>0</v>
      </c>
      <c r="M33" s="470">
        <f>'Visi duomenys'!AG33</f>
        <v>0</v>
      </c>
      <c r="N33" s="470">
        <f>'Visi duomenys'!AH33</f>
        <v>0</v>
      </c>
      <c r="O33" s="470">
        <f>'Visi duomenys'!AI33</f>
        <v>0</v>
      </c>
      <c r="P33" s="470">
        <f>'Visi duomenys'!AJ33</f>
        <v>0</v>
      </c>
      <c r="Q33" s="470">
        <f>'Visi duomenys'!AK33</f>
        <v>0</v>
      </c>
      <c r="R33" s="470">
        <f>'Visi duomenys'!AL33</f>
        <v>0</v>
      </c>
      <c r="S33" s="470">
        <f>'Visi duomenys'!AM33</f>
        <v>0</v>
      </c>
    </row>
    <row r="34" spans="1:21" ht="63.75" x14ac:dyDescent="0.2">
      <c r="A34" s="183" t="str">
        <f>'Visi duomenys'!A34</f>
        <v>1.2.1.3.4</v>
      </c>
      <c r="B34" s="183" t="str">
        <f>'Visi duomenys'!B34</f>
        <v>Pėsčiųjų ir dviračių tako įrengimas iki Norkaičių gyvenvietės</v>
      </c>
      <c r="C34" s="183" t="str">
        <f>'Visi duomenys'!C34</f>
        <v>TRSA</v>
      </c>
      <c r="D34" s="183" t="str">
        <f>'Visi duomenys'!D34</f>
        <v>SM</v>
      </c>
      <c r="E34" s="183" t="str">
        <f>'Visi duomenys'!E34</f>
        <v>Tauragės rajonas</v>
      </c>
      <c r="F34" s="183" t="str">
        <f>'Visi duomenys'!F34</f>
        <v xml:space="preserve">04.5.1-TID-R-516 </v>
      </c>
      <c r="G34" s="183" t="str">
        <f>'Visi duomenys'!G34</f>
        <v>R</v>
      </c>
      <c r="H34" s="183">
        <f>'Visi duomenys'!H34</f>
        <v>0</v>
      </c>
      <c r="I34" s="183">
        <f>'Visi duomenys'!I34</f>
        <v>0</v>
      </c>
      <c r="J34" s="470">
        <f>'Visi duomenys'!AD34</f>
        <v>19</v>
      </c>
      <c r="K34" s="470" t="str">
        <f>'Visi duomenys'!AE34</f>
        <v>Darnaus judumo priemonės miestuose (pėsčiųjų ir dviračių takų infrastruktūra, Park and Ride, Bike and Ride aikštelės, elektromobilių įkrovimo stotelių įrengimas ir kita)</v>
      </c>
      <c r="L34" s="470">
        <f>'Visi duomenys'!AF34</f>
        <v>0</v>
      </c>
      <c r="M34" s="470">
        <f>'Visi duomenys'!AG34</f>
        <v>0</v>
      </c>
      <c r="N34" s="470">
        <f>'Visi duomenys'!AH34</f>
        <v>0</v>
      </c>
      <c r="O34" s="470">
        <f>'Visi duomenys'!AI34</f>
        <v>0</v>
      </c>
      <c r="P34" s="470">
        <f>'Visi duomenys'!AJ34</f>
        <v>0</v>
      </c>
      <c r="Q34" s="470">
        <f>'Visi duomenys'!AK34</f>
        <v>0</v>
      </c>
      <c r="R34" s="470">
        <f>'Visi duomenys'!AL34</f>
        <v>0</v>
      </c>
      <c r="S34" s="470">
        <f>'Visi duomenys'!AM34</f>
        <v>0</v>
      </c>
    </row>
    <row r="35" spans="1:21" s="230" customFormat="1" ht="25.5" x14ac:dyDescent="0.2">
      <c r="A35" s="352" t="str">
        <f>'Visi duomenys'!A35</f>
        <v>1.2.1.4</v>
      </c>
      <c r="B35" s="352" t="str">
        <f>'Visi duomenys'!B35</f>
        <v>Priemonė: Vietinio susisiekimo viešojo transporto priemonių parko atnaujinimas</v>
      </c>
      <c r="C35" s="352">
        <f>'Visi duomenys'!C35</f>
        <v>0</v>
      </c>
      <c r="D35" s="352">
        <f>'Visi duomenys'!D35</f>
        <v>0</v>
      </c>
      <c r="E35" s="352">
        <f>'Visi duomenys'!E35</f>
        <v>0</v>
      </c>
      <c r="F35" s="352">
        <f>'Visi duomenys'!F35</f>
        <v>0</v>
      </c>
      <c r="G35" s="352">
        <f>'Visi duomenys'!G35</f>
        <v>0</v>
      </c>
      <c r="H35" s="352">
        <f>'Visi duomenys'!H35</f>
        <v>0</v>
      </c>
      <c r="I35" s="352">
        <f>'Visi duomenys'!I35</f>
        <v>0</v>
      </c>
      <c r="J35" s="353">
        <f>'Visi duomenys'!AD35</f>
        <v>0</v>
      </c>
      <c r="K35" s="353">
        <f>'Visi duomenys'!AE35</f>
        <v>0</v>
      </c>
      <c r="L35" s="353">
        <f>'Visi duomenys'!AF35</f>
        <v>0</v>
      </c>
      <c r="M35" s="353">
        <f>'Visi duomenys'!AG35</f>
        <v>0</v>
      </c>
      <c r="N35" s="353">
        <f>'Visi duomenys'!AH35</f>
        <v>0</v>
      </c>
      <c r="O35" s="353">
        <f>'Visi duomenys'!AI35</f>
        <v>0</v>
      </c>
      <c r="P35" s="353">
        <f>'Visi duomenys'!AJ35</f>
        <v>0</v>
      </c>
      <c r="Q35" s="353">
        <f>'Visi duomenys'!AK35</f>
        <v>0</v>
      </c>
      <c r="R35" s="353">
        <f>'Visi duomenys'!AL35</f>
        <v>0</v>
      </c>
      <c r="S35" s="353">
        <f>'Visi duomenys'!AM35</f>
        <v>0</v>
      </c>
    </row>
    <row r="36" spans="1:21" ht="38.25" x14ac:dyDescent="0.2">
      <c r="A36" s="183" t="str">
        <f>'Visi duomenys'!A36</f>
        <v>1.2.1.4.1</v>
      </c>
      <c r="B36" s="183" t="str">
        <f>'Visi duomenys'!B36</f>
        <v>Tauragės miesto viešojo susisiekimo parko transporto priemonių atnaujinimas</v>
      </c>
      <c r="C36" s="183" t="str">
        <f>'Visi duomenys'!C36</f>
        <v>TRSA</v>
      </c>
      <c r="D36" s="183" t="str">
        <f>'Visi duomenys'!D36</f>
        <v>SM</v>
      </c>
      <c r="E36" s="183" t="str">
        <f>'Visi duomenys'!E36</f>
        <v>Tauragės miestas</v>
      </c>
      <c r="F36" s="183" t="str">
        <f>'Visi duomenys'!F36</f>
        <v>04.5.1-TID-R-518</v>
      </c>
      <c r="G36" s="183" t="str">
        <f>'Visi duomenys'!G36</f>
        <v>R</v>
      </c>
      <c r="H36" s="183" t="str">
        <f>'Visi duomenys'!H36</f>
        <v>ITI</v>
      </c>
      <c r="I36" s="183">
        <f>'Visi duomenys'!I36</f>
        <v>0</v>
      </c>
      <c r="J36" s="470">
        <f>'Visi duomenys'!AD36</f>
        <v>10</v>
      </c>
      <c r="K36" s="470" t="str">
        <f>'Visi duomenys'!AE36</f>
        <v>Viešojo transporto priemonių įsigijimas</v>
      </c>
      <c r="L36" s="470">
        <f>'Visi duomenys'!AF36</f>
        <v>0</v>
      </c>
      <c r="M36" s="470">
        <f>'Visi duomenys'!AG36</f>
        <v>0</v>
      </c>
      <c r="N36" s="470">
        <f>'Visi duomenys'!AH36</f>
        <v>0</v>
      </c>
      <c r="O36" s="470">
        <f>'Visi duomenys'!AI36</f>
        <v>0</v>
      </c>
      <c r="P36" s="470">
        <f>'Visi duomenys'!AJ36</f>
        <v>0</v>
      </c>
      <c r="Q36" s="470">
        <f>'Visi duomenys'!AK36</f>
        <v>0</v>
      </c>
      <c r="R36" s="470">
        <f>'Visi duomenys'!AL36</f>
        <v>0</v>
      </c>
      <c r="S36" s="470">
        <f>'Visi duomenys'!AM36</f>
        <v>0</v>
      </c>
    </row>
    <row r="37" spans="1:21" s="230" customFormat="1" ht="51" x14ac:dyDescent="0.2">
      <c r="A37" s="350" t="str">
        <f>'Visi duomenys'!A37</f>
        <v>1.2.2.</v>
      </c>
      <c r="B37" s="350" t="str">
        <f>'Visi duomenys'!B37</f>
        <v>Uždavinys. Modernizuoti kultūros įstaigų fizinę ir informacinę infrastruktūrą, kultūros paslaugoms pritaikyti  kultūros paveldo objektus ir netradicines erdves,  didinti paslaugų prieinamumą.</v>
      </c>
      <c r="C37" s="350">
        <f>'Visi duomenys'!C37</f>
        <v>0</v>
      </c>
      <c r="D37" s="350">
        <f>'Visi duomenys'!D37</f>
        <v>0</v>
      </c>
      <c r="E37" s="350">
        <f>'Visi duomenys'!E37</f>
        <v>0</v>
      </c>
      <c r="F37" s="350">
        <f>'Visi duomenys'!F37</f>
        <v>0</v>
      </c>
      <c r="G37" s="350">
        <f>'Visi duomenys'!G37</f>
        <v>0</v>
      </c>
      <c r="H37" s="350">
        <f>'Visi duomenys'!H37</f>
        <v>0</v>
      </c>
      <c r="I37" s="350">
        <f>'Visi duomenys'!I37</f>
        <v>0</v>
      </c>
      <c r="J37" s="351">
        <f>'Visi duomenys'!AD37</f>
        <v>0</v>
      </c>
      <c r="K37" s="351">
        <f>'Visi duomenys'!AE37</f>
        <v>0</v>
      </c>
      <c r="L37" s="351">
        <f>'Visi duomenys'!AF37</f>
        <v>0</v>
      </c>
      <c r="M37" s="351">
        <f>'Visi duomenys'!AG37</f>
        <v>0</v>
      </c>
      <c r="N37" s="351">
        <f>'Visi duomenys'!AH37</f>
        <v>0</v>
      </c>
      <c r="O37" s="351">
        <f>'Visi duomenys'!AI37</f>
        <v>0</v>
      </c>
      <c r="P37" s="351">
        <f>'Visi duomenys'!AJ37</f>
        <v>0</v>
      </c>
      <c r="Q37" s="351">
        <f>'Visi duomenys'!AK37</f>
        <v>0</v>
      </c>
      <c r="R37" s="351">
        <f>'Visi duomenys'!AL37</f>
        <v>0</v>
      </c>
      <c r="S37" s="351">
        <f>'Visi duomenys'!AM37</f>
        <v>0</v>
      </c>
    </row>
    <row r="38" spans="1:21" s="230" customFormat="1" ht="25.5" x14ac:dyDescent="0.2">
      <c r="A38" s="352" t="str">
        <f>'Visi duomenys'!A38</f>
        <v>1.2.2.1</v>
      </c>
      <c r="B38" s="352" t="str">
        <f>'Visi duomenys'!B38</f>
        <v>Priemonė: Modernizuoti savivaldybių kultūros infrastruktūrą</v>
      </c>
      <c r="C38" s="352">
        <f>'Visi duomenys'!C38</f>
        <v>0</v>
      </c>
      <c r="D38" s="352">
        <f>'Visi duomenys'!D38</f>
        <v>0</v>
      </c>
      <c r="E38" s="352">
        <f>'Visi duomenys'!E38</f>
        <v>0</v>
      </c>
      <c r="F38" s="352">
        <f>'Visi duomenys'!F38</f>
        <v>0</v>
      </c>
      <c r="G38" s="352">
        <f>'Visi duomenys'!G38</f>
        <v>0</v>
      </c>
      <c r="H38" s="352">
        <f>'Visi duomenys'!H38</f>
        <v>0</v>
      </c>
      <c r="I38" s="352">
        <f>'Visi duomenys'!I38</f>
        <v>0</v>
      </c>
      <c r="J38" s="353">
        <f>'Visi duomenys'!AD38</f>
        <v>0</v>
      </c>
      <c r="K38" s="353">
        <f>'Visi duomenys'!AE38</f>
        <v>0</v>
      </c>
      <c r="L38" s="353">
        <f>'Visi duomenys'!AF38</f>
        <v>0</v>
      </c>
      <c r="M38" s="353">
        <f>'Visi duomenys'!AG38</f>
        <v>0</v>
      </c>
      <c r="N38" s="353">
        <f>'Visi duomenys'!AH38</f>
        <v>0</v>
      </c>
      <c r="O38" s="353">
        <f>'Visi duomenys'!AI38</f>
        <v>0</v>
      </c>
      <c r="P38" s="353">
        <f>'Visi duomenys'!AJ38</f>
        <v>0</v>
      </c>
      <c r="Q38" s="353">
        <f>'Visi duomenys'!AK38</f>
        <v>0</v>
      </c>
      <c r="R38" s="353">
        <f>'Visi duomenys'!AL38</f>
        <v>0</v>
      </c>
      <c r="S38" s="353">
        <f>'Visi duomenys'!AM38</f>
        <v>0</v>
      </c>
      <c r="U38" s="231"/>
    </row>
    <row r="39" spans="1:21" s="205" customFormat="1" ht="38.25" x14ac:dyDescent="0.2">
      <c r="A39" s="183" t="str">
        <f>'Visi duomenys'!A39</f>
        <v>1.2.2.1.1</v>
      </c>
      <c r="B39" s="183" t="str">
        <f>'Visi duomenys'!B39</f>
        <v>Tauragės krašto muziejaus modernizavimas</v>
      </c>
      <c r="C39" s="183" t="str">
        <f>'Visi duomenys'!C39</f>
        <v>TRSA</v>
      </c>
      <c r="D39" s="183" t="str">
        <f>'Visi duomenys'!D39</f>
        <v>KM</v>
      </c>
      <c r="E39" s="183" t="str">
        <f>'Visi duomenys'!E39</f>
        <v>Tauragės miestas</v>
      </c>
      <c r="F39" s="183" t="str">
        <f>'Visi duomenys'!F39</f>
        <v>07.1.1-CPVA-R-305</v>
      </c>
      <c r="G39" s="183" t="str">
        <f>'Visi duomenys'!G39</f>
        <v>R</v>
      </c>
      <c r="H39" s="183" t="str">
        <f>'Visi duomenys'!H39</f>
        <v>ITI</v>
      </c>
      <c r="I39" s="183">
        <f>'Visi duomenys'!I39</f>
        <v>0</v>
      </c>
      <c r="J39" s="470">
        <f>'Visi duomenys'!AD39</f>
        <v>33</v>
      </c>
      <c r="K39" s="470" t="str">
        <f>'Visi duomenys'!AE39</f>
        <v>Kitos viešosios infrastruktūros modernizavimas (pastatai ir statiniai): kultūros objektai</v>
      </c>
      <c r="L39" s="470">
        <f>'Visi duomenys'!AF39</f>
        <v>0</v>
      </c>
      <c r="M39" s="470">
        <f>'Visi duomenys'!AG39</f>
        <v>0</v>
      </c>
      <c r="N39" s="470">
        <f>'Visi duomenys'!AH39</f>
        <v>0</v>
      </c>
      <c r="O39" s="470">
        <f>'Visi duomenys'!AI39</f>
        <v>0</v>
      </c>
      <c r="P39" s="470">
        <f>'Visi duomenys'!AJ39</f>
        <v>0</v>
      </c>
      <c r="Q39" s="470">
        <f>'Visi duomenys'!AK39</f>
        <v>0</v>
      </c>
      <c r="R39" s="470">
        <f>'Visi duomenys'!AL39</f>
        <v>0</v>
      </c>
      <c r="S39" s="470">
        <f>'Visi duomenys'!AM39</f>
        <v>0</v>
      </c>
    </row>
    <row r="40" spans="1:21" s="205" customFormat="1" ht="38.25" x14ac:dyDescent="0.2">
      <c r="A40" s="183" t="str">
        <f>'Visi duomenys'!A40</f>
        <v>1.2.2.1.2</v>
      </c>
      <c r="B40" s="183" t="str">
        <f>'Visi duomenys'!B40</f>
        <v>Jurbarko kultūros centro modernizavimas</v>
      </c>
      <c r="C40" s="183" t="str">
        <f>'Visi duomenys'!C40</f>
        <v>JRSA</v>
      </c>
      <c r="D40" s="183" t="str">
        <f>'Visi duomenys'!D40</f>
        <v>KM</v>
      </c>
      <c r="E40" s="183" t="str">
        <f>'Visi duomenys'!E40</f>
        <v>Jurbarko miestas</v>
      </c>
      <c r="F40" s="183" t="str">
        <f>'Visi duomenys'!F40</f>
        <v>07.1.1-CPVA-R-305</v>
      </c>
      <c r="G40" s="183" t="str">
        <f>'Visi duomenys'!G40</f>
        <v>R</v>
      </c>
      <c r="H40" s="183" t="str">
        <f>'Visi duomenys'!H40</f>
        <v>ITI</v>
      </c>
      <c r="I40" s="183">
        <f>'Visi duomenys'!I40</f>
        <v>0</v>
      </c>
      <c r="J40" s="470">
        <f>'Visi duomenys'!AD40</f>
        <v>33</v>
      </c>
      <c r="K40" s="470" t="str">
        <f>'Visi duomenys'!AE40</f>
        <v>Kitos viešosios infrastruktūros modernizavimas (pastatai ir statiniai): kultūros objektai</v>
      </c>
      <c r="L40" s="470">
        <f>'Visi duomenys'!AF40</f>
        <v>0</v>
      </c>
      <c r="M40" s="470">
        <f>'Visi duomenys'!AG40</f>
        <v>0</v>
      </c>
      <c r="N40" s="470">
        <f>'Visi duomenys'!AH40</f>
        <v>0</v>
      </c>
      <c r="O40" s="470">
        <f>'Visi duomenys'!AI40</f>
        <v>0</v>
      </c>
      <c r="P40" s="470">
        <f>'Visi duomenys'!AJ40</f>
        <v>0</v>
      </c>
      <c r="Q40" s="470">
        <f>'Visi duomenys'!AK40</f>
        <v>0</v>
      </c>
      <c r="R40" s="470">
        <f>'Visi duomenys'!AL40</f>
        <v>0</v>
      </c>
      <c r="S40" s="470">
        <f>'Visi duomenys'!AM40</f>
        <v>0</v>
      </c>
    </row>
    <row r="41" spans="1:21" s="230" customFormat="1" ht="25.5" x14ac:dyDescent="0.2">
      <c r="A41" s="352" t="str">
        <f>'Visi duomenys'!A41</f>
        <v>1.2.2.2</v>
      </c>
      <c r="B41" s="352" t="str">
        <f>'Visi duomenys'!B41</f>
        <v>Priemonė: Aktualizuoti savivaldybių kultūros paveldo objektus</v>
      </c>
      <c r="C41" s="352">
        <f>'Visi duomenys'!C41</f>
        <v>0</v>
      </c>
      <c r="D41" s="352">
        <f>'Visi duomenys'!D41</f>
        <v>0</v>
      </c>
      <c r="E41" s="352">
        <f>'Visi duomenys'!E41</f>
        <v>0</v>
      </c>
      <c r="F41" s="352">
        <f>'Visi duomenys'!F41</f>
        <v>0</v>
      </c>
      <c r="G41" s="352">
        <f>'Visi duomenys'!G41</f>
        <v>0</v>
      </c>
      <c r="H41" s="352">
        <f>'Visi duomenys'!H41</f>
        <v>0</v>
      </c>
      <c r="I41" s="352">
        <f>'Visi duomenys'!I41</f>
        <v>0</v>
      </c>
      <c r="J41" s="353">
        <f>'Visi duomenys'!AD41</f>
        <v>0</v>
      </c>
      <c r="K41" s="353">
        <f>'Visi duomenys'!AE41</f>
        <v>0</v>
      </c>
      <c r="L41" s="353">
        <f>'Visi duomenys'!AF41</f>
        <v>0</v>
      </c>
      <c r="M41" s="353">
        <f>'Visi duomenys'!AG41</f>
        <v>0</v>
      </c>
      <c r="N41" s="353">
        <f>'Visi duomenys'!AH41</f>
        <v>0</v>
      </c>
      <c r="O41" s="353">
        <f>'Visi duomenys'!AI41</f>
        <v>0</v>
      </c>
      <c r="P41" s="353">
        <f>'Visi duomenys'!AJ41</f>
        <v>0</v>
      </c>
      <c r="Q41" s="353">
        <f>'Visi duomenys'!AK41</f>
        <v>0</v>
      </c>
      <c r="R41" s="353">
        <f>'Visi duomenys'!AL41</f>
        <v>0</v>
      </c>
      <c r="S41" s="353">
        <f>'Visi duomenys'!AM41</f>
        <v>0</v>
      </c>
    </row>
    <row r="42" spans="1:21" s="205" customFormat="1" ht="51" x14ac:dyDescent="0.2">
      <c r="A42" s="183" t="str">
        <f>'Visi duomenys'!A42</f>
        <v>1.2.2.2.1</v>
      </c>
      <c r="B42" s="183" t="str">
        <f>'Visi duomenys'!B42</f>
        <v>Pastatų komplekso, vad. Tauragės pilimi (adresu S. Dariaus ir S. Girėno g. 5, Tauragė; unikalus Nr. 1665), kompleksinis atnaujinimas (I etapas: kultūros paveldo savybių išsaugojimas ir pritaikymas bendruomeniniams poreikiams)</v>
      </c>
      <c r="C42" s="183" t="str">
        <f>'Visi duomenys'!C42</f>
        <v>TRSA</v>
      </c>
      <c r="D42" s="183" t="str">
        <f>'Visi duomenys'!D42</f>
        <v>KM</v>
      </c>
      <c r="E42" s="183" t="str">
        <f>'Visi duomenys'!E42</f>
        <v>Tauragės miestas</v>
      </c>
      <c r="F42" s="183" t="str">
        <f>'Visi duomenys'!F42</f>
        <v>05.4.1-CPVA-R-302</v>
      </c>
      <c r="G42" s="183" t="str">
        <f>'Visi duomenys'!G42</f>
        <v>R</v>
      </c>
      <c r="H42" s="183" t="str">
        <f>'Visi duomenys'!H42</f>
        <v>ITI</v>
      </c>
      <c r="I42" s="183">
        <f>'Visi duomenys'!I42</f>
        <v>0</v>
      </c>
      <c r="J42" s="470">
        <f>'Visi duomenys'!AD42</f>
        <v>44</v>
      </c>
      <c r="K42" s="470" t="str">
        <f>'Visi duomenys'!AE42</f>
        <v>Kultūros paveldo objektų sutvarkymas ir pritaikymas</v>
      </c>
      <c r="L42" s="470">
        <f>'Visi duomenys'!AF42</f>
        <v>0</v>
      </c>
      <c r="M42" s="470">
        <f>'Visi duomenys'!AG42</f>
        <v>0</v>
      </c>
      <c r="N42" s="470">
        <f>'Visi duomenys'!AH42</f>
        <v>0</v>
      </c>
      <c r="O42" s="470">
        <f>'Visi duomenys'!AI42</f>
        <v>0</v>
      </c>
      <c r="P42" s="470">
        <f>'Visi duomenys'!AJ42</f>
        <v>0</v>
      </c>
      <c r="Q42" s="470">
        <f>'Visi duomenys'!AK42</f>
        <v>0</v>
      </c>
      <c r="R42" s="470">
        <f>'Visi duomenys'!AL42</f>
        <v>0</v>
      </c>
      <c r="S42" s="470">
        <f>'Visi duomenys'!AM42</f>
        <v>0</v>
      </c>
    </row>
    <row r="43" spans="1:21" s="205" customFormat="1" ht="38.25" x14ac:dyDescent="0.2">
      <c r="A43" s="183" t="str">
        <f>'Visi duomenys'!A43</f>
        <v>1.2.2.2.2</v>
      </c>
      <c r="B43" s="183" t="str">
        <f>'Visi duomenys'!B43</f>
        <v>Požerės Kristaus Atsimainymo bažnyčios komplekso aktualizavimas vietos bendruomenės poreikiams</v>
      </c>
      <c r="C43" s="183" t="str">
        <f>'Visi duomenys'!C43</f>
        <v>ŠRSA</v>
      </c>
      <c r="D43" s="183" t="str">
        <f>'Visi duomenys'!D43</f>
        <v>KM</v>
      </c>
      <c r="E43" s="183" t="str">
        <f>'Visi duomenys'!E43</f>
        <v>Požerės k.</v>
      </c>
      <c r="F43" s="183" t="str">
        <f>'Visi duomenys'!F43</f>
        <v>05.4.1-CPVA-R-302</v>
      </c>
      <c r="G43" s="183" t="str">
        <f>'Visi duomenys'!G43</f>
        <v>R</v>
      </c>
      <c r="H43" s="183">
        <f>'Visi duomenys'!H43</f>
        <v>0</v>
      </c>
      <c r="I43" s="183">
        <f>'Visi duomenys'!I43</f>
        <v>0</v>
      </c>
      <c r="J43" s="470">
        <f>'Visi duomenys'!AD43</f>
        <v>44</v>
      </c>
      <c r="K43" s="470" t="str">
        <f>'Visi duomenys'!AE43</f>
        <v>Kultūros paveldo objektų sutvarkymas ir pritaikymas</v>
      </c>
      <c r="L43" s="470">
        <f>'Visi duomenys'!AF43</f>
        <v>0</v>
      </c>
      <c r="M43" s="470">
        <f>'Visi duomenys'!AG43</f>
        <v>0</v>
      </c>
      <c r="N43" s="470">
        <f>'Visi duomenys'!AH43</f>
        <v>0</v>
      </c>
      <c r="O43" s="470">
        <f>'Visi duomenys'!AI43</f>
        <v>0</v>
      </c>
      <c r="P43" s="470">
        <f>'Visi duomenys'!AJ43</f>
        <v>0</v>
      </c>
      <c r="Q43" s="470">
        <f>'Visi duomenys'!AK43</f>
        <v>0</v>
      </c>
      <c r="R43" s="470">
        <f>'Visi duomenys'!AL43</f>
        <v>0</v>
      </c>
      <c r="S43" s="470">
        <f>'Visi duomenys'!AM43</f>
        <v>0</v>
      </c>
    </row>
    <row r="44" spans="1:21" s="205" customFormat="1" ht="38.25" x14ac:dyDescent="0.2">
      <c r="A44" s="183" t="str">
        <f>'Visi duomenys'!A44</f>
        <v>1.2.2.2.3</v>
      </c>
      <c r="B44" s="183" t="str">
        <f>'Visi duomenys'!B44</f>
        <v xml:space="preserve">Buvusio Kristijono Donelaičio gimnazijos pastato Vilniaus g. 46, Pagėgiai, aktų salės ir vidaus laiptų paveldosaugos vertingųjų savybių sutvarkymas </v>
      </c>
      <c r="C44" s="183" t="str">
        <f>'Visi duomenys'!C44</f>
        <v>PSA</v>
      </c>
      <c r="D44" s="183" t="str">
        <f>'Visi duomenys'!D44</f>
        <v>KM</v>
      </c>
      <c r="E44" s="183" t="str">
        <f>'Visi duomenys'!E44</f>
        <v>Pagėgiai</v>
      </c>
      <c r="F44" s="183" t="str">
        <f>'Visi duomenys'!F44</f>
        <v>05.4.1-CPVA-R-302</v>
      </c>
      <c r="G44" s="183" t="str">
        <f>'Visi duomenys'!G44</f>
        <v>R</v>
      </c>
      <c r="H44" s="183" t="str">
        <f>'Visi duomenys'!H44</f>
        <v>ITI</v>
      </c>
      <c r="I44" s="183">
        <f>'Visi duomenys'!I44</f>
        <v>0</v>
      </c>
      <c r="J44" s="470">
        <f>'Visi duomenys'!AD44</f>
        <v>44</v>
      </c>
      <c r="K44" s="470" t="str">
        <f>'Visi duomenys'!AE44</f>
        <v xml:space="preserve">Kultūros paveldo objektų sutvarkymas ir pritaikymas
</v>
      </c>
      <c r="L44" s="470">
        <f>'Visi duomenys'!AF44</f>
        <v>0</v>
      </c>
      <c r="M44" s="470">
        <f>'Visi duomenys'!AG44</f>
        <v>0</v>
      </c>
      <c r="N44" s="470">
        <f>'Visi duomenys'!AH44</f>
        <v>0</v>
      </c>
      <c r="O44" s="470">
        <f>'Visi duomenys'!AI44</f>
        <v>0</v>
      </c>
      <c r="P44" s="470">
        <f>'Visi duomenys'!AJ44</f>
        <v>0</v>
      </c>
      <c r="Q44" s="470">
        <f>'Visi duomenys'!AK44</f>
        <v>0</v>
      </c>
      <c r="R44" s="470">
        <f>'Visi duomenys'!AL44</f>
        <v>0</v>
      </c>
      <c r="S44" s="470">
        <f>'Visi duomenys'!AM44</f>
        <v>0</v>
      </c>
    </row>
    <row r="45" spans="1:21" s="205" customFormat="1" ht="38.25" x14ac:dyDescent="0.2">
      <c r="A45" s="183" t="str">
        <f>'Visi duomenys'!A45</f>
        <v>1.2.2.2.4</v>
      </c>
      <c r="B45" s="183" t="str">
        <f>'Visi duomenys'!B45</f>
        <v>Mažosios Lietuvos Jurbarko krašto kultūros centro aktualizavimas</v>
      </c>
      <c r="C45" s="183" t="str">
        <f>'Visi duomenys'!C45</f>
        <v>JRSA</v>
      </c>
      <c r="D45" s="183" t="str">
        <f>'Visi duomenys'!D45</f>
        <v>KM</v>
      </c>
      <c r="E45" s="183" t="str">
        <f>'Visi duomenys'!E45</f>
        <v>Jurbarko rajonas</v>
      </c>
      <c r="F45" s="183" t="str">
        <f>'Visi duomenys'!F45</f>
        <v>05.4.1-CPVA-R-302</v>
      </c>
      <c r="G45" s="183" t="str">
        <f>'Visi duomenys'!G45</f>
        <v>R</v>
      </c>
      <c r="H45" s="183">
        <f>'Visi duomenys'!H45</f>
        <v>0</v>
      </c>
      <c r="I45" s="183">
        <f>'Visi duomenys'!I45</f>
        <v>0</v>
      </c>
      <c r="J45" s="470">
        <f>'Visi duomenys'!AD45</f>
        <v>44</v>
      </c>
      <c r="K45" s="470" t="str">
        <f>'Visi duomenys'!AE45</f>
        <v>Kultūros paveldo objektų sutvarkymas ir pritaikymas</v>
      </c>
      <c r="L45" s="470">
        <f>'Visi duomenys'!AF45</f>
        <v>0</v>
      </c>
      <c r="M45" s="470">
        <f>'Visi duomenys'!AG45</f>
        <v>0</v>
      </c>
      <c r="N45" s="470">
        <f>'Visi duomenys'!AH45</f>
        <v>0</v>
      </c>
      <c r="O45" s="470">
        <f>'Visi duomenys'!AI45</f>
        <v>0</v>
      </c>
      <c r="P45" s="470">
        <f>'Visi duomenys'!AJ45</f>
        <v>0</v>
      </c>
      <c r="Q45" s="470">
        <f>'Visi duomenys'!AK45</f>
        <v>0</v>
      </c>
      <c r="R45" s="470">
        <f>'Visi duomenys'!AL45</f>
        <v>0</v>
      </c>
      <c r="S45" s="470">
        <f>'Visi duomenys'!AM45</f>
        <v>0</v>
      </c>
    </row>
    <row r="46" spans="1:21" s="230" customFormat="1" ht="51" x14ac:dyDescent="0.2">
      <c r="A46" s="350" t="str">
        <f>'Visi duomenys'!A46</f>
        <v>1.2.3.</v>
      </c>
      <c r="B46" s="350" t="str">
        <f>'Visi duomenys'!B46</f>
        <v xml:space="preserve">Uždavinys. Vykdyti informacines marketingo priemones, skatinančias viešąsias ir privačias investicijas  į rekreacijos ir turizmo sistemos plėtrą, gerinti turizmo įvaizdį ir didinti paslaugų prieinamumą.  </v>
      </c>
      <c r="C46" s="350">
        <f>'Visi duomenys'!C46</f>
        <v>0</v>
      </c>
      <c r="D46" s="350">
        <f>'Visi duomenys'!D46</f>
        <v>0</v>
      </c>
      <c r="E46" s="350">
        <f>'Visi duomenys'!E46</f>
        <v>0</v>
      </c>
      <c r="F46" s="350">
        <f>'Visi duomenys'!F46</f>
        <v>0</v>
      </c>
      <c r="G46" s="350">
        <f>'Visi duomenys'!G46</f>
        <v>0</v>
      </c>
      <c r="H46" s="350">
        <f>'Visi duomenys'!H46</f>
        <v>0</v>
      </c>
      <c r="I46" s="350">
        <f>'Visi duomenys'!I46</f>
        <v>0</v>
      </c>
      <c r="J46" s="351">
        <f>'Visi duomenys'!AD46</f>
        <v>0</v>
      </c>
      <c r="K46" s="351">
        <f>'Visi duomenys'!AE46</f>
        <v>0</v>
      </c>
      <c r="L46" s="351">
        <f>'Visi duomenys'!AF46</f>
        <v>0</v>
      </c>
      <c r="M46" s="351">
        <f>'Visi duomenys'!AG46</f>
        <v>0</v>
      </c>
      <c r="N46" s="351">
        <f>'Visi duomenys'!AH46</f>
        <v>0</v>
      </c>
      <c r="O46" s="351">
        <f>'Visi duomenys'!AI46</f>
        <v>0</v>
      </c>
      <c r="P46" s="351">
        <f>'Visi duomenys'!AJ46</f>
        <v>0</v>
      </c>
      <c r="Q46" s="351">
        <f>'Visi duomenys'!AK46</f>
        <v>0</v>
      </c>
      <c r="R46" s="351">
        <f>'Visi duomenys'!AL46</f>
        <v>0</v>
      </c>
      <c r="S46" s="351">
        <f>'Visi duomenys'!AM46</f>
        <v>0</v>
      </c>
    </row>
    <row r="47" spans="1:21" s="230" customFormat="1" ht="25.5" x14ac:dyDescent="0.2">
      <c r="A47" s="352" t="str">
        <f>'Visi duomenys'!A47</f>
        <v>1.2.3.1</v>
      </c>
      <c r="B47" s="352" t="str">
        <f>'Visi duomenys'!B47</f>
        <v>Priemonė: Savivaldybes jungiančių turizmo trasų ir turizmo maršrutų informacinės infrastruktūros plėtra</v>
      </c>
      <c r="C47" s="352">
        <f>'Visi duomenys'!C47</f>
        <v>0</v>
      </c>
      <c r="D47" s="352">
        <f>'Visi duomenys'!D47</f>
        <v>0</v>
      </c>
      <c r="E47" s="352">
        <f>'Visi duomenys'!E47</f>
        <v>0</v>
      </c>
      <c r="F47" s="352">
        <f>'Visi duomenys'!F47</f>
        <v>0</v>
      </c>
      <c r="G47" s="352">
        <f>'Visi duomenys'!G47</f>
        <v>0</v>
      </c>
      <c r="H47" s="352">
        <f>'Visi duomenys'!H47</f>
        <v>0</v>
      </c>
      <c r="I47" s="352">
        <f>'Visi duomenys'!I47</f>
        <v>0</v>
      </c>
      <c r="J47" s="353">
        <f>'Visi duomenys'!AD47</f>
        <v>0</v>
      </c>
      <c r="K47" s="353">
        <f>'Visi duomenys'!AE47</f>
        <v>0</v>
      </c>
      <c r="L47" s="353">
        <f>'Visi duomenys'!AF47</f>
        <v>0</v>
      </c>
      <c r="M47" s="353">
        <f>'Visi duomenys'!AG47</f>
        <v>0</v>
      </c>
      <c r="N47" s="353">
        <f>'Visi duomenys'!AH47</f>
        <v>0</v>
      </c>
      <c r="O47" s="353">
        <f>'Visi duomenys'!AI47</f>
        <v>0</v>
      </c>
      <c r="P47" s="353">
        <f>'Visi duomenys'!AJ47</f>
        <v>0</v>
      </c>
      <c r="Q47" s="353">
        <f>'Visi duomenys'!AK47</f>
        <v>0</v>
      </c>
      <c r="R47" s="353">
        <f>'Visi duomenys'!AL47</f>
        <v>0</v>
      </c>
      <c r="S47" s="353">
        <f>'Visi duomenys'!AM47</f>
        <v>0</v>
      </c>
    </row>
    <row r="48" spans="1:21" ht="38.25" x14ac:dyDescent="0.2">
      <c r="A48" s="183" t="str">
        <f>'Visi duomenys'!A48</f>
        <v>1.2.3.1.1</v>
      </c>
      <c r="B48" s="183" t="str">
        <f>'Visi duomenys'!B48</f>
        <v>Savivaldybes jungiančių turizmo trąsų ir turizmo maršrutų infrastruktūros plėtra Tauragės regione</v>
      </c>
      <c r="C48" s="183" t="str">
        <f>'Visi duomenys'!C48</f>
        <v>JRSA</v>
      </c>
      <c r="D48" s="183" t="str">
        <f>'Visi duomenys'!D48</f>
        <v>ŪM</v>
      </c>
      <c r="E48" s="183" t="str">
        <f>'Visi duomenys'!E48</f>
        <v>Tauragės apskritis</v>
      </c>
      <c r="F48" s="183" t="str">
        <f>'Visi duomenys'!F48</f>
        <v>05.4.1-LVPA-R-821</v>
      </c>
      <c r="G48" s="183" t="str">
        <f>'Visi duomenys'!G48</f>
        <v>R</v>
      </c>
      <c r="H48" s="183">
        <f>'Visi duomenys'!H48</f>
        <v>0</v>
      </c>
      <c r="I48" s="183">
        <f>'Visi duomenys'!I48</f>
        <v>0</v>
      </c>
      <c r="J48" s="470">
        <f>'Visi duomenys'!AD48</f>
        <v>42</v>
      </c>
      <c r="K48" s="470" t="str">
        <f>'Visi duomenys'!AE48</f>
        <v>Viešoji turizmo infrastruktūra</v>
      </c>
      <c r="L48" s="470">
        <f>'Visi duomenys'!AF48</f>
        <v>0</v>
      </c>
      <c r="M48" s="470">
        <f>'Visi duomenys'!AG48</f>
        <v>0</v>
      </c>
      <c r="N48" s="470">
        <f>'Visi duomenys'!AH48</f>
        <v>0</v>
      </c>
      <c r="O48" s="470">
        <f>'Visi duomenys'!AI48</f>
        <v>0</v>
      </c>
      <c r="P48" s="470">
        <f>'Visi duomenys'!AJ48</f>
        <v>0</v>
      </c>
      <c r="Q48" s="470">
        <f>'Visi duomenys'!AK48</f>
        <v>0</v>
      </c>
      <c r="R48" s="470">
        <f>'Visi duomenys'!AL48</f>
        <v>0</v>
      </c>
      <c r="S48" s="470">
        <f>'Visi duomenys'!AM48</f>
        <v>0</v>
      </c>
    </row>
    <row r="49" spans="1:34" s="230" customFormat="1" ht="38.25" x14ac:dyDescent="0.2">
      <c r="A49" s="350" t="str">
        <f>'Visi duomenys'!A49</f>
        <v>2.1.</v>
      </c>
      <c r="B49" s="350" t="str">
        <f>'Visi duomenys'!B49</f>
        <v xml:space="preserve">Tikslas. Gerinti viešųjų sveikatos apsaugos, švietimo ir socialinių paslaugų teikimo kokybę, didinti jų prieinamumą gyventojams. </v>
      </c>
      <c r="C49" s="350">
        <f>'Visi duomenys'!C49</f>
        <v>0</v>
      </c>
      <c r="D49" s="350">
        <f>'Visi duomenys'!D49</f>
        <v>0</v>
      </c>
      <c r="E49" s="350">
        <f>'Visi duomenys'!E49</f>
        <v>0</v>
      </c>
      <c r="F49" s="350">
        <f>'Visi duomenys'!F49</f>
        <v>0</v>
      </c>
      <c r="G49" s="350">
        <f>'Visi duomenys'!G49</f>
        <v>0</v>
      </c>
      <c r="H49" s="350">
        <f>'Visi duomenys'!H49</f>
        <v>0</v>
      </c>
      <c r="I49" s="350">
        <f>'Visi duomenys'!I49</f>
        <v>0</v>
      </c>
      <c r="J49" s="351">
        <f>'Visi duomenys'!AD49</f>
        <v>0</v>
      </c>
      <c r="K49" s="351">
        <f>'Visi duomenys'!AE49</f>
        <v>0</v>
      </c>
      <c r="L49" s="351">
        <f>'Visi duomenys'!AF49</f>
        <v>0</v>
      </c>
      <c r="M49" s="351">
        <f>'Visi duomenys'!AG49</f>
        <v>0</v>
      </c>
      <c r="N49" s="351">
        <f>'Visi duomenys'!AH49</f>
        <v>0</v>
      </c>
      <c r="O49" s="351">
        <f>'Visi duomenys'!AI49</f>
        <v>0</v>
      </c>
      <c r="P49" s="351">
        <f>'Visi duomenys'!AJ49</f>
        <v>0</v>
      </c>
      <c r="Q49" s="351">
        <f>'Visi duomenys'!AK49</f>
        <v>0</v>
      </c>
      <c r="R49" s="351">
        <f>'Visi duomenys'!AL49</f>
        <v>0</v>
      </c>
      <c r="S49" s="351">
        <f>'Visi duomenys'!AM49</f>
        <v>0</v>
      </c>
    </row>
    <row r="50" spans="1:34" s="230" customFormat="1" ht="51" x14ac:dyDescent="0.2">
      <c r="A50" s="350" t="str">
        <f>'Visi duomenys'!A50</f>
        <v>2.1.1.</v>
      </c>
      <c r="B50" s="350" t="str">
        <f>'Visi duomenys'!B50</f>
        <v>Uždavinys. Padidinti bendrojo ugdymo, priešmokyklinio ir ikimokyklinio bei neformaliojo švietimo įstaigų tinklo efektyvumą, plėtoti vaikų ir jaunimo ugdymo galimybes ir prieinamumą.</v>
      </c>
      <c r="C50" s="350">
        <f>'Visi duomenys'!C50</f>
        <v>0</v>
      </c>
      <c r="D50" s="350">
        <f>'Visi duomenys'!D50</f>
        <v>0</v>
      </c>
      <c r="E50" s="350">
        <f>'Visi duomenys'!E50</f>
        <v>0</v>
      </c>
      <c r="F50" s="350">
        <f>'Visi duomenys'!F50</f>
        <v>0</v>
      </c>
      <c r="G50" s="350">
        <f>'Visi duomenys'!G50</f>
        <v>0</v>
      </c>
      <c r="H50" s="350">
        <f>'Visi duomenys'!H50</f>
        <v>0</v>
      </c>
      <c r="I50" s="350">
        <f>'Visi duomenys'!I50</f>
        <v>0</v>
      </c>
      <c r="J50" s="351">
        <f>'Visi duomenys'!AD50</f>
        <v>0</v>
      </c>
      <c r="K50" s="351">
        <f>'Visi duomenys'!AE50</f>
        <v>0</v>
      </c>
      <c r="L50" s="351">
        <f>'Visi duomenys'!AF50</f>
        <v>0</v>
      </c>
      <c r="M50" s="351">
        <f>'Visi duomenys'!AG50</f>
        <v>0</v>
      </c>
      <c r="N50" s="351">
        <f>'Visi duomenys'!AH50</f>
        <v>0</v>
      </c>
      <c r="O50" s="351">
        <f>'Visi duomenys'!AI50</f>
        <v>0</v>
      </c>
      <c r="P50" s="351">
        <f>'Visi duomenys'!AJ50</f>
        <v>0</v>
      </c>
      <c r="Q50" s="351">
        <f>'Visi duomenys'!AK50</f>
        <v>0</v>
      </c>
      <c r="R50" s="351">
        <f>'Visi duomenys'!AL50</f>
        <v>0</v>
      </c>
      <c r="S50" s="351">
        <f>'Visi duomenys'!AM50</f>
        <v>0</v>
      </c>
    </row>
    <row r="51" spans="1:34" s="230" customFormat="1" ht="51" x14ac:dyDescent="0.2">
      <c r="A51" s="352" t="str">
        <f>'Visi duomenys'!A51</f>
        <v>2.1.1.1</v>
      </c>
      <c r="B51" s="352" t="str">
        <f>'Visi duomenys'!B51</f>
        <v>Priemonė: Mokyklų tinklo efektyvumo didinimas „Modernizuoti bendrojo ugdymo įstaigas ir aprūpinti jas gamtos, technologijų, menų ir kitų mokslų laboratorijų įranga“</v>
      </c>
      <c r="C51" s="352">
        <f>'Visi duomenys'!C51</f>
        <v>0</v>
      </c>
      <c r="D51" s="352">
        <f>'Visi duomenys'!D51</f>
        <v>0</v>
      </c>
      <c r="E51" s="352">
        <f>'Visi duomenys'!E51</f>
        <v>0</v>
      </c>
      <c r="F51" s="352">
        <f>'Visi duomenys'!F51</f>
        <v>0</v>
      </c>
      <c r="G51" s="352">
        <f>'Visi duomenys'!G51</f>
        <v>0</v>
      </c>
      <c r="H51" s="352">
        <f>'Visi duomenys'!H51</f>
        <v>0</v>
      </c>
      <c r="I51" s="352">
        <f>'Visi duomenys'!I51</f>
        <v>0</v>
      </c>
      <c r="J51" s="353">
        <f>'Visi duomenys'!AD51</f>
        <v>0</v>
      </c>
      <c r="K51" s="353">
        <f>'Visi duomenys'!AE51</f>
        <v>0</v>
      </c>
      <c r="L51" s="353">
        <f>'Visi duomenys'!AF51</f>
        <v>0</v>
      </c>
      <c r="M51" s="353">
        <f>'Visi duomenys'!AG51</f>
        <v>0</v>
      </c>
      <c r="N51" s="353">
        <f>'Visi duomenys'!AH51</f>
        <v>0</v>
      </c>
      <c r="O51" s="353">
        <f>'Visi duomenys'!AI51</f>
        <v>0</v>
      </c>
      <c r="P51" s="353">
        <f>'Visi duomenys'!AJ51</f>
        <v>0</v>
      </c>
      <c r="Q51" s="353">
        <f>'Visi duomenys'!AK51</f>
        <v>0</v>
      </c>
      <c r="R51" s="353">
        <f>'Visi duomenys'!AL51</f>
        <v>0</v>
      </c>
      <c r="S51" s="353">
        <f>'Visi duomenys'!AM51</f>
        <v>0</v>
      </c>
    </row>
    <row r="52" spans="1:34" s="205" customFormat="1" ht="38.25" x14ac:dyDescent="0.2">
      <c r="A52" s="183" t="str">
        <f>'Visi duomenys'!A52</f>
        <v>2.1.1.1.1</v>
      </c>
      <c r="B52" s="183" t="str">
        <f>'Visi duomenys'!B52</f>
        <v>Šilalės Simono Gaudėšiaus gimnazijos  pastato dalies patalpų modernizavimas ir aprūpinimas įranga</v>
      </c>
      <c r="C52" s="183" t="str">
        <f>'Visi duomenys'!C52</f>
        <v>ŠRSA</v>
      </c>
      <c r="D52" s="183" t="str">
        <f>'Visi duomenys'!D52</f>
        <v>ŠMM</v>
      </c>
      <c r="E52" s="183" t="str">
        <f>'Visi duomenys'!E52</f>
        <v>Šilalės m.</v>
      </c>
      <c r="F52" s="183" t="str">
        <f>'Visi duomenys'!F52</f>
        <v>09.1.3-CPVA-R-724</v>
      </c>
      <c r="G52" s="183" t="str">
        <f>'Visi duomenys'!G52</f>
        <v>R</v>
      </c>
      <c r="H52" s="183">
        <f>'Visi duomenys'!H52</f>
        <v>0</v>
      </c>
      <c r="I52" s="183">
        <f>'Visi duomenys'!I52</f>
        <v>0</v>
      </c>
      <c r="J52" s="470">
        <f>'Visi duomenys'!AD52</f>
        <v>22</v>
      </c>
      <c r="K52" s="470" t="str">
        <f>'Visi duomenys'!AE52</f>
        <v>Bendrojo lavinimo mokyklų modernizavimas</v>
      </c>
      <c r="L52" s="470">
        <f>'Visi duomenys'!AF52</f>
        <v>0</v>
      </c>
      <c r="M52" s="470">
        <f>'Visi duomenys'!AG52</f>
        <v>0</v>
      </c>
      <c r="N52" s="470">
        <f>'Visi duomenys'!AH52</f>
        <v>0</v>
      </c>
      <c r="O52" s="470">
        <f>'Visi duomenys'!AI52</f>
        <v>0</v>
      </c>
      <c r="P52" s="470">
        <f>'Visi duomenys'!AJ52</f>
        <v>0</v>
      </c>
      <c r="Q52" s="470">
        <f>'Visi duomenys'!AK52</f>
        <v>0</v>
      </c>
      <c r="R52" s="470">
        <f>'Visi duomenys'!AL52</f>
        <v>0</v>
      </c>
      <c r="S52" s="470">
        <f>'Visi duomenys'!AM52</f>
        <v>0</v>
      </c>
    </row>
    <row r="53" spans="1:34" s="205" customFormat="1" ht="38.25" x14ac:dyDescent="0.2">
      <c r="A53" s="183" t="str">
        <f>'Visi duomenys'!A53</f>
        <v>2.1.1.1.2</v>
      </c>
      <c r="B53" s="183" t="str">
        <f>'Visi duomenys'!B53</f>
        <v>Mokyklo tinklo efektyvumo didinimas Pagėgių Algimanto Mackaus gimnazijoje</v>
      </c>
      <c r="C53" s="183" t="str">
        <f>'Visi duomenys'!C53</f>
        <v>PSA</v>
      </c>
      <c r="D53" s="183" t="str">
        <f>'Visi duomenys'!D53</f>
        <v>ŠMM</v>
      </c>
      <c r="E53" s="183" t="str">
        <f>'Visi duomenys'!E53</f>
        <v>Pagėgių miestas</v>
      </c>
      <c r="F53" s="183" t="str">
        <f>'Visi duomenys'!F53</f>
        <v>09.1.3-CPVA-R-724</v>
      </c>
      <c r="G53" s="183" t="str">
        <f>'Visi duomenys'!G53</f>
        <v>R</v>
      </c>
      <c r="H53" s="183">
        <f>'Visi duomenys'!H53</f>
        <v>0</v>
      </c>
      <c r="I53" s="183">
        <f>'Visi duomenys'!I53</f>
        <v>0</v>
      </c>
      <c r="J53" s="470">
        <f>'Visi duomenys'!AD53</f>
        <v>22</v>
      </c>
      <c r="K53" s="470" t="str">
        <f>'Visi duomenys'!AE53</f>
        <v>Bendrojo lavinimo mokyklų modernizavimas</v>
      </c>
      <c r="L53" s="470">
        <f>'Visi duomenys'!AF53</f>
        <v>0</v>
      </c>
      <c r="M53" s="470">
        <f>'Visi duomenys'!AG53</f>
        <v>0</v>
      </c>
      <c r="N53" s="470">
        <f>'Visi duomenys'!AH53</f>
        <v>0</v>
      </c>
      <c r="O53" s="470">
        <f>'Visi duomenys'!AI53</f>
        <v>0</v>
      </c>
      <c r="P53" s="470">
        <f>'Visi duomenys'!AJ53</f>
        <v>0</v>
      </c>
      <c r="Q53" s="470">
        <f>'Visi duomenys'!AK53</f>
        <v>0</v>
      </c>
      <c r="R53" s="470">
        <f>'Visi duomenys'!AL53</f>
        <v>0</v>
      </c>
      <c r="S53" s="470">
        <f>'Visi duomenys'!AM53</f>
        <v>0</v>
      </c>
    </row>
    <row r="54" spans="1:34" s="205" customFormat="1" ht="38.25" x14ac:dyDescent="0.2">
      <c r="A54" s="183" t="str">
        <f>'Visi duomenys'!A54</f>
        <v>2.1.1.1.3</v>
      </c>
      <c r="B54" s="183" t="str">
        <f>'Visi duomenys'!B54</f>
        <v>Ikimokyklinio ir priešmokyklinio ugdymo patalpų įrengimas Eržvilko gimnazijoje</v>
      </c>
      <c r="C54" s="183" t="str">
        <f>'Visi duomenys'!C54</f>
        <v>JRSA</v>
      </c>
      <c r="D54" s="183" t="str">
        <f>'Visi duomenys'!D54</f>
        <v>ŠMM</v>
      </c>
      <c r="E54" s="183" t="str">
        <f>'Visi duomenys'!E54</f>
        <v>Jurbarko miestas</v>
      </c>
      <c r="F54" s="183" t="str">
        <f>'Visi duomenys'!F54</f>
        <v>09.1.3-CPVA-R-724</v>
      </c>
      <c r="G54" s="183" t="str">
        <f>'Visi duomenys'!G54</f>
        <v>R</v>
      </c>
      <c r="H54" s="183">
        <f>'Visi duomenys'!H54</f>
        <v>0</v>
      </c>
      <c r="I54" s="183">
        <f>'Visi duomenys'!I54</f>
        <v>0</v>
      </c>
      <c r="J54" s="470">
        <f>'Visi duomenys'!AD54</f>
        <v>22</v>
      </c>
      <c r="K54" s="470" t="str">
        <f>'Visi duomenys'!AE54</f>
        <v>Bendrojo lavinimo mokyklų modernizavimas</v>
      </c>
      <c r="L54" s="470">
        <f>'Visi duomenys'!AF54</f>
        <v>0</v>
      </c>
      <c r="M54" s="470">
        <f>'Visi duomenys'!AG54</f>
        <v>0</v>
      </c>
      <c r="N54" s="470">
        <f>'Visi duomenys'!AH54</f>
        <v>0</v>
      </c>
      <c r="O54" s="470">
        <f>'Visi duomenys'!AI54</f>
        <v>0</v>
      </c>
      <c r="P54" s="470">
        <f>'Visi duomenys'!AJ54</f>
        <v>0</v>
      </c>
      <c r="Q54" s="470">
        <f>'Visi duomenys'!AK54</f>
        <v>0</v>
      </c>
      <c r="R54" s="470">
        <f>'Visi duomenys'!AL54</f>
        <v>0</v>
      </c>
      <c r="S54" s="470">
        <f>'Visi duomenys'!AM54</f>
        <v>0</v>
      </c>
    </row>
    <row r="55" spans="1:34" s="205" customFormat="1" ht="38.25" x14ac:dyDescent="0.2">
      <c r="A55" s="183" t="str">
        <f>'Visi duomenys'!A55</f>
        <v>2.1.1.1.4</v>
      </c>
      <c r="B55" s="183" t="str">
        <f>'Visi duomenys'!B55</f>
        <v>Tauragės Martyno Mažvydo progimnazijos modernizavimas</v>
      </c>
      <c r="C55" s="183" t="str">
        <f>'Visi duomenys'!C55</f>
        <v>TRSA</v>
      </c>
      <c r="D55" s="183" t="str">
        <f>'Visi duomenys'!D55</f>
        <v>ŠMM</v>
      </c>
      <c r="E55" s="183" t="str">
        <f>'Visi duomenys'!E55</f>
        <v>Tauragės miestas</v>
      </c>
      <c r="F55" s="183" t="str">
        <f>'Visi duomenys'!F55</f>
        <v>09.1.3-CPVA-R-724</v>
      </c>
      <c r="G55" s="183" t="str">
        <f>'Visi duomenys'!G55</f>
        <v>R</v>
      </c>
      <c r="H55" s="183">
        <f>'Visi duomenys'!H55</f>
        <v>0</v>
      </c>
      <c r="I55" s="183">
        <f>'Visi duomenys'!I55</f>
        <v>0</v>
      </c>
      <c r="J55" s="470">
        <f>'Visi duomenys'!AD55</f>
        <v>22</v>
      </c>
      <c r="K55" s="470" t="str">
        <f>'Visi duomenys'!AE55</f>
        <v>Bendrojo lavinimo mokyklų modernizavimas</v>
      </c>
      <c r="L55" s="470">
        <f>'Visi duomenys'!AF55</f>
        <v>0</v>
      </c>
      <c r="M55" s="470">
        <f>'Visi duomenys'!AG55</f>
        <v>0</v>
      </c>
      <c r="N55" s="470">
        <f>'Visi duomenys'!AH55</f>
        <v>0</v>
      </c>
      <c r="O55" s="470">
        <f>'Visi duomenys'!AI55</f>
        <v>0</v>
      </c>
      <c r="P55" s="470">
        <f>'Visi duomenys'!AJ55</f>
        <v>0</v>
      </c>
      <c r="Q55" s="470">
        <f>'Visi duomenys'!AK55</f>
        <v>0</v>
      </c>
      <c r="R55" s="470">
        <f>'Visi duomenys'!AL55</f>
        <v>0</v>
      </c>
      <c r="S55" s="470">
        <f>'Visi duomenys'!AM55</f>
        <v>0</v>
      </c>
    </row>
    <row r="56" spans="1:34" s="230" customFormat="1" ht="38.25" x14ac:dyDescent="0.2">
      <c r="A56" s="352" t="str">
        <f>'Visi duomenys'!A56</f>
        <v>2.1.1.2</v>
      </c>
      <c r="B56" s="352" t="str">
        <f>'Visi duomenys'!B56</f>
        <v>Priemonė: Neformaliojo švietimo infrastruktūros tobulinimas „Plėtoti vaikų ir jauninimo neformaliojo ugdymo galimybes (ypač kaimo vietovėse)“</v>
      </c>
      <c r="C56" s="352">
        <f>'Visi duomenys'!C56</f>
        <v>0</v>
      </c>
      <c r="D56" s="352">
        <f>'Visi duomenys'!D56</f>
        <v>0</v>
      </c>
      <c r="E56" s="352">
        <f>'Visi duomenys'!E56</f>
        <v>0</v>
      </c>
      <c r="F56" s="352">
        <f>'Visi duomenys'!F56</f>
        <v>0</v>
      </c>
      <c r="G56" s="352">
        <f>'Visi duomenys'!G56</f>
        <v>0</v>
      </c>
      <c r="H56" s="352">
        <f>'Visi duomenys'!H56</f>
        <v>0</v>
      </c>
      <c r="I56" s="352">
        <f>'Visi duomenys'!I56</f>
        <v>0</v>
      </c>
      <c r="J56" s="353">
        <f>'Visi duomenys'!AD56</f>
        <v>0</v>
      </c>
      <c r="K56" s="353">
        <f>'Visi duomenys'!AE56</f>
        <v>0</v>
      </c>
      <c r="L56" s="353">
        <f>'Visi duomenys'!AF56</f>
        <v>0</v>
      </c>
      <c r="M56" s="353">
        <f>'Visi duomenys'!AG56</f>
        <v>0</v>
      </c>
      <c r="N56" s="353">
        <f>'Visi duomenys'!AH56</f>
        <v>0</v>
      </c>
      <c r="O56" s="353">
        <f>'Visi duomenys'!AI56</f>
        <v>0</v>
      </c>
      <c r="P56" s="353">
        <f>'Visi duomenys'!AJ56</f>
        <v>0</v>
      </c>
      <c r="Q56" s="353">
        <f>'Visi duomenys'!AK56</f>
        <v>0</v>
      </c>
      <c r="R56" s="353">
        <f>'Visi duomenys'!AL56</f>
        <v>0</v>
      </c>
      <c r="S56" s="353">
        <f>'Visi duomenys'!AM56</f>
        <v>0</v>
      </c>
    </row>
    <row r="57" spans="1:34" s="205" customFormat="1" ht="38.25" x14ac:dyDescent="0.2">
      <c r="A57" s="183" t="str">
        <f>'Visi duomenys'!A57</f>
        <v>2.1.1.2.1</v>
      </c>
      <c r="B57" s="183" t="str">
        <f>'Visi duomenys'!B57</f>
        <v>Neformaliojo švietimo infrastruktūros tobulinimas Pagėgių meno ir sporto mokykloje</v>
      </c>
      <c r="C57" s="183" t="str">
        <f>'Visi duomenys'!C57</f>
        <v>PSA</v>
      </c>
      <c r="D57" s="183" t="str">
        <f>'Visi duomenys'!D57</f>
        <v>ŠMM</v>
      </c>
      <c r="E57" s="183" t="str">
        <f>'Visi duomenys'!E57</f>
        <v>Pagėgių miestas</v>
      </c>
      <c r="F57" s="183" t="str">
        <f>'Visi duomenys'!F57</f>
        <v>09.1.3-CPVA-R-725</v>
      </c>
      <c r="G57" s="183" t="str">
        <f>'Visi duomenys'!G57</f>
        <v>R</v>
      </c>
      <c r="H57" s="183">
        <f>'Visi duomenys'!H57</f>
        <v>0</v>
      </c>
      <c r="I57" s="183">
        <f>'Visi duomenys'!I57</f>
        <v>0</v>
      </c>
      <c r="J57" s="470">
        <f>'Visi duomenys'!AD57</f>
        <v>24</v>
      </c>
      <c r="K57" s="470" t="str">
        <f>'Visi duomenys'!AE57</f>
        <v>Neformaliojo švietimo įstaigų modernizavimas</v>
      </c>
      <c r="L57" s="470">
        <f>'Visi duomenys'!AF57</f>
        <v>0</v>
      </c>
      <c r="M57" s="470">
        <f>'Visi duomenys'!AG57</f>
        <v>0</v>
      </c>
      <c r="N57" s="470">
        <f>'Visi duomenys'!AH57</f>
        <v>0</v>
      </c>
      <c r="O57" s="470">
        <f>'Visi duomenys'!AI57</f>
        <v>0</v>
      </c>
      <c r="P57" s="470">
        <f>'Visi duomenys'!AJ57</f>
        <v>0</v>
      </c>
      <c r="Q57" s="470">
        <f>'Visi duomenys'!AK57</f>
        <v>0</v>
      </c>
      <c r="R57" s="470">
        <f>'Visi duomenys'!AL57</f>
        <v>0</v>
      </c>
      <c r="S57" s="470">
        <f>'Visi duomenys'!AM57</f>
        <v>0</v>
      </c>
    </row>
    <row r="58" spans="1:34" s="205" customFormat="1" ht="38.25" x14ac:dyDescent="0.2">
      <c r="A58" s="183" t="str">
        <f>'Visi duomenys'!A58</f>
        <v>2.1.1.2.2</v>
      </c>
      <c r="B58" s="183" t="str">
        <f>'Visi duomenys'!B58</f>
        <v>Jurbarko Antano Sodeikos meno mokyklos atnaujinimas ir pritaikymas neformaliajam ugdymui</v>
      </c>
      <c r="C58" s="183" t="str">
        <f>'Visi duomenys'!C58</f>
        <v>JRSA</v>
      </c>
      <c r="D58" s="183" t="str">
        <f>'Visi duomenys'!D58</f>
        <v>ŠMM</v>
      </c>
      <c r="E58" s="183" t="str">
        <f>'Visi duomenys'!E58</f>
        <v>Jurbarko miestas</v>
      </c>
      <c r="F58" s="183" t="str">
        <f>'Visi duomenys'!F58</f>
        <v>09.1.3-CPVA-R-725</v>
      </c>
      <c r="G58" s="183" t="str">
        <f>'Visi duomenys'!G58</f>
        <v>R</v>
      </c>
      <c r="H58" s="183">
        <f>'Visi duomenys'!H58</f>
        <v>0</v>
      </c>
      <c r="I58" s="183">
        <f>'Visi duomenys'!I58</f>
        <v>0</v>
      </c>
      <c r="J58" s="470">
        <f>'Visi duomenys'!AD58</f>
        <v>24</v>
      </c>
      <c r="K58" s="470" t="str">
        <f>'Visi duomenys'!AE58</f>
        <v>Neformaliojo švietimo įstaigų modernizavimas</v>
      </c>
      <c r="L58" s="470">
        <f>'Visi duomenys'!AF58</f>
        <v>0</v>
      </c>
      <c r="M58" s="470">
        <f>'Visi duomenys'!AG58</f>
        <v>0</v>
      </c>
      <c r="N58" s="470">
        <f>'Visi duomenys'!AH58</f>
        <v>0</v>
      </c>
      <c r="O58" s="470">
        <f>'Visi duomenys'!AI58</f>
        <v>0</v>
      </c>
      <c r="P58" s="470">
        <f>'Visi duomenys'!AJ58</f>
        <v>0</v>
      </c>
      <c r="Q58" s="470">
        <f>'Visi duomenys'!AK58</f>
        <v>0</v>
      </c>
      <c r="R58" s="470">
        <f>'Visi duomenys'!AL58</f>
        <v>0</v>
      </c>
      <c r="S58" s="470">
        <f>'Visi duomenys'!AM58</f>
        <v>0</v>
      </c>
    </row>
    <row r="59" spans="1:34" s="205" customFormat="1" ht="38.25" x14ac:dyDescent="0.2">
      <c r="A59" s="183" t="str">
        <f>'Visi duomenys'!A59</f>
        <v>2.1.1.2.3</v>
      </c>
      <c r="B59" s="183" t="str">
        <f>'Visi duomenys'!B59</f>
        <v>Vaikų ir jaunimo neformalaus ugdymosi galimybių plėtra Tauragės Moksleivių kūrybos centre</v>
      </c>
      <c r="C59" s="183" t="str">
        <f>'Visi duomenys'!C59</f>
        <v>TRSA</v>
      </c>
      <c r="D59" s="183" t="str">
        <f>'Visi duomenys'!D59</f>
        <v>ŠMM</v>
      </c>
      <c r="E59" s="183" t="str">
        <f>'Visi duomenys'!E59</f>
        <v>Tauragės miestas</v>
      </c>
      <c r="F59" s="183" t="str">
        <f>'Visi duomenys'!F59</f>
        <v>09.1.3-CPVA-R-725</v>
      </c>
      <c r="G59" s="183" t="str">
        <f>'Visi duomenys'!G59</f>
        <v>R</v>
      </c>
      <c r="H59" s="183">
        <f>'Visi duomenys'!H59</f>
        <v>0</v>
      </c>
      <c r="I59" s="183">
        <f>'Visi duomenys'!I59</f>
        <v>0</v>
      </c>
      <c r="J59" s="470">
        <f>'Visi duomenys'!AD59</f>
        <v>24</v>
      </c>
      <c r="K59" s="470" t="str">
        <f>'Visi duomenys'!AE59</f>
        <v>Neformaliojo švietimo įstaigų modernizavimas</v>
      </c>
      <c r="L59" s="470">
        <f>'Visi duomenys'!AF59</f>
        <v>0</v>
      </c>
      <c r="M59" s="470">
        <f>'Visi duomenys'!AG59</f>
        <v>0</v>
      </c>
      <c r="N59" s="470">
        <f>'Visi duomenys'!AH59</f>
        <v>0</v>
      </c>
      <c r="O59" s="470">
        <f>'Visi duomenys'!AI59</f>
        <v>0</v>
      </c>
      <c r="P59" s="470">
        <f>'Visi duomenys'!AJ59</f>
        <v>0</v>
      </c>
      <c r="Q59" s="470">
        <f>'Visi duomenys'!AK59</f>
        <v>0</v>
      </c>
      <c r="R59" s="470">
        <f>'Visi duomenys'!AL59</f>
        <v>0</v>
      </c>
      <c r="S59" s="470">
        <f>'Visi duomenys'!AM59</f>
        <v>0</v>
      </c>
    </row>
    <row r="60" spans="1:34" s="205" customFormat="1" ht="51" x14ac:dyDescent="0.2">
      <c r="A60" s="183" t="str">
        <f>'Visi duomenys'!A60</f>
        <v>2.1.1.2.4</v>
      </c>
      <c r="B60" s="183" t="str">
        <f>'Visi duomenys'!B60</f>
        <v>Šilalės meno mokyklos infrastruktūros tobulinimas plėtojant vaikų ir jaunimo neformaliojo ugdymo galimybes</v>
      </c>
      <c r="C60" s="183" t="str">
        <f>'Visi duomenys'!C60</f>
        <v>Šilalės meno mokykla</v>
      </c>
      <c r="D60" s="183" t="str">
        <f>'Visi duomenys'!D60</f>
        <v>ŠMM</v>
      </c>
      <c r="E60" s="183" t="str">
        <f>'Visi duomenys'!E60</f>
        <v>Šilalės m.</v>
      </c>
      <c r="F60" s="183" t="str">
        <f>'Visi duomenys'!F60</f>
        <v>09.1.3-CPVA-R-725</v>
      </c>
      <c r="G60" s="183" t="str">
        <f>'Visi duomenys'!G60</f>
        <v>R</v>
      </c>
      <c r="H60" s="183">
        <f>'Visi duomenys'!H60</f>
        <v>0</v>
      </c>
      <c r="I60" s="183">
        <f>'Visi duomenys'!I60</f>
        <v>0</v>
      </c>
      <c r="J60" s="470">
        <f>'Visi duomenys'!AD60</f>
        <v>24</v>
      </c>
      <c r="K60" s="470" t="str">
        <f>'Visi duomenys'!AE60</f>
        <v>Neformaliojo švietimo įstaigų modernizavimas</v>
      </c>
      <c r="L60" s="470">
        <f>'Visi duomenys'!AF60</f>
        <v>0</v>
      </c>
      <c r="M60" s="470">
        <f>'Visi duomenys'!AG60</f>
        <v>0</v>
      </c>
      <c r="N60" s="470">
        <f>'Visi duomenys'!AH60</f>
        <v>0</v>
      </c>
      <c r="O60" s="470">
        <f>'Visi duomenys'!AI60</f>
        <v>0</v>
      </c>
      <c r="P60" s="470">
        <f>'Visi duomenys'!AJ60</f>
        <v>0</v>
      </c>
      <c r="Q60" s="470">
        <f>'Visi duomenys'!AK60</f>
        <v>0</v>
      </c>
      <c r="R60" s="470">
        <f>'Visi duomenys'!AL60</f>
        <v>0</v>
      </c>
      <c r="S60" s="470">
        <f>'Visi duomenys'!AM60</f>
        <v>0</v>
      </c>
    </row>
    <row r="61" spans="1:34" s="230" customFormat="1" ht="25.5" x14ac:dyDescent="0.2">
      <c r="A61" s="352" t="str">
        <f>'Visi duomenys'!A61</f>
        <v>2.1.1.3</v>
      </c>
      <c r="B61" s="352" t="str">
        <f>'Visi duomenys'!B61</f>
        <v>Priemonė: Ikimokyklinio ir priešmokyklinio ugdymo prieinamumo didinimas</v>
      </c>
      <c r="C61" s="352">
        <f>'Visi duomenys'!C61</f>
        <v>0</v>
      </c>
      <c r="D61" s="352">
        <f>'Visi duomenys'!D61</f>
        <v>0</v>
      </c>
      <c r="E61" s="352">
        <f>'Visi duomenys'!E61</f>
        <v>0</v>
      </c>
      <c r="F61" s="352">
        <f>'Visi duomenys'!F61</f>
        <v>0</v>
      </c>
      <c r="G61" s="352">
        <f>'Visi duomenys'!G61</f>
        <v>0</v>
      </c>
      <c r="H61" s="352">
        <f>'Visi duomenys'!H61</f>
        <v>0</v>
      </c>
      <c r="I61" s="352">
        <f>'Visi duomenys'!I61</f>
        <v>0</v>
      </c>
      <c r="J61" s="353">
        <f>'Visi duomenys'!AD61</f>
        <v>0</v>
      </c>
      <c r="K61" s="353">
        <f>'Visi duomenys'!AE61</f>
        <v>0</v>
      </c>
      <c r="L61" s="353">
        <f>'Visi duomenys'!AF61</f>
        <v>0</v>
      </c>
      <c r="M61" s="353">
        <f>'Visi duomenys'!AG61</f>
        <v>0</v>
      </c>
      <c r="N61" s="353">
        <f>'Visi duomenys'!AH61</f>
        <v>0</v>
      </c>
      <c r="O61" s="353">
        <f>'Visi duomenys'!AI61</f>
        <v>0</v>
      </c>
      <c r="P61" s="353">
        <f>'Visi duomenys'!AJ61</f>
        <v>0</v>
      </c>
      <c r="Q61" s="353">
        <f>'Visi duomenys'!AK61</f>
        <v>0</v>
      </c>
      <c r="R61" s="353">
        <f>'Visi duomenys'!AL61</f>
        <v>0</v>
      </c>
      <c r="S61" s="353">
        <f>'Visi duomenys'!AM61</f>
        <v>0</v>
      </c>
    </row>
    <row r="62" spans="1:34" ht="38.25" x14ac:dyDescent="0.25">
      <c r="A62" s="183" t="str">
        <f>'Visi duomenys'!A62</f>
        <v>2.1.1.3.1</v>
      </c>
      <c r="B62" s="183" t="str">
        <f>'Visi duomenys'!B62</f>
        <v>Ikimokyklinio ugdymo prieinamumo didinimas Šilalės mieste</v>
      </c>
      <c r="C62" s="183" t="str">
        <f>'Visi duomenys'!C62</f>
        <v>ŠRSA</v>
      </c>
      <c r="D62" s="183" t="str">
        <f>'Visi duomenys'!D62</f>
        <v>ŠMM</v>
      </c>
      <c r="E62" s="183" t="str">
        <f>'Visi duomenys'!E62</f>
        <v>Šilalės m.</v>
      </c>
      <c r="F62" s="183" t="str">
        <f>'Visi duomenys'!F62</f>
        <v>09.1.3-CPVA-R-705</v>
      </c>
      <c r="G62" s="183" t="str">
        <f>'Visi duomenys'!G62</f>
        <v>R</v>
      </c>
      <c r="H62" s="183">
        <f>'Visi duomenys'!H62</f>
        <v>0</v>
      </c>
      <c r="I62" s="183">
        <f>'Visi duomenys'!I62</f>
        <v>0</v>
      </c>
      <c r="J62" s="470">
        <f>'Visi duomenys'!AD62</f>
        <v>23</v>
      </c>
      <c r="K62" s="470" t="str">
        <f>'Visi duomenys'!AE62</f>
        <v>Ikimokyklinio ar priešmokyklinio ugdymo įstaigų
modernizavimas</v>
      </c>
      <c r="L62" s="470">
        <f>'Visi duomenys'!AF62</f>
        <v>0</v>
      </c>
      <c r="M62" s="470">
        <f>'Visi duomenys'!AG62</f>
        <v>0</v>
      </c>
      <c r="N62" s="470">
        <f>'Visi duomenys'!AH62</f>
        <v>0</v>
      </c>
      <c r="O62" s="470">
        <f>'Visi duomenys'!AI62</f>
        <v>0</v>
      </c>
      <c r="P62" s="470">
        <f>'Visi duomenys'!AJ62</f>
        <v>0</v>
      </c>
      <c r="Q62" s="470">
        <f>'Visi duomenys'!AK62</f>
        <v>0</v>
      </c>
      <c r="R62" s="470">
        <f>'Visi duomenys'!AL62</f>
        <v>0</v>
      </c>
      <c r="S62" s="470">
        <f>'Visi duomenys'!AM62</f>
        <v>0</v>
      </c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</row>
    <row r="63" spans="1:34" ht="38.25" x14ac:dyDescent="0.25">
      <c r="A63" s="183" t="str">
        <f>'Visi duomenys'!A63</f>
        <v>2.1.1.3.2</v>
      </c>
      <c r="B63" s="183" t="str">
        <f>'Visi duomenys'!B63</f>
        <v>Ikimokyklinio ir priešmokyklinio ugdymo prieinamumo didinimas Rotulių lopšelyje-darželyje</v>
      </c>
      <c r="C63" s="183" t="str">
        <f>'Visi duomenys'!C63</f>
        <v>JRSA</v>
      </c>
      <c r="D63" s="183" t="str">
        <f>'Visi duomenys'!D63</f>
        <v>ŠMM</v>
      </c>
      <c r="E63" s="183" t="str">
        <f>'Visi duomenys'!E63</f>
        <v>Jurbarko rajonas</v>
      </c>
      <c r="F63" s="183" t="str">
        <f>'Visi duomenys'!F63</f>
        <v>09.1.3-CPVA-R-705</v>
      </c>
      <c r="G63" s="183" t="str">
        <f>'Visi duomenys'!G63</f>
        <v>R</v>
      </c>
      <c r="H63" s="183">
        <f>'Visi duomenys'!H63</f>
        <v>0</v>
      </c>
      <c r="I63" s="183">
        <f>'Visi duomenys'!I63</f>
        <v>0</v>
      </c>
      <c r="J63" s="470">
        <f>'Visi duomenys'!AD63</f>
        <v>23</v>
      </c>
      <c r="K63" s="470" t="str">
        <f>'Visi duomenys'!AE63</f>
        <v>Ikimokyklinio ar priešmokyklinio ugdymo įstaigų
modernizavimas</v>
      </c>
      <c r="L63" s="470">
        <f>'Visi duomenys'!AF63</f>
        <v>0</v>
      </c>
      <c r="M63" s="470">
        <f>'Visi duomenys'!AG63</f>
        <v>0</v>
      </c>
      <c r="N63" s="470">
        <f>'Visi duomenys'!AH63</f>
        <v>0</v>
      </c>
      <c r="O63" s="470">
        <f>'Visi duomenys'!AI63</f>
        <v>0</v>
      </c>
      <c r="P63" s="470">
        <f>'Visi duomenys'!AJ63</f>
        <v>0</v>
      </c>
      <c r="Q63" s="470">
        <f>'Visi duomenys'!AK63</f>
        <v>0</v>
      </c>
      <c r="R63" s="470">
        <f>'Visi duomenys'!AL63</f>
        <v>0</v>
      </c>
      <c r="S63" s="470">
        <f>'Visi duomenys'!AM63</f>
        <v>0</v>
      </c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</row>
    <row r="64" spans="1:34" ht="38.25" x14ac:dyDescent="0.25">
      <c r="A64" s="183" t="str">
        <f>'Visi duomenys'!A64</f>
        <v>2.1.1.3.3</v>
      </c>
      <c r="B64" s="183" t="str">
        <f>'Visi duomenys'!B64</f>
        <v>Ikimokyklinio ir priešmokyklinio ugdymo prieinamumo didinimas, modernizuojant Tauragės vaikų reabilitacijos centro-mokyklos "Pušelė“ ugdymo aplinką</v>
      </c>
      <c r="C64" s="183" t="str">
        <f>'Visi duomenys'!C64</f>
        <v>TRSA</v>
      </c>
      <c r="D64" s="183" t="str">
        <f>'Visi duomenys'!D64</f>
        <v>ŠMM</v>
      </c>
      <c r="E64" s="183" t="str">
        <f>'Visi duomenys'!E64</f>
        <v>Tauragės miestas</v>
      </c>
      <c r="F64" s="183" t="str">
        <f>'Visi duomenys'!F64</f>
        <v>09.1.3-CPVA-R-705</v>
      </c>
      <c r="G64" s="183" t="str">
        <f>'Visi duomenys'!G64</f>
        <v>R</v>
      </c>
      <c r="H64" s="183">
        <f>'Visi duomenys'!H64</f>
        <v>0</v>
      </c>
      <c r="I64" s="183">
        <f>'Visi duomenys'!I64</f>
        <v>0</v>
      </c>
      <c r="J64" s="470">
        <f>'Visi duomenys'!AD64</f>
        <v>23</v>
      </c>
      <c r="K64" s="470" t="str">
        <f>'Visi duomenys'!AE64</f>
        <v>Ikimokyklinio ar priešmokyklinio ugdymo įstaigų
modernizavimas</v>
      </c>
      <c r="L64" s="470">
        <f>'Visi duomenys'!AF64</f>
        <v>0</v>
      </c>
      <c r="M64" s="470">
        <f>'Visi duomenys'!AG64</f>
        <v>0</v>
      </c>
      <c r="N64" s="470">
        <f>'Visi duomenys'!AH64</f>
        <v>0</v>
      </c>
      <c r="O64" s="470">
        <f>'Visi duomenys'!AI64</f>
        <v>0</v>
      </c>
      <c r="P64" s="470">
        <f>'Visi duomenys'!AJ64</f>
        <v>0</v>
      </c>
      <c r="Q64" s="470">
        <f>'Visi duomenys'!AK64</f>
        <v>0</v>
      </c>
      <c r="R64" s="470">
        <f>'Visi duomenys'!AL64</f>
        <v>0</v>
      </c>
      <c r="S64" s="470">
        <f>'Visi duomenys'!AM64</f>
        <v>0</v>
      </c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</row>
    <row r="65" spans="1:34" s="230" customFormat="1" ht="51" x14ac:dyDescent="0.2">
      <c r="A65" s="350" t="str">
        <f>'Visi duomenys'!A65</f>
        <v>2.1.2.</v>
      </c>
      <c r="B65" s="350" t="str">
        <f>'Visi duomenys'!B65</f>
        <v>Uždavinys. Gerinti sveikatos priežiūros įstaigų infrastruktūrą, kelti paslaugų kokybę ir jų prieinamumą (ypač tikslinėms grupėms), diegti sveiko senėjimo procesą regione.</v>
      </c>
      <c r="C65" s="350">
        <f>'Visi duomenys'!C65</f>
        <v>0</v>
      </c>
      <c r="D65" s="350">
        <f>'Visi duomenys'!D65</f>
        <v>0</v>
      </c>
      <c r="E65" s="350">
        <f>'Visi duomenys'!E65</f>
        <v>0</v>
      </c>
      <c r="F65" s="350">
        <f>'Visi duomenys'!F65</f>
        <v>0</v>
      </c>
      <c r="G65" s="350">
        <f>'Visi duomenys'!G65</f>
        <v>0</v>
      </c>
      <c r="H65" s="350">
        <f>'Visi duomenys'!H65</f>
        <v>0</v>
      </c>
      <c r="I65" s="350">
        <f>'Visi duomenys'!I65</f>
        <v>0</v>
      </c>
      <c r="J65" s="351">
        <f>'Visi duomenys'!AD65</f>
        <v>0</v>
      </c>
      <c r="K65" s="351">
        <f>'Visi duomenys'!AE65</f>
        <v>0</v>
      </c>
      <c r="L65" s="351">
        <f>'Visi duomenys'!AF65</f>
        <v>0</v>
      </c>
      <c r="M65" s="351">
        <f>'Visi duomenys'!AG65</f>
        <v>0</v>
      </c>
      <c r="N65" s="351">
        <f>'Visi duomenys'!AH65</f>
        <v>0</v>
      </c>
      <c r="O65" s="351">
        <f>'Visi duomenys'!AI65</f>
        <v>0</v>
      </c>
      <c r="P65" s="351">
        <f>'Visi duomenys'!AJ65</f>
        <v>0</v>
      </c>
      <c r="Q65" s="351">
        <f>'Visi duomenys'!AK65</f>
        <v>0</v>
      </c>
      <c r="R65" s="351">
        <f>'Visi duomenys'!AL65</f>
        <v>0</v>
      </c>
      <c r="S65" s="351">
        <f>'Visi duomenys'!AM65</f>
        <v>0</v>
      </c>
    </row>
    <row r="66" spans="1:34" s="230" customFormat="1" ht="25.5" x14ac:dyDescent="0.2">
      <c r="A66" s="352" t="str">
        <f>'Visi duomenys'!A66</f>
        <v>2.1.2.1</v>
      </c>
      <c r="B66" s="352" t="str">
        <f>'Visi duomenys'!B66</f>
        <v>Priemonė: Pirminės asmens ir visuomenės sveikatos priežiūros veiklos efektyvumo didinimas</v>
      </c>
      <c r="C66" s="352">
        <f>'Visi duomenys'!C66</f>
        <v>0</v>
      </c>
      <c r="D66" s="352">
        <f>'Visi duomenys'!D66</f>
        <v>0</v>
      </c>
      <c r="E66" s="352">
        <f>'Visi duomenys'!E66</f>
        <v>0</v>
      </c>
      <c r="F66" s="352">
        <f>'Visi duomenys'!F66</f>
        <v>0</v>
      </c>
      <c r="G66" s="352">
        <f>'Visi duomenys'!G66</f>
        <v>0</v>
      </c>
      <c r="H66" s="352">
        <f>'Visi duomenys'!H66</f>
        <v>0</v>
      </c>
      <c r="I66" s="352">
        <f>'Visi duomenys'!I66</f>
        <v>0</v>
      </c>
      <c r="J66" s="353">
        <f>'Visi duomenys'!AD66</f>
        <v>0</v>
      </c>
      <c r="K66" s="353">
        <f>'Visi duomenys'!AE66</f>
        <v>0</v>
      </c>
      <c r="L66" s="353">
        <f>'Visi duomenys'!AF66</f>
        <v>0</v>
      </c>
      <c r="M66" s="353">
        <f>'Visi duomenys'!AG66</f>
        <v>0</v>
      </c>
      <c r="N66" s="353">
        <f>'Visi duomenys'!AH66</f>
        <v>0</v>
      </c>
      <c r="O66" s="353">
        <f>'Visi duomenys'!AI66</f>
        <v>0</v>
      </c>
      <c r="P66" s="353">
        <f>'Visi duomenys'!AJ66</f>
        <v>0</v>
      </c>
      <c r="Q66" s="353">
        <f>'Visi duomenys'!AK66</f>
        <v>0</v>
      </c>
      <c r="R66" s="353">
        <f>'Visi duomenys'!AL66</f>
        <v>0</v>
      </c>
      <c r="S66" s="353">
        <f>'Visi duomenys'!AM66</f>
        <v>0</v>
      </c>
    </row>
    <row r="67" spans="1:34" ht="38.25" x14ac:dyDescent="0.2">
      <c r="A67" s="183" t="str">
        <f>'Visi duomenys'!A67</f>
        <v>2.1.2.1.1</v>
      </c>
      <c r="B67" s="183" t="str">
        <f>'Visi duomenys'!B67</f>
        <v>Sveikos gyvensenos skatinimas Pagėgių savivaldybėje</v>
      </c>
      <c r="C67" s="183" t="str">
        <f>'Visi duomenys'!C67</f>
        <v>PSA</v>
      </c>
      <c r="D67" s="183" t="str">
        <f>'Visi duomenys'!D67</f>
        <v>SAM</v>
      </c>
      <c r="E67" s="183" t="str">
        <f>'Visi duomenys'!E67</f>
        <v>Pagėgių savivalybė</v>
      </c>
      <c r="F67" s="183" t="str">
        <f>'Visi duomenys'!F67</f>
        <v>08.4.2-ESFA-R-630</v>
      </c>
      <c r="G67" s="183" t="str">
        <f>'Visi duomenys'!G67</f>
        <v>R</v>
      </c>
      <c r="H67" s="183">
        <f>'Visi duomenys'!H67</f>
        <v>0</v>
      </c>
      <c r="I67" s="183">
        <f>'Visi duomenys'!I67</f>
        <v>0</v>
      </c>
      <c r="J67" s="470">
        <f>'Visi duomenys'!AD67</f>
        <v>47</v>
      </c>
      <c r="K67" s="470" t="str">
        <f>'Visi duomenys'!AE67</f>
        <v>Sveikatos paslaugų plėtra (ne infrastruktūra)</v>
      </c>
      <c r="L67" s="470">
        <f>'Visi duomenys'!AF67</f>
        <v>0</v>
      </c>
      <c r="M67" s="470">
        <f>'Visi duomenys'!AG67</f>
        <v>0</v>
      </c>
      <c r="N67" s="470">
        <f>'Visi duomenys'!AH67</f>
        <v>0</v>
      </c>
      <c r="O67" s="470">
        <f>'Visi duomenys'!AI67</f>
        <v>0</v>
      </c>
      <c r="P67" s="470">
        <f>'Visi duomenys'!AJ67</f>
        <v>0</v>
      </c>
      <c r="Q67" s="470">
        <f>'Visi duomenys'!AK67</f>
        <v>0</v>
      </c>
      <c r="R67" s="470">
        <f>'Visi duomenys'!AL67</f>
        <v>0</v>
      </c>
      <c r="S67" s="470">
        <f>'Visi duomenys'!AM67</f>
        <v>0</v>
      </c>
    </row>
    <row r="68" spans="1:34" ht="38.25" x14ac:dyDescent="0.2">
      <c r="A68" s="183" t="str">
        <f>'Visi duomenys'!A68</f>
        <v>2.1.2.1.2</v>
      </c>
      <c r="B68" s="183" t="str">
        <f>'Visi duomenys'!B68</f>
        <v xml:space="preserve">Jurbarko rajono gyventojų sveikos gyvensenos skatinimas  </v>
      </c>
      <c r="C68" s="183" t="str">
        <f>'Visi duomenys'!C68</f>
        <v>JRS VSB</v>
      </c>
      <c r="D68" s="183" t="str">
        <f>'Visi duomenys'!D68</f>
        <v>SAM</v>
      </c>
      <c r="E68" s="183" t="str">
        <f>'Visi duomenys'!E68</f>
        <v>Jurbarko rajonas</v>
      </c>
      <c r="F68" s="183" t="str">
        <f>'Visi duomenys'!F68</f>
        <v>08.4.2-ESFA-R-630</v>
      </c>
      <c r="G68" s="183" t="str">
        <f>'Visi duomenys'!G68</f>
        <v>R</v>
      </c>
      <c r="H68" s="183">
        <f>'Visi duomenys'!H68</f>
        <v>0</v>
      </c>
      <c r="I68" s="183">
        <f>'Visi duomenys'!I68</f>
        <v>0</v>
      </c>
      <c r="J68" s="470">
        <f>'Visi duomenys'!AD68</f>
        <v>47</v>
      </c>
      <c r="K68" s="470" t="str">
        <f>'Visi duomenys'!AE68</f>
        <v>Sveikatos paslaugų plėtra (ne infrastruktūra)</v>
      </c>
      <c r="L68" s="470">
        <f>'Visi duomenys'!AF68</f>
        <v>0</v>
      </c>
      <c r="M68" s="470">
        <f>'Visi duomenys'!AG68</f>
        <v>0</v>
      </c>
      <c r="N68" s="470">
        <f>'Visi duomenys'!AH68</f>
        <v>0</v>
      </c>
      <c r="O68" s="470">
        <f>'Visi duomenys'!AI68</f>
        <v>0</v>
      </c>
      <c r="P68" s="470">
        <f>'Visi duomenys'!AJ68</f>
        <v>0</v>
      </c>
      <c r="Q68" s="470">
        <f>'Visi duomenys'!AK68</f>
        <v>0</v>
      </c>
      <c r="R68" s="470">
        <f>'Visi duomenys'!AL68</f>
        <v>0</v>
      </c>
      <c r="S68" s="507">
        <f>'Visi duomenys'!AM68</f>
        <v>0</v>
      </c>
    </row>
    <row r="69" spans="1:34" ht="38.25" x14ac:dyDescent="0.2">
      <c r="A69" s="183" t="str">
        <f>'Visi duomenys'!A69</f>
        <v>2.1.2.1.3</v>
      </c>
      <c r="B69" s="183" t="str">
        <f>'Visi duomenys'!B69</f>
        <v>Sveikam gyvenimui sakome - TAIP!</v>
      </c>
      <c r="C69" s="183" t="str">
        <f>'Visi duomenys'!C69</f>
        <v>TRS VSB</v>
      </c>
      <c r="D69" s="183" t="str">
        <f>'Visi duomenys'!D69</f>
        <v>SAM</v>
      </c>
      <c r="E69" s="183" t="str">
        <f>'Visi duomenys'!E69</f>
        <v xml:space="preserve">Tauragės raj.  </v>
      </c>
      <c r="F69" s="183" t="str">
        <f>'Visi duomenys'!F69</f>
        <v>08.4.2-ESFA-R-630</v>
      </c>
      <c r="G69" s="183" t="str">
        <f>'Visi duomenys'!G69</f>
        <v>R</v>
      </c>
      <c r="H69" s="183">
        <f>'Visi duomenys'!H69</f>
        <v>0</v>
      </c>
      <c r="I69" s="183">
        <f>'Visi duomenys'!I69</f>
        <v>0</v>
      </c>
      <c r="J69" s="470">
        <f>'Visi duomenys'!AD69</f>
        <v>47</v>
      </c>
      <c r="K69" s="470" t="str">
        <f>'Visi duomenys'!AE69</f>
        <v>Sveikatos paslaugų plėtra (ne infrastruktūra)</v>
      </c>
      <c r="L69" s="470">
        <f>'Visi duomenys'!AF69</f>
        <v>0</v>
      </c>
      <c r="M69" s="470">
        <f>'Visi duomenys'!AG69</f>
        <v>0</v>
      </c>
      <c r="N69" s="470">
        <f>'Visi duomenys'!AH69</f>
        <v>0</v>
      </c>
      <c r="O69" s="470">
        <f>'Visi duomenys'!AI69</f>
        <v>0</v>
      </c>
      <c r="P69" s="470">
        <f>'Visi duomenys'!AJ69</f>
        <v>0</v>
      </c>
      <c r="Q69" s="470">
        <f>'Visi duomenys'!AK69</f>
        <v>0</v>
      </c>
      <c r="R69" s="470">
        <f>'Visi duomenys'!AL69</f>
        <v>0</v>
      </c>
      <c r="S69" s="507">
        <f>'Visi duomenys'!AM69</f>
        <v>0</v>
      </c>
    </row>
    <row r="70" spans="1:34" ht="38.25" x14ac:dyDescent="0.2">
      <c r="A70" s="183" t="str">
        <f>'Visi duomenys'!A70</f>
        <v>2.1.2.1.4</v>
      </c>
      <c r="B70" s="183" t="str">
        <f>'Visi duomenys'!B70</f>
        <v>Šilalės rajono gyventojų sveikatos stiprinimas ir sveikos gyvensenos ugdymas</v>
      </c>
      <c r="C70" s="183" t="str">
        <f>'Visi duomenys'!C70</f>
        <v>ŠRS VSB</v>
      </c>
      <c r="D70" s="183" t="str">
        <f>'Visi duomenys'!D70</f>
        <v>SAM</v>
      </c>
      <c r="E70" s="183" t="str">
        <f>'Visi duomenys'!E70</f>
        <v xml:space="preserve">Šilalės raj.  </v>
      </c>
      <c r="F70" s="183" t="str">
        <f>'Visi duomenys'!F70</f>
        <v>08.4.2-ESFA-R-630</v>
      </c>
      <c r="G70" s="183" t="str">
        <f>'Visi duomenys'!G70</f>
        <v>R</v>
      </c>
      <c r="H70" s="183">
        <f>'Visi duomenys'!H70</f>
        <v>0</v>
      </c>
      <c r="I70" s="183">
        <f>'Visi duomenys'!I70</f>
        <v>0</v>
      </c>
      <c r="J70" s="507">
        <f>'Visi duomenys'!AD70</f>
        <v>47</v>
      </c>
      <c r="K70" s="507" t="str">
        <f>'Visi duomenys'!AE70</f>
        <v>Sveikatos paslaugų plėtra (ne infrastruktūra)</v>
      </c>
      <c r="L70" s="507">
        <f>'Visi duomenys'!AF70</f>
        <v>0</v>
      </c>
      <c r="M70" s="470">
        <f>'Visi duomenys'!AG70</f>
        <v>0</v>
      </c>
      <c r="N70" s="470">
        <f>'Visi duomenys'!AH70</f>
        <v>0</v>
      </c>
      <c r="O70" s="470">
        <f>'Visi duomenys'!AI70</f>
        <v>0</v>
      </c>
      <c r="P70" s="470">
        <f>'Visi duomenys'!AJ70</f>
        <v>0</v>
      </c>
      <c r="Q70" s="470">
        <f>'Visi duomenys'!AK70</f>
        <v>0</v>
      </c>
      <c r="R70" s="470">
        <f>'Visi duomenys'!AL70</f>
        <v>0</v>
      </c>
      <c r="S70" s="507">
        <f>'Visi duomenys'!AM70</f>
        <v>0</v>
      </c>
    </row>
    <row r="71" spans="1:34" s="230" customFormat="1" ht="38.25" x14ac:dyDescent="0.2">
      <c r="A71" s="350" t="str">
        <f>'Visi duomenys'!A71</f>
        <v>2.1.3.</v>
      </c>
      <c r="B71" s="350" t="str">
        <f>'Visi duomenys'!B71</f>
        <v>Uždavinys. Padidinti regiono savivaldybių socialinio būsto fondą, pagerinti bendruomenėje teikiamų socialinių paslaugų kokybę ir išplėsti jų prieinamumą.</v>
      </c>
      <c r="C71" s="350">
        <f>'Visi duomenys'!C71</f>
        <v>0</v>
      </c>
      <c r="D71" s="350">
        <f>'Visi duomenys'!D71</f>
        <v>0</v>
      </c>
      <c r="E71" s="350">
        <f>'Visi duomenys'!E71</f>
        <v>0</v>
      </c>
      <c r="F71" s="350">
        <f>'Visi duomenys'!F71</f>
        <v>0</v>
      </c>
      <c r="G71" s="350">
        <f>'Visi duomenys'!G71</f>
        <v>0</v>
      </c>
      <c r="H71" s="350">
        <f>'Visi duomenys'!H71</f>
        <v>0</v>
      </c>
      <c r="I71" s="350">
        <f>'Visi duomenys'!I71</f>
        <v>0</v>
      </c>
      <c r="J71" s="351">
        <f>'Visi duomenys'!AD71</f>
        <v>0</v>
      </c>
      <c r="K71" s="351">
        <f>'Visi duomenys'!AE71</f>
        <v>0</v>
      </c>
      <c r="L71" s="351">
        <f>'Visi duomenys'!AF71</f>
        <v>0</v>
      </c>
      <c r="M71" s="351">
        <f>'Visi duomenys'!AG71</f>
        <v>0</v>
      </c>
      <c r="N71" s="351">
        <f>'Visi duomenys'!AH71</f>
        <v>0</v>
      </c>
      <c r="O71" s="351">
        <f>'Visi duomenys'!AI71</f>
        <v>0</v>
      </c>
      <c r="P71" s="351">
        <f>'Visi duomenys'!AJ71</f>
        <v>0</v>
      </c>
      <c r="Q71" s="351">
        <f>'Visi duomenys'!AK71</f>
        <v>0</v>
      </c>
      <c r="R71" s="351">
        <f>'Visi duomenys'!AL71</f>
        <v>0</v>
      </c>
      <c r="S71" s="351">
        <f>'Visi duomenys'!AM71</f>
        <v>0</v>
      </c>
    </row>
    <row r="72" spans="1:34" s="230" customFormat="1" x14ac:dyDescent="0.2">
      <c r="A72" s="352" t="str">
        <f>'Visi duomenys'!A72</f>
        <v>2.1.3.1</v>
      </c>
      <c r="B72" s="352" t="str">
        <f>'Visi duomenys'!B72</f>
        <v>Priemonė: Socialinių paslaugų infrastruktūros plėtra</v>
      </c>
      <c r="C72" s="352">
        <f>'Visi duomenys'!C72</f>
        <v>0</v>
      </c>
      <c r="D72" s="352">
        <f>'Visi duomenys'!D72</f>
        <v>0</v>
      </c>
      <c r="E72" s="352">
        <f>'Visi duomenys'!E72</f>
        <v>0</v>
      </c>
      <c r="F72" s="352">
        <f>'Visi duomenys'!F72</f>
        <v>0</v>
      </c>
      <c r="G72" s="352">
        <f>'Visi duomenys'!G72</f>
        <v>0</v>
      </c>
      <c r="H72" s="352">
        <f>'Visi duomenys'!H72</f>
        <v>0</v>
      </c>
      <c r="I72" s="352">
        <f>'Visi duomenys'!I72</f>
        <v>0</v>
      </c>
      <c r="J72" s="353">
        <f>'Visi duomenys'!AD72</f>
        <v>0</v>
      </c>
      <c r="K72" s="353">
        <f>'Visi duomenys'!AE72</f>
        <v>0</v>
      </c>
      <c r="L72" s="353">
        <f>'Visi duomenys'!AF72</f>
        <v>0</v>
      </c>
      <c r="M72" s="353">
        <f>'Visi duomenys'!AG72</f>
        <v>0</v>
      </c>
      <c r="N72" s="353">
        <f>'Visi duomenys'!AH72</f>
        <v>0</v>
      </c>
      <c r="O72" s="353">
        <f>'Visi duomenys'!AI72</f>
        <v>0</v>
      </c>
      <c r="P72" s="353">
        <f>'Visi duomenys'!AJ72</f>
        <v>0</v>
      </c>
      <c r="Q72" s="353">
        <f>'Visi duomenys'!AK72</f>
        <v>0</v>
      </c>
      <c r="R72" s="353">
        <f>'Visi duomenys'!AL72</f>
        <v>0</v>
      </c>
      <c r="S72" s="353">
        <f>'Visi duomenys'!AM72</f>
        <v>0</v>
      </c>
    </row>
    <row r="73" spans="1:34" ht="38.25" x14ac:dyDescent="0.25">
      <c r="A73" s="183" t="str">
        <f>'Visi duomenys'!A73</f>
        <v>2.1.3.1.1</v>
      </c>
      <c r="B73" s="183" t="str">
        <f>'Visi duomenys'!B73</f>
        <v>Savarankiško gyvenimo namų plėtra  senyvo amžiaus asmenims ir (ar) asmenims su negalia  Šventupio g. 3, Šiauduvoje, Šilalės r.</v>
      </c>
      <c r="C73" s="183" t="str">
        <f>'Visi duomenys'!C73</f>
        <v>ŠRSA</v>
      </c>
      <c r="D73" s="183" t="str">
        <f>'Visi duomenys'!D73</f>
        <v>SADM</v>
      </c>
      <c r="E73" s="183" t="str">
        <f>'Visi duomenys'!E73</f>
        <v>Šiauduvos gyv.</v>
      </c>
      <c r="F73" s="183" t="str">
        <f>'Visi duomenys'!F73</f>
        <v>08.1.2-CPVA-R-407</v>
      </c>
      <c r="G73" s="183" t="str">
        <f>'Visi duomenys'!G73</f>
        <v>R</v>
      </c>
      <c r="H73" s="183">
        <f>'Visi duomenys'!H73</f>
        <v>0</v>
      </c>
      <c r="I73" s="183">
        <f>'Visi duomenys'!I73</f>
        <v>0</v>
      </c>
      <c r="J73" s="470">
        <f>'Visi duomenys'!AD73</f>
        <v>27</v>
      </c>
      <c r="K73" s="470" t="str">
        <f>'Visi duomenys'!AE73</f>
        <v>Socialinių paslaugų infrastruktūra</v>
      </c>
      <c r="L73" s="470">
        <f>'Visi duomenys'!AF73</f>
        <v>0</v>
      </c>
      <c r="M73" s="470">
        <f>'Visi duomenys'!AG73</f>
        <v>0</v>
      </c>
      <c r="N73" s="470">
        <f>'Visi duomenys'!AH73</f>
        <v>0</v>
      </c>
      <c r="O73" s="470">
        <f>'Visi duomenys'!AI73</f>
        <v>0</v>
      </c>
      <c r="P73" s="470">
        <f>'Visi duomenys'!AJ73</f>
        <v>0</v>
      </c>
      <c r="Q73" s="470">
        <f>'Visi duomenys'!AK73</f>
        <v>0</v>
      </c>
      <c r="R73" s="470">
        <f>'Visi duomenys'!AL73</f>
        <v>0</v>
      </c>
      <c r="S73" s="470">
        <f>'Visi duomenys'!AM73</f>
        <v>0</v>
      </c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</row>
    <row r="74" spans="1:34" ht="38.25" x14ac:dyDescent="0.2">
      <c r="A74" s="183" t="str">
        <f>'Visi duomenys'!A74</f>
        <v>2.1.3.1.2</v>
      </c>
      <c r="B74" s="183" t="str">
        <f>'Visi duomenys'!B74</f>
        <v>Modernizuoti veikiančius palaikomojo gydymo, slaugos ir senelių globos namus Pagėgiuose</v>
      </c>
      <c r="C74" s="183" t="str">
        <f>'Visi duomenys'!C74</f>
        <v>PSA</v>
      </c>
      <c r="D74" s="183" t="str">
        <f>'Visi duomenys'!D74</f>
        <v>SADM</v>
      </c>
      <c r="E74" s="183" t="str">
        <f>'Visi duomenys'!E74</f>
        <v>Pagėgių miestas</v>
      </c>
      <c r="F74" s="183" t="str">
        <f>'Visi duomenys'!F74</f>
        <v>08.1.2-CPVA-R-407</v>
      </c>
      <c r="G74" s="183" t="str">
        <f>'Visi duomenys'!G74</f>
        <v>R</v>
      </c>
      <c r="H74" s="183">
        <f>'Visi duomenys'!H74</f>
        <v>0</v>
      </c>
      <c r="I74" s="183">
        <f>'Visi duomenys'!I74</f>
        <v>0</v>
      </c>
      <c r="J74" s="470">
        <f>'Visi duomenys'!AD74</f>
        <v>27</v>
      </c>
      <c r="K74" s="470" t="str">
        <f>'Visi duomenys'!AE74</f>
        <v>Socialinių paslaugų infrastruktūra</v>
      </c>
      <c r="L74" s="470">
        <f>'Visi duomenys'!AF74</f>
        <v>0</v>
      </c>
      <c r="M74" s="470">
        <f>'Visi duomenys'!AG74</f>
        <v>0</v>
      </c>
      <c r="N74" s="470">
        <f>'Visi duomenys'!AH74</f>
        <v>0</v>
      </c>
      <c r="O74" s="470">
        <f>'Visi duomenys'!AI74</f>
        <v>0</v>
      </c>
      <c r="P74" s="470">
        <f>'Visi duomenys'!AJ74</f>
        <v>0</v>
      </c>
      <c r="Q74" s="470">
        <f>'Visi duomenys'!AK74</f>
        <v>0</v>
      </c>
      <c r="R74" s="470">
        <f>'Visi duomenys'!AL74</f>
        <v>0</v>
      </c>
      <c r="S74" s="470">
        <f>'Visi duomenys'!AM74</f>
        <v>0</v>
      </c>
    </row>
    <row r="75" spans="1:34" ht="38.25" x14ac:dyDescent="0.2">
      <c r="A75" s="183" t="str">
        <f>'Visi duomenys'!A75</f>
        <v>2.1.3.1.3</v>
      </c>
      <c r="B75" s="183" t="str">
        <f>'Visi duomenys'!B75</f>
        <v>Socialinių paslaugų įstaigos modernizavimas ir paslaugų plėtra Jurbarko rajone</v>
      </c>
      <c r="C75" s="183" t="str">
        <f>'Visi duomenys'!C75</f>
        <v>JRSA</v>
      </c>
      <c r="D75" s="183" t="str">
        <f>'Visi duomenys'!D75</f>
        <v>SADM</v>
      </c>
      <c r="E75" s="183" t="str">
        <f>'Visi duomenys'!E75</f>
        <v>Jurbarko rajonas</v>
      </c>
      <c r="F75" s="183" t="str">
        <f>'Visi duomenys'!F75</f>
        <v>08.1.2-CPVA-R-407</v>
      </c>
      <c r="G75" s="183" t="str">
        <f>'Visi duomenys'!G75</f>
        <v>R</v>
      </c>
      <c r="H75" s="183">
        <f>'Visi duomenys'!H75</f>
        <v>0</v>
      </c>
      <c r="I75" s="183">
        <f>'Visi duomenys'!I75</f>
        <v>0</v>
      </c>
      <c r="J75" s="470">
        <f>'Visi duomenys'!AD75</f>
        <v>27</v>
      </c>
      <c r="K75" s="470" t="str">
        <f>'Visi duomenys'!AE75</f>
        <v>Socialinių paslaugų infrastruktūra</v>
      </c>
      <c r="L75" s="470">
        <f>'Visi duomenys'!AF75</f>
        <v>0</v>
      </c>
      <c r="M75" s="470">
        <f>'Visi duomenys'!AG75</f>
        <v>0</v>
      </c>
      <c r="N75" s="470">
        <f>'Visi duomenys'!AH75</f>
        <v>0</v>
      </c>
      <c r="O75" s="470">
        <f>'Visi duomenys'!AI75</f>
        <v>0</v>
      </c>
      <c r="P75" s="470">
        <f>'Visi duomenys'!AJ75</f>
        <v>0</v>
      </c>
      <c r="Q75" s="470">
        <f>'Visi duomenys'!AK75</f>
        <v>0</v>
      </c>
      <c r="R75" s="470">
        <f>'Visi duomenys'!AL75</f>
        <v>0</v>
      </c>
      <c r="S75" s="470">
        <f>'Visi duomenys'!AM75</f>
        <v>0</v>
      </c>
    </row>
    <row r="76" spans="1:34" ht="114.75" x14ac:dyDescent="0.2">
      <c r="A76" s="183" t="str">
        <f>'Visi duomenys'!A76</f>
        <v>2.1.3.1.4</v>
      </c>
      <c r="B76" s="183" t="str">
        <f>'Visi duomenys'!B76</f>
        <v xml:space="preserve"> Nestacionarių socialinių paslaugų infrastruktūros plėtra Tauragės rajono savivaldybėje</v>
      </c>
      <c r="C76" s="183" t="str">
        <f>'Visi duomenys'!C76</f>
        <v>BĮ "Tauragės socialinių paslaugų centras"</v>
      </c>
      <c r="D76" s="183" t="str">
        <f>'Visi duomenys'!D76</f>
        <v>SADM</v>
      </c>
      <c r="E76" s="183" t="str">
        <f>'Visi duomenys'!E76</f>
        <v>Tauragės rajonas</v>
      </c>
      <c r="F76" s="183" t="str">
        <f>'Visi duomenys'!F76</f>
        <v>08.1.2-CPVA-R-407</v>
      </c>
      <c r="G76" s="183" t="str">
        <f>'Visi duomenys'!G76</f>
        <v>R</v>
      </c>
      <c r="H76" s="183">
        <f>'Visi duomenys'!H76</f>
        <v>0</v>
      </c>
      <c r="I76" s="183">
        <f>'Visi duomenys'!I76</f>
        <v>0</v>
      </c>
      <c r="J76" s="470">
        <f>'Visi duomenys'!AD76</f>
        <v>27</v>
      </c>
      <c r="K76" s="470" t="str">
        <f>'Visi duomenys'!AE76</f>
        <v>Socialinių paslaugų infrastruktūra</v>
      </c>
      <c r="L76" s="470">
        <f>'Visi duomenys'!AF76</f>
        <v>0</v>
      </c>
      <c r="M76" s="470">
        <f>'Visi duomenys'!AG76</f>
        <v>0</v>
      </c>
      <c r="N76" s="470">
        <f>'Visi duomenys'!AH76</f>
        <v>0</v>
      </c>
      <c r="O76" s="470">
        <f>'Visi duomenys'!AI76</f>
        <v>0</v>
      </c>
      <c r="P76" s="470">
        <f>'Visi duomenys'!AJ76</f>
        <v>0</v>
      </c>
      <c r="Q76" s="470">
        <f>'Visi duomenys'!AK76</f>
        <v>0</v>
      </c>
      <c r="R76" s="470">
        <f>'Visi duomenys'!AL76</f>
        <v>0</v>
      </c>
      <c r="S76" s="470">
        <f>'Visi duomenys'!AM76</f>
        <v>0</v>
      </c>
    </row>
    <row r="77" spans="1:34" s="230" customFormat="1" x14ac:dyDescent="0.2">
      <c r="A77" s="352" t="str">
        <f>'Visi duomenys'!A77</f>
        <v>2.1.3.2</v>
      </c>
      <c r="B77" s="352" t="str">
        <f>'Visi duomenys'!B77</f>
        <v>Priemonė: Socialinio būsto fondo plėtra</v>
      </c>
      <c r="C77" s="352">
        <f>'Visi duomenys'!C77</f>
        <v>0</v>
      </c>
      <c r="D77" s="352">
        <f>'Visi duomenys'!D77</f>
        <v>0</v>
      </c>
      <c r="E77" s="352">
        <f>'Visi duomenys'!E77</f>
        <v>0</v>
      </c>
      <c r="F77" s="352">
        <f>'Visi duomenys'!F77</f>
        <v>0</v>
      </c>
      <c r="G77" s="352">
        <f>'Visi duomenys'!G77</f>
        <v>0</v>
      </c>
      <c r="H77" s="352">
        <f>'Visi duomenys'!H77</f>
        <v>0</v>
      </c>
      <c r="I77" s="352">
        <f>'Visi duomenys'!I77</f>
        <v>0</v>
      </c>
      <c r="J77" s="353">
        <f>'Visi duomenys'!AD77</f>
        <v>0</v>
      </c>
      <c r="K77" s="353">
        <f>'Visi duomenys'!AE77</f>
        <v>0</v>
      </c>
      <c r="L77" s="353">
        <f>'Visi duomenys'!AF77</f>
        <v>0</v>
      </c>
      <c r="M77" s="353">
        <f>'Visi duomenys'!AG77</f>
        <v>0</v>
      </c>
      <c r="N77" s="353">
        <f>'Visi duomenys'!AH77</f>
        <v>0</v>
      </c>
      <c r="O77" s="353">
        <f>'Visi duomenys'!AI77</f>
        <v>0</v>
      </c>
      <c r="P77" s="353">
        <f>'Visi duomenys'!AJ77</f>
        <v>0</v>
      </c>
      <c r="Q77" s="353">
        <f>'Visi duomenys'!AK77</f>
        <v>0</v>
      </c>
      <c r="R77" s="353">
        <f>'Visi duomenys'!AL77</f>
        <v>0</v>
      </c>
      <c r="S77" s="353">
        <f>'Visi duomenys'!AM77</f>
        <v>0</v>
      </c>
    </row>
    <row r="78" spans="1:34" ht="38.25" x14ac:dyDescent="0.25">
      <c r="A78" s="183" t="str">
        <f>'Visi duomenys'!A78</f>
        <v>2.1.3.2.1</v>
      </c>
      <c r="B78" s="183" t="str">
        <f>'Visi duomenys'!B78</f>
        <v>Dalies pastato, esančio Dariaus ir Girėno g. 19A, Pajūrio mstl., Šilalės r., pritaikymas socialinio būsto fondo plėtrai</v>
      </c>
      <c r="C78" s="183" t="str">
        <f>'Visi duomenys'!C78</f>
        <v>ŠRSA</v>
      </c>
      <c r="D78" s="183" t="str">
        <f>'Visi duomenys'!D78</f>
        <v>SADM</v>
      </c>
      <c r="E78" s="183" t="str">
        <f>'Visi duomenys'!E78</f>
        <v>Pajūrio mstl.</v>
      </c>
      <c r="F78" s="183" t="str">
        <f>'Visi duomenys'!F78</f>
        <v>08.1.2-CPVA-R-408</v>
      </c>
      <c r="G78" s="183" t="str">
        <f>'Visi duomenys'!G78</f>
        <v>R</v>
      </c>
      <c r="H78" s="183">
        <f>'Visi duomenys'!H78</f>
        <v>0</v>
      </c>
      <c r="I78" s="183">
        <f>'Visi duomenys'!I78</f>
        <v>0</v>
      </c>
      <c r="J78" s="470">
        <f>'Visi duomenys'!AD78</f>
        <v>25</v>
      </c>
      <c r="K78" s="470" t="str">
        <f>'Visi duomenys'!AE78</f>
        <v>Socialinio būsto infrastruktūra (nauja statyba arba pritaikymas)</v>
      </c>
      <c r="L78" s="470">
        <f>'Visi duomenys'!AF78</f>
        <v>0</v>
      </c>
      <c r="M78" s="470">
        <f>'Visi duomenys'!AG78</f>
        <v>0</v>
      </c>
      <c r="N78" s="470">
        <f>'Visi duomenys'!AH78</f>
        <v>0</v>
      </c>
      <c r="O78" s="470">
        <f>'Visi duomenys'!AI78</f>
        <v>0</v>
      </c>
      <c r="P78" s="470">
        <f>'Visi duomenys'!AJ78</f>
        <v>0</v>
      </c>
      <c r="Q78" s="470">
        <f>'Visi duomenys'!AK78</f>
        <v>0</v>
      </c>
      <c r="R78" s="470">
        <f>'Visi duomenys'!AL78</f>
        <v>0</v>
      </c>
      <c r="S78" s="470">
        <f>'Visi duomenys'!AM78</f>
        <v>0</v>
      </c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  <c r="AF78" s="229"/>
      <c r="AG78" s="229"/>
      <c r="AH78" s="229"/>
    </row>
    <row r="79" spans="1:34" ht="38.25" x14ac:dyDescent="0.2">
      <c r="A79" s="183" t="str">
        <f>'Visi duomenys'!A79</f>
        <v>2.1.3.2.2</v>
      </c>
      <c r="B79" s="183" t="str">
        <f>'Visi duomenys'!B79</f>
        <v>Socialinio būsto fondo plėtra Pagėgių savivaldybėje</v>
      </c>
      <c r="C79" s="183" t="str">
        <f>'Visi duomenys'!C79</f>
        <v>PSA</v>
      </c>
      <c r="D79" s="183" t="str">
        <f>'Visi duomenys'!D79</f>
        <v>SADM</v>
      </c>
      <c r="E79" s="183" t="str">
        <f>'Visi duomenys'!E79</f>
        <v>Pagėgių savivaldybė</v>
      </c>
      <c r="F79" s="183" t="str">
        <f>'Visi duomenys'!F79</f>
        <v>08.1.2-CPVA-R-408</v>
      </c>
      <c r="G79" s="183" t="str">
        <f>'Visi duomenys'!G79</f>
        <v>R</v>
      </c>
      <c r="H79" s="183">
        <f>'Visi duomenys'!H79</f>
        <v>0</v>
      </c>
      <c r="I79" s="183">
        <f>'Visi duomenys'!I79</f>
        <v>0</v>
      </c>
      <c r="J79" s="470">
        <f>'Visi duomenys'!AD79</f>
        <v>25</v>
      </c>
      <c r="K79" s="470" t="str">
        <f>'Visi duomenys'!AE79</f>
        <v>Socialinio būsto infrastruktūra (nauja statyba arba pritaikymas)</v>
      </c>
      <c r="L79" s="470">
        <f>'Visi duomenys'!AF79</f>
        <v>0</v>
      </c>
      <c r="M79" s="470">
        <f>'Visi duomenys'!AG79</f>
        <v>0</v>
      </c>
      <c r="N79" s="470">
        <f>'Visi duomenys'!AH79</f>
        <v>0</v>
      </c>
      <c r="O79" s="470">
        <f>'Visi duomenys'!AI79</f>
        <v>0</v>
      </c>
      <c r="P79" s="470">
        <f>'Visi duomenys'!AJ79</f>
        <v>0</v>
      </c>
      <c r="Q79" s="470">
        <f>'Visi duomenys'!AK79</f>
        <v>0</v>
      </c>
      <c r="R79" s="470">
        <f>'Visi duomenys'!AL79</f>
        <v>0</v>
      </c>
      <c r="S79" s="470">
        <f>'Visi duomenys'!AM79</f>
        <v>0</v>
      </c>
    </row>
    <row r="80" spans="1:34" ht="38.25" x14ac:dyDescent="0.2">
      <c r="A80" s="183" t="str">
        <f>'Visi duomenys'!A80</f>
        <v>2.1.3.2.3</v>
      </c>
      <c r="B80" s="183" t="str">
        <f>'Visi duomenys'!B80</f>
        <v>Socialinio būsto plėtra  Jurbarko rajono savivaldybėje</v>
      </c>
      <c r="C80" s="183" t="str">
        <f>'Visi duomenys'!C80</f>
        <v>JRSA</v>
      </c>
      <c r="D80" s="183" t="str">
        <f>'Visi duomenys'!D80</f>
        <v>SADM</v>
      </c>
      <c r="E80" s="183" t="str">
        <f>'Visi duomenys'!E80</f>
        <v>Jurbarko miestas</v>
      </c>
      <c r="F80" s="183" t="str">
        <f>'Visi duomenys'!F80</f>
        <v>08.1.2-CPVA-R-408</v>
      </c>
      <c r="G80" s="183" t="str">
        <f>'Visi duomenys'!G80</f>
        <v>R</v>
      </c>
      <c r="H80" s="183">
        <f>'Visi duomenys'!H80</f>
        <v>0</v>
      </c>
      <c r="I80" s="183">
        <f>'Visi duomenys'!I80</f>
        <v>0</v>
      </c>
      <c r="J80" s="470">
        <f>'Visi duomenys'!AD80</f>
        <v>26</v>
      </c>
      <c r="K80" s="470" t="str">
        <f>'Visi duomenys'!AE80</f>
        <v>Socialinio būsto įsigijimas</v>
      </c>
      <c r="L80" s="470">
        <f>'Visi duomenys'!AF80</f>
        <v>0</v>
      </c>
      <c r="M80" s="470">
        <f>'Visi duomenys'!AG80</f>
        <v>0</v>
      </c>
      <c r="N80" s="470">
        <f>'Visi duomenys'!AH80</f>
        <v>0</v>
      </c>
      <c r="O80" s="470">
        <f>'Visi duomenys'!AI80</f>
        <v>0</v>
      </c>
      <c r="P80" s="470">
        <f>'Visi duomenys'!AJ80</f>
        <v>0</v>
      </c>
      <c r="Q80" s="470">
        <f>'Visi duomenys'!AK80</f>
        <v>0</v>
      </c>
      <c r="R80" s="470">
        <f>'Visi duomenys'!AL80</f>
        <v>0</v>
      </c>
      <c r="S80" s="470">
        <f>'Visi duomenys'!AM80</f>
        <v>0</v>
      </c>
    </row>
    <row r="81" spans="1:34" ht="38.25" x14ac:dyDescent="0.2">
      <c r="A81" s="183" t="str">
        <f>'Visi duomenys'!A81</f>
        <v>2.1.3.2.4</v>
      </c>
      <c r="B81" s="183" t="str">
        <f>'Visi duomenys'!B81</f>
        <v>Socialinio būsto fondo plėtra Tauragės rajono savivaldybėje</v>
      </c>
      <c r="C81" s="183" t="str">
        <f>'Visi duomenys'!C81</f>
        <v>TRSA</v>
      </c>
      <c r="D81" s="183" t="str">
        <f>'Visi duomenys'!D81</f>
        <v>SADM</v>
      </c>
      <c r="E81" s="183" t="str">
        <f>'Visi duomenys'!E81</f>
        <v>Tauragės rajonas</v>
      </c>
      <c r="F81" s="183" t="str">
        <f>'Visi duomenys'!F81</f>
        <v>08.1.2-CPVA-R-408</v>
      </c>
      <c r="G81" s="183" t="str">
        <f>'Visi duomenys'!G81</f>
        <v>R</v>
      </c>
      <c r="H81" s="183">
        <f>'Visi duomenys'!H81</f>
        <v>0</v>
      </c>
      <c r="I81" s="183">
        <f>'Visi duomenys'!I81</f>
        <v>0</v>
      </c>
      <c r="J81" s="470">
        <f>'Visi duomenys'!AD81</f>
        <v>26</v>
      </c>
      <c r="K81" s="470" t="str">
        <f>'Visi duomenys'!AE81</f>
        <v>Socialinio būsto įsigijimas</v>
      </c>
      <c r="L81" s="470">
        <f>'Visi duomenys'!AF81</f>
        <v>0</v>
      </c>
      <c r="M81" s="470">
        <f>'Visi duomenys'!AG81</f>
        <v>0</v>
      </c>
      <c r="N81" s="470">
        <f>'Visi duomenys'!AH81</f>
        <v>0</v>
      </c>
      <c r="O81" s="470">
        <f>'Visi duomenys'!AI81</f>
        <v>0</v>
      </c>
      <c r="P81" s="470">
        <f>'Visi duomenys'!AJ81</f>
        <v>0</v>
      </c>
      <c r="Q81" s="470">
        <f>'Visi duomenys'!AK81</f>
        <v>0</v>
      </c>
      <c r="R81" s="470">
        <f>'Visi duomenys'!AL81</f>
        <v>0</v>
      </c>
      <c r="S81" s="470">
        <f>'Visi duomenys'!AM81</f>
        <v>0</v>
      </c>
    </row>
    <row r="82" spans="1:34" s="230" customFormat="1" ht="25.5" x14ac:dyDescent="0.2">
      <c r="A82" s="350" t="str">
        <f>'Visi duomenys'!A82</f>
        <v>2.2.</v>
      </c>
      <c r="B82" s="350" t="str">
        <f>'Visi duomenys'!B82</f>
        <v xml:space="preserve">Tikslas. Tobulinti viešąjį valdymą savivaldybėse, didinant jo atitikimą visuomenės poreikiams. </v>
      </c>
      <c r="C82" s="350">
        <f>'Visi duomenys'!C82</f>
        <v>0</v>
      </c>
      <c r="D82" s="350">
        <f>'Visi duomenys'!D82</f>
        <v>0</v>
      </c>
      <c r="E82" s="350">
        <f>'Visi duomenys'!E82</f>
        <v>0</v>
      </c>
      <c r="F82" s="350">
        <f>'Visi duomenys'!F82</f>
        <v>0</v>
      </c>
      <c r="G82" s="350">
        <f>'Visi duomenys'!G82</f>
        <v>0</v>
      </c>
      <c r="H82" s="350">
        <f>'Visi duomenys'!H82</f>
        <v>0</v>
      </c>
      <c r="I82" s="350">
        <f>'Visi duomenys'!I82</f>
        <v>0</v>
      </c>
      <c r="J82" s="351">
        <f>'Visi duomenys'!AD82</f>
        <v>0</v>
      </c>
      <c r="K82" s="351">
        <f>'Visi duomenys'!AE82</f>
        <v>0</v>
      </c>
      <c r="L82" s="351">
        <f>'Visi duomenys'!AF82</f>
        <v>0</v>
      </c>
      <c r="M82" s="351">
        <f>'Visi duomenys'!AG82</f>
        <v>0</v>
      </c>
      <c r="N82" s="351">
        <f>'Visi duomenys'!AH82</f>
        <v>0</v>
      </c>
      <c r="O82" s="351">
        <f>'Visi duomenys'!AI82</f>
        <v>0</v>
      </c>
      <c r="P82" s="351">
        <f>'Visi duomenys'!AJ82</f>
        <v>0</v>
      </c>
      <c r="Q82" s="351">
        <f>'Visi duomenys'!AK82</f>
        <v>0</v>
      </c>
      <c r="R82" s="351">
        <f>'Visi duomenys'!AL82</f>
        <v>0</v>
      </c>
      <c r="S82" s="351">
        <f>'Visi duomenys'!AM82</f>
        <v>0</v>
      </c>
    </row>
    <row r="83" spans="1:34" s="230" customFormat="1" ht="38.25" x14ac:dyDescent="0.2">
      <c r="A83" s="350" t="str">
        <f>'Visi duomenys'!A83</f>
        <v>2.2.1.</v>
      </c>
      <c r="B83" s="350" t="str">
        <f>'Visi duomenys'!B83</f>
        <v xml:space="preserve">Uždavinys. Stiprinti regiono viešojo valdymo darbuotojų kompetenciją, didinti jų veiklos efektyvumą ir gerinti teikiamų paslaugų kokybę.  </v>
      </c>
      <c r="C83" s="350">
        <f>'Visi duomenys'!C83</f>
        <v>0</v>
      </c>
      <c r="D83" s="350">
        <f>'Visi duomenys'!D83</f>
        <v>0</v>
      </c>
      <c r="E83" s="350">
        <f>'Visi duomenys'!E83</f>
        <v>0</v>
      </c>
      <c r="F83" s="350">
        <f>'Visi duomenys'!F83</f>
        <v>0</v>
      </c>
      <c r="G83" s="350">
        <f>'Visi duomenys'!G83</f>
        <v>0</v>
      </c>
      <c r="H83" s="350">
        <f>'Visi duomenys'!H83</f>
        <v>0</v>
      </c>
      <c r="I83" s="350">
        <f>'Visi duomenys'!I83</f>
        <v>0</v>
      </c>
      <c r="J83" s="351">
        <f>'Visi duomenys'!AD83</f>
        <v>0</v>
      </c>
      <c r="K83" s="351">
        <f>'Visi duomenys'!AE83</f>
        <v>0</v>
      </c>
      <c r="L83" s="351">
        <f>'Visi duomenys'!AF83</f>
        <v>0</v>
      </c>
      <c r="M83" s="351">
        <f>'Visi duomenys'!AG83</f>
        <v>0</v>
      </c>
      <c r="N83" s="351">
        <f>'Visi duomenys'!AH83</f>
        <v>0</v>
      </c>
      <c r="O83" s="351">
        <f>'Visi duomenys'!AI83</f>
        <v>0</v>
      </c>
      <c r="P83" s="351">
        <f>'Visi duomenys'!AJ83</f>
        <v>0</v>
      </c>
      <c r="Q83" s="351">
        <f>'Visi duomenys'!AK83</f>
        <v>0</v>
      </c>
      <c r="R83" s="351">
        <f>'Visi duomenys'!AL83</f>
        <v>0</v>
      </c>
      <c r="S83" s="351">
        <f>'Visi duomenys'!AM83</f>
        <v>0</v>
      </c>
    </row>
    <row r="84" spans="1:34" s="230" customFormat="1" ht="25.5" x14ac:dyDescent="0.2">
      <c r="A84" s="352" t="str">
        <f>'Visi duomenys'!A84</f>
        <v>2.2.1.1</v>
      </c>
      <c r="B84" s="352" t="str">
        <f>'Visi duomenys'!B84</f>
        <v>Priemonė: Paslaugų ir asmenų aptarnavimo kokybės gerinimas savivaldybėse</v>
      </c>
      <c r="C84" s="352">
        <f>'Visi duomenys'!C84</f>
        <v>0</v>
      </c>
      <c r="D84" s="352">
        <f>'Visi duomenys'!D84</f>
        <v>0</v>
      </c>
      <c r="E84" s="352">
        <f>'Visi duomenys'!E84</f>
        <v>0</v>
      </c>
      <c r="F84" s="352">
        <f>'Visi duomenys'!F84</f>
        <v>0</v>
      </c>
      <c r="G84" s="352">
        <f>'Visi duomenys'!G84</f>
        <v>0</v>
      </c>
      <c r="H84" s="352">
        <f>'Visi duomenys'!H84</f>
        <v>0</v>
      </c>
      <c r="I84" s="352">
        <f>'Visi duomenys'!I84</f>
        <v>0</v>
      </c>
      <c r="J84" s="353">
        <f>'Visi duomenys'!AD84</f>
        <v>0</v>
      </c>
      <c r="K84" s="353">
        <f>'Visi duomenys'!AE84</f>
        <v>0</v>
      </c>
      <c r="L84" s="353">
        <f>'Visi duomenys'!AF84</f>
        <v>0</v>
      </c>
      <c r="M84" s="353">
        <f>'Visi duomenys'!AG84</f>
        <v>0</v>
      </c>
      <c r="N84" s="353">
        <f>'Visi duomenys'!AH84</f>
        <v>0</v>
      </c>
      <c r="O84" s="353">
        <f>'Visi duomenys'!AI84</f>
        <v>0</v>
      </c>
      <c r="P84" s="353">
        <f>'Visi duomenys'!AJ84</f>
        <v>0</v>
      </c>
      <c r="Q84" s="353">
        <f>'Visi duomenys'!AK84</f>
        <v>0</v>
      </c>
      <c r="R84" s="353">
        <f>'Visi duomenys'!AL84</f>
        <v>0</v>
      </c>
      <c r="S84" s="353">
        <f>'Visi duomenys'!AM84</f>
        <v>0</v>
      </c>
    </row>
    <row r="85" spans="1:34" ht="38.25" x14ac:dyDescent="0.2">
      <c r="A85" s="183" t="str">
        <f>'Visi duomenys'!A85</f>
        <v>2.2.1.1.1</v>
      </c>
      <c r="B85" s="183" t="str">
        <f>'Visi duomenys'!B85</f>
        <v>Paslaugų teikimo ir asmenų aptarnavimo kokybės gerinimas Tauragės regiono savivaldybėse. I etapas</v>
      </c>
      <c r="C85" s="183" t="str">
        <f>'Visi duomenys'!C85</f>
        <v>PSA</v>
      </c>
      <c r="D85" s="183" t="str">
        <f>'Visi duomenys'!D85</f>
        <v>VRM</v>
      </c>
      <c r="E85" s="183" t="str">
        <f>'Visi duomenys'!E85</f>
        <v>Tauragės apskritis</v>
      </c>
      <c r="F85" s="183" t="str">
        <f>'Visi duomenys'!F85</f>
        <v>10.1.3-ESFA-R-920</v>
      </c>
      <c r="G85" s="183" t="str">
        <f>'Visi duomenys'!G85</f>
        <v>R</v>
      </c>
      <c r="H85" s="183">
        <f>'Visi duomenys'!H85</f>
        <v>0</v>
      </c>
      <c r="I85" s="183">
        <f>'Visi duomenys'!I85</f>
        <v>0</v>
      </c>
      <c r="J85" s="470">
        <f>'Visi duomenys'!AD85</f>
        <v>49</v>
      </c>
      <c r="K85" s="470" t="str">
        <f>'Visi duomenys'!AE85</f>
        <v>Viešojo valdymo tobulinimas</v>
      </c>
      <c r="L85" s="470">
        <f>'Visi duomenys'!AF85</f>
        <v>0</v>
      </c>
      <c r="M85" s="470">
        <f>'Visi duomenys'!AG85</f>
        <v>0</v>
      </c>
      <c r="N85" s="470">
        <f>'Visi duomenys'!AH85</f>
        <v>0</v>
      </c>
      <c r="O85" s="470">
        <f>'Visi duomenys'!AI85</f>
        <v>0</v>
      </c>
      <c r="P85" s="470">
        <f>'Visi duomenys'!AJ85</f>
        <v>0</v>
      </c>
      <c r="Q85" s="470">
        <f>'Visi duomenys'!AK85</f>
        <v>0</v>
      </c>
      <c r="R85" s="470">
        <f>'Visi duomenys'!AL85</f>
        <v>0</v>
      </c>
      <c r="S85" s="470">
        <f>'Visi duomenys'!AM85</f>
        <v>0</v>
      </c>
    </row>
    <row r="86" spans="1:34" ht="38.25" x14ac:dyDescent="0.2">
      <c r="A86" s="183" t="str">
        <f>'Visi duomenys'!A86</f>
        <v>2.2.1.1.2</v>
      </c>
      <c r="B86" s="183" t="str">
        <f>'Visi duomenys'!B86</f>
        <v>Paslaugų teikimo ir asmenų aptarnavimo kokybės gerinimas Tauragės regiono savivaldybėse. II etapas</v>
      </c>
      <c r="C86" s="183" t="str">
        <f>'Visi duomenys'!C86</f>
        <v>PSA</v>
      </c>
      <c r="D86" s="183" t="str">
        <f>'Visi duomenys'!D86</f>
        <v>VRM</v>
      </c>
      <c r="E86" s="183" t="str">
        <f>'Visi duomenys'!E86</f>
        <v>Tauragės apskritis</v>
      </c>
      <c r="F86" s="183" t="str">
        <f>'Visi duomenys'!F86</f>
        <v>10.1.3-ESFA-R-920</v>
      </c>
      <c r="G86" s="183" t="str">
        <f>'Visi duomenys'!G86</f>
        <v>R</v>
      </c>
      <c r="H86" s="183">
        <f>'Visi duomenys'!H86</f>
        <v>0</v>
      </c>
      <c r="I86" s="183">
        <f>'Visi duomenys'!I86</f>
        <v>0</v>
      </c>
      <c r="J86" s="470">
        <f>'Visi duomenys'!AD86</f>
        <v>49</v>
      </c>
      <c r="K86" s="470" t="str">
        <f>'Visi duomenys'!AE86</f>
        <v>Viešojo valdymo tobulinimas</v>
      </c>
      <c r="L86" s="470">
        <f>'Visi duomenys'!AF86</f>
        <v>0</v>
      </c>
      <c r="M86" s="470">
        <f>'Visi duomenys'!AG86</f>
        <v>0</v>
      </c>
      <c r="N86" s="470">
        <f>'Visi duomenys'!AH86</f>
        <v>0</v>
      </c>
      <c r="O86" s="470">
        <f>'Visi duomenys'!AI86</f>
        <v>0</v>
      </c>
      <c r="P86" s="470">
        <f>'Visi duomenys'!AJ86</f>
        <v>0</v>
      </c>
      <c r="Q86" s="470">
        <f>'Visi duomenys'!AK86</f>
        <v>0</v>
      </c>
      <c r="R86" s="470">
        <f>'Visi duomenys'!AL86</f>
        <v>0</v>
      </c>
      <c r="S86" s="470">
        <f>'Visi duomenys'!AM86</f>
        <v>0</v>
      </c>
    </row>
    <row r="87" spans="1:34" s="230" customFormat="1" ht="38.25" x14ac:dyDescent="0.2">
      <c r="A87" s="350" t="str">
        <f>'Visi duomenys'!A87</f>
        <v>3.1.</v>
      </c>
      <c r="B87" s="350" t="str">
        <f>'Visi duomenys'!B87</f>
        <v>Tikslas. Diegti sveiką gyvenamąją aplinką kuriančias vandentvarkos ir atliekų tvarkymo sistemas, didinti paslaugų kokybę ir prieinamumą.</v>
      </c>
      <c r="C87" s="350">
        <f>'Visi duomenys'!C87</f>
        <v>0</v>
      </c>
      <c r="D87" s="350">
        <f>'Visi duomenys'!D87</f>
        <v>0</v>
      </c>
      <c r="E87" s="350">
        <f>'Visi duomenys'!E87</f>
        <v>0</v>
      </c>
      <c r="F87" s="350">
        <f>'Visi duomenys'!F87</f>
        <v>0</v>
      </c>
      <c r="G87" s="350">
        <f>'Visi duomenys'!G87</f>
        <v>0</v>
      </c>
      <c r="H87" s="350">
        <f>'Visi duomenys'!H87</f>
        <v>0</v>
      </c>
      <c r="I87" s="350">
        <f>'Visi duomenys'!I87</f>
        <v>0</v>
      </c>
      <c r="J87" s="351">
        <f>'Visi duomenys'!AD87</f>
        <v>0</v>
      </c>
      <c r="K87" s="351">
        <f>'Visi duomenys'!AE87</f>
        <v>0</v>
      </c>
      <c r="L87" s="351">
        <f>'Visi duomenys'!AF87</f>
        <v>0</v>
      </c>
      <c r="M87" s="351">
        <f>'Visi duomenys'!AG87</f>
        <v>0</v>
      </c>
      <c r="N87" s="351">
        <f>'Visi duomenys'!AH87</f>
        <v>0</v>
      </c>
      <c r="O87" s="351">
        <f>'Visi duomenys'!AI87</f>
        <v>0</v>
      </c>
      <c r="P87" s="351">
        <f>'Visi duomenys'!AJ87</f>
        <v>0</v>
      </c>
      <c r="Q87" s="351">
        <f>'Visi duomenys'!AK87</f>
        <v>0</v>
      </c>
      <c r="R87" s="351">
        <f>'Visi duomenys'!AL87</f>
        <v>0</v>
      </c>
      <c r="S87" s="351">
        <f>'Visi duomenys'!AM87</f>
        <v>0</v>
      </c>
    </row>
    <row r="88" spans="1:34" s="230" customFormat="1" ht="38.25" x14ac:dyDescent="0.2">
      <c r="A88" s="350" t="str">
        <f>'Visi duomenys'!A88</f>
        <v>3.1.1.</v>
      </c>
      <c r="B88" s="350" t="str">
        <f>'Visi duomenys'!B88</f>
        <v xml:space="preserve">Uždavinys. Plėsti, renovuoti ir modernizuoti geriamojo vandens ir nuotekų, paviršinių nuotekų surinkimo infrastruktūrą, gerinti teikiamų paslaugų  kokybę.  </v>
      </c>
      <c r="C88" s="350">
        <f>'Visi duomenys'!C88</f>
        <v>0</v>
      </c>
      <c r="D88" s="350">
        <f>'Visi duomenys'!D88</f>
        <v>0</v>
      </c>
      <c r="E88" s="350">
        <f>'Visi duomenys'!E88</f>
        <v>0</v>
      </c>
      <c r="F88" s="350">
        <f>'Visi duomenys'!F88</f>
        <v>0</v>
      </c>
      <c r="G88" s="350">
        <f>'Visi duomenys'!G88</f>
        <v>0</v>
      </c>
      <c r="H88" s="350">
        <f>'Visi duomenys'!H88</f>
        <v>0</v>
      </c>
      <c r="I88" s="350">
        <f>'Visi duomenys'!I88</f>
        <v>0</v>
      </c>
      <c r="J88" s="351">
        <f>'Visi duomenys'!AD88</f>
        <v>0</v>
      </c>
      <c r="K88" s="351">
        <f>'Visi duomenys'!AE88</f>
        <v>0</v>
      </c>
      <c r="L88" s="351">
        <f>'Visi duomenys'!AF88</f>
        <v>0</v>
      </c>
      <c r="M88" s="351">
        <f>'Visi duomenys'!AG88</f>
        <v>0</v>
      </c>
      <c r="N88" s="351">
        <f>'Visi duomenys'!AH88</f>
        <v>0</v>
      </c>
      <c r="O88" s="351">
        <f>'Visi duomenys'!AI88</f>
        <v>0</v>
      </c>
      <c r="P88" s="351">
        <f>'Visi duomenys'!AJ88</f>
        <v>0</v>
      </c>
      <c r="Q88" s="351">
        <f>'Visi duomenys'!AK88</f>
        <v>0</v>
      </c>
      <c r="R88" s="351">
        <f>'Visi duomenys'!AL88</f>
        <v>0</v>
      </c>
      <c r="S88" s="351">
        <f>'Visi duomenys'!AM88</f>
        <v>0</v>
      </c>
    </row>
    <row r="89" spans="1:34" s="230" customFormat="1" ht="25.5" x14ac:dyDescent="0.2">
      <c r="A89" s="352" t="str">
        <f>'Visi duomenys'!A89</f>
        <v>3.1.1.1</v>
      </c>
      <c r="B89" s="352" t="str">
        <f>'Visi duomenys'!B89</f>
        <v>Priemonė: Geriamojo vandens tiekimo ir nuotekų tvarkymo sistemų renovavimas ir plėtra, įmonių valdymo tobulinimas</v>
      </c>
      <c r="C89" s="352">
        <f>'Visi duomenys'!C89</f>
        <v>0</v>
      </c>
      <c r="D89" s="352">
        <f>'Visi duomenys'!D89</f>
        <v>0</v>
      </c>
      <c r="E89" s="352">
        <f>'Visi duomenys'!E89</f>
        <v>0</v>
      </c>
      <c r="F89" s="352">
        <f>'Visi duomenys'!F89</f>
        <v>0</v>
      </c>
      <c r="G89" s="352">
        <f>'Visi duomenys'!G89</f>
        <v>0</v>
      </c>
      <c r="H89" s="352">
        <f>'Visi duomenys'!H89</f>
        <v>0</v>
      </c>
      <c r="I89" s="352">
        <f>'Visi duomenys'!I89</f>
        <v>0</v>
      </c>
      <c r="J89" s="353">
        <f>'Visi duomenys'!AD89</f>
        <v>0</v>
      </c>
      <c r="K89" s="353">
        <f>'Visi duomenys'!AE89</f>
        <v>0</v>
      </c>
      <c r="L89" s="353">
        <f>'Visi duomenys'!AF89</f>
        <v>0</v>
      </c>
      <c r="M89" s="353">
        <f>'Visi duomenys'!AG89</f>
        <v>0</v>
      </c>
      <c r="N89" s="353">
        <f>'Visi duomenys'!AH89</f>
        <v>0</v>
      </c>
      <c r="O89" s="353">
        <f>'Visi duomenys'!AI89</f>
        <v>0</v>
      </c>
      <c r="P89" s="353">
        <f>'Visi duomenys'!AJ89</f>
        <v>0</v>
      </c>
      <c r="Q89" s="353">
        <f>'Visi duomenys'!AK89</f>
        <v>0</v>
      </c>
      <c r="R89" s="353">
        <f>'Visi duomenys'!AL89</f>
        <v>0</v>
      </c>
      <c r="S89" s="353">
        <f>'Visi duomenys'!AM89</f>
        <v>0</v>
      </c>
    </row>
    <row r="90" spans="1:34" ht="51" x14ac:dyDescent="0.25">
      <c r="A90" s="183" t="str">
        <f>'Visi duomenys'!A90</f>
        <v>3.1.1.1.1</v>
      </c>
      <c r="B90" s="183" t="str">
        <f>'Visi duomenys'!B90</f>
        <v>Vandentiekio ir nuotekų tinklų rekonstrukcija ir plėtra Šilalės rajone (Kaltinėnuose)</v>
      </c>
      <c r="C90" s="183" t="str">
        <f>'Visi duomenys'!C90</f>
        <v>UAB „Šilalės vandenys“</v>
      </c>
      <c r="D90" s="183" t="str">
        <f>'Visi duomenys'!D90</f>
        <v>AM</v>
      </c>
      <c r="E90" s="183" t="str">
        <f>'Visi duomenys'!E90</f>
        <v>Šilalės rajonas</v>
      </c>
      <c r="F90" s="183" t="str">
        <f>'Visi duomenys'!F90</f>
        <v>05.3.2-APVA-R-014</v>
      </c>
      <c r="G90" s="183" t="str">
        <f>'Visi duomenys'!G90</f>
        <v>R</v>
      </c>
      <c r="H90" s="183">
        <f>'Visi duomenys'!H90</f>
        <v>0</v>
      </c>
      <c r="I90" s="183">
        <f>'Visi duomenys'!I90</f>
        <v>0</v>
      </c>
      <c r="J90" s="470">
        <f>'Visi duomenys'!AD90</f>
        <v>7</v>
      </c>
      <c r="K90" s="470" t="str">
        <f>'Visi duomenys'!AE90</f>
        <v>Vandentvarka (naujų tinklų įrengimas)</v>
      </c>
      <c r="L90" s="470">
        <f>'Visi duomenys'!AF90</f>
        <v>6</v>
      </c>
      <c r="M90" s="470" t="str">
        <f>'Visi duomenys'!AG90</f>
        <v xml:space="preserve">Vandentvarka (esamų geriamo vandens ir nuotekų tinklų modernizavimas) </v>
      </c>
      <c r="N90" s="470">
        <f>'Visi duomenys'!AH90</f>
        <v>0</v>
      </c>
      <c r="O90" s="470">
        <f>'Visi duomenys'!AI90</f>
        <v>0</v>
      </c>
      <c r="P90" s="470">
        <f>'Visi duomenys'!AJ90</f>
        <v>0</v>
      </c>
      <c r="Q90" s="470">
        <f>'Visi duomenys'!AK90</f>
        <v>0</v>
      </c>
      <c r="R90" s="470">
        <f>'Visi duomenys'!AL90</f>
        <v>0</v>
      </c>
      <c r="S90" s="470">
        <f>'Visi duomenys'!AM90</f>
        <v>0</v>
      </c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29"/>
      <c r="AH90" s="229"/>
    </row>
    <row r="91" spans="1:34" ht="76.5" x14ac:dyDescent="0.2">
      <c r="A91" s="183" t="str">
        <f>'Visi duomenys'!A91</f>
        <v>3.1.1.1.2</v>
      </c>
      <c r="B91" s="183" t="str">
        <f>'Visi duomenys'!B91</f>
        <v>Vandens tiekimo ir nuotekų tvarkymo infrastruktūros renovavimas ir plėtra Pagėgių savivaldybėje (Natkiškiuose, Piktupėnuose)</v>
      </c>
      <c r="C91" s="183" t="str">
        <f>'Visi duomenys'!C91</f>
        <v>UAB Pagėgių komunalinis ūkis</v>
      </c>
      <c r="D91" s="183" t="str">
        <f>'Visi duomenys'!D91</f>
        <v>AM</v>
      </c>
      <c r="E91" s="183" t="str">
        <f>'Visi duomenys'!E91</f>
        <v>Pagėgių savivaldybė</v>
      </c>
      <c r="F91" s="183" t="str">
        <f>'Visi duomenys'!F91</f>
        <v>05.3.2-APVA-R-014</v>
      </c>
      <c r="G91" s="183" t="str">
        <f>'Visi duomenys'!G91</f>
        <v>R</v>
      </c>
      <c r="H91" s="183">
        <f>'Visi duomenys'!H91</f>
        <v>0</v>
      </c>
      <c r="I91" s="183">
        <f>'Visi duomenys'!I91</f>
        <v>0</v>
      </c>
      <c r="J91" s="470">
        <f>'Visi duomenys'!AD91</f>
        <v>6</v>
      </c>
      <c r="K91" s="470" t="str">
        <f>'Visi duomenys'!AE91</f>
        <v xml:space="preserve">Vandentvarka (esamų geriamo vandens ir nuotekų tinklų modernizavimas) </v>
      </c>
      <c r="L91" s="470">
        <f>'Visi duomenys'!AF91</f>
        <v>7</v>
      </c>
      <c r="M91" s="470" t="str">
        <f>'Visi duomenys'!AG91</f>
        <v>Vandentvarka (naujų tinklų įrengimas)</v>
      </c>
      <c r="N91" s="470">
        <f>'Visi duomenys'!AH91</f>
        <v>0</v>
      </c>
      <c r="O91" s="470">
        <f>'Visi duomenys'!AI91</f>
        <v>0</v>
      </c>
      <c r="P91" s="470">
        <f>'Visi duomenys'!AJ91</f>
        <v>0</v>
      </c>
      <c r="Q91" s="470">
        <f>'Visi duomenys'!AK91</f>
        <v>0</v>
      </c>
      <c r="R91" s="470">
        <f>'Visi duomenys'!AL91</f>
        <v>0</v>
      </c>
      <c r="S91" s="470">
        <f>'Visi duomenys'!AM91</f>
        <v>0</v>
      </c>
    </row>
    <row r="92" spans="1:34" ht="63.75" x14ac:dyDescent="0.2">
      <c r="A92" s="183" t="str">
        <f>'Visi duomenys'!A92</f>
        <v>3.1.1.1.3</v>
      </c>
      <c r="B92" s="183" t="str">
        <f>'Visi duomenys'!B92</f>
        <v>Vandens tiekimo ir nuotekų tvarkymo infrastruktūros plėtra Jurbarko rajone</v>
      </c>
      <c r="C92" s="183" t="str">
        <f>'Visi duomenys'!C92</f>
        <v>UAB „Jurbarko vandenys“</v>
      </c>
      <c r="D92" s="183" t="str">
        <f>'Visi duomenys'!D92</f>
        <v>AM</v>
      </c>
      <c r="E92" s="183" t="str">
        <f>'Visi duomenys'!E92</f>
        <v>Jurbarko rajonas</v>
      </c>
      <c r="F92" s="183" t="str">
        <f>'Visi duomenys'!F92</f>
        <v>05.3.2-APVA-R-014</v>
      </c>
      <c r="G92" s="183" t="str">
        <f>'Visi duomenys'!G92</f>
        <v>R</v>
      </c>
      <c r="H92" s="183">
        <f>'Visi duomenys'!H92</f>
        <v>0</v>
      </c>
      <c r="I92" s="183">
        <f>'Visi duomenys'!I92</f>
        <v>0</v>
      </c>
      <c r="J92" s="470">
        <f>'Visi duomenys'!AD92</f>
        <v>7</v>
      </c>
      <c r="K92" s="470" t="str">
        <f>'Visi duomenys'!AE92</f>
        <v>Vandentvarka (naujų tinklų įrengimas)</v>
      </c>
      <c r="L92" s="470">
        <f>'Visi duomenys'!AF92</f>
        <v>6</v>
      </c>
      <c r="M92" s="470" t="str">
        <f>'Visi duomenys'!AG92</f>
        <v xml:space="preserve">Vandentvarka (esamų geriamo vandens ir nuotekų tinklų modernizavimas) </v>
      </c>
      <c r="N92" s="470">
        <f>'Visi duomenys'!AH92</f>
        <v>0</v>
      </c>
      <c r="O92" s="470">
        <f>'Visi duomenys'!AI92</f>
        <v>0</v>
      </c>
      <c r="P92" s="470">
        <f>'Visi duomenys'!AJ92</f>
        <v>0</v>
      </c>
      <c r="Q92" s="470">
        <f>'Visi duomenys'!AK92</f>
        <v>0</v>
      </c>
      <c r="R92" s="470">
        <f>'Visi duomenys'!AL92</f>
        <v>0</v>
      </c>
      <c r="S92" s="470">
        <f>'Visi duomenys'!AM92</f>
        <v>0</v>
      </c>
    </row>
    <row r="93" spans="1:34" ht="63.75" x14ac:dyDescent="0.2">
      <c r="A93" s="183" t="str">
        <f>'Visi duomenys'!A93</f>
        <v>3.1.1.1.4</v>
      </c>
      <c r="B93" s="183" t="str">
        <f>'Visi duomenys'!B93</f>
        <v>Geriamojo vandens tiekimo ir nuotekų tvarkymo sistemų renovavimas ir plėtra Tauragės rajone</v>
      </c>
      <c r="C93" s="183" t="str">
        <f>'Visi duomenys'!C93</f>
        <v>UAB „Tauragės vandenys“</v>
      </c>
      <c r="D93" s="183" t="str">
        <f>'Visi duomenys'!D93</f>
        <v>AM</v>
      </c>
      <c r="E93" s="183" t="str">
        <f>'Visi duomenys'!E93</f>
        <v>Tauragės rajonas</v>
      </c>
      <c r="F93" s="183" t="str">
        <f>'Visi duomenys'!F93</f>
        <v>05.3.2-APVA-R-014</v>
      </c>
      <c r="G93" s="183" t="str">
        <f>'Visi duomenys'!G93</f>
        <v>R</v>
      </c>
      <c r="H93" s="183">
        <f>'Visi duomenys'!H93</f>
        <v>0</v>
      </c>
      <c r="I93" s="183">
        <f>'Visi duomenys'!I93</f>
        <v>0</v>
      </c>
      <c r="J93" s="470">
        <f>'Visi duomenys'!AD93</f>
        <v>6</v>
      </c>
      <c r="K93" s="470" t="str">
        <f>'Visi duomenys'!AE93</f>
        <v>Vandentvarka (esamų geriamo vandens ir nuotekų tinklų
modernizavimas)</v>
      </c>
      <c r="L93" s="470">
        <f>'Visi duomenys'!AF93</f>
        <v>7</v>
      </c>
      <c r="M93" s="470" t="str">
        <f>'Visi duomenys'!AG93</f>
        <v>Vandentvarka (naujų tinklų įrengimas)</v>
      </c>
      <c r="N93" s="470">
        <f>'Visi duomenys'!AH93</f>
        <v>0</v>
      </c>
      <c r="O93" s="470">
        <f>'Visi duomenys'!AI93</f>
        <v>0</v>
      </c>
      <c r="P93" s="470">
        <f>'Visi duomenys'!AJ93</f>
        <v>0</v>
      </c>
      <c r="Q93" s="470">
        <f>'Visi duomenys'!AK93</f>
        <v>0</v>
      </c>
      <c r="R93" s="470">
        <f>'Visi duomenys'!AL93</f>
        <v>0</v>
      </c>
      <c r="S93" s="470">
        <f>'Visi duomenys'!AM93</f>
        <v>0</v>
      </c>
    </row>
    <row r="94" spans="1:34" s="230" customFormat="1" x14ac:dyDescent="0.2">
      <c r="A94" s="352" t="str">
        <f>'Visi duomenys'!A94</f>
        <v>3.1.1.2</v>
      </c>
      <c r="B94" s="352" t="str">
        <f>'Visi duomenys'!B94</f>
        <v>Priemonė: Paviršinių nuotekų sistemų tvarkymas</v>
      </c>
      <c r="C94" s="352">
        <f>'Visi duomenys'!C94</f>
        <v>0</v>
      </c>
      <c r="D94" s="352">
        <f>'Visi duomenys'!D94</f>
        <v>0</v>
      </c>
      <c r="E94" s="352">
        <f>'Visi duomenys'!E94</f>
        <v>0</v>
      </c>
      <c r="F94" s="352">
        <f>'Visi duomenys'!F94</f>
        <v>0</v>
      </c>
      <c r="G94" s="352">
        <f>'Visi duomenys'!G94</f>
        <v>0</v>
      </c>
      <c r="H94" s="352">
        <f>'Visi duomenys'!H94</f>
        <v>0</v>
      </c>
      <c r="I94" s="352">
        <f>'Visi duomenys'!I94</f>
        <v>0</v>
      </c>
      <c r="J94" s="353">
        <f>'Visi duomenys'!AD94</f>
        <v>0</v>
      </c>
      <c r="K94" s="353">
        <f>'Visi duomenys'!AE94</f>
        <v>0</v>
      </c>
      <c r="L94" s="353">
        <f>'Visi duomenys'!AF94</f>
        <v>0</v>
      </c>
      <c r="M94" s="353">
        <f>'Visi duomenys'!AG94</f>
        <v>0</v>
      </c>
      <c r="N94" s="353">
        <f>'Visi duomenys'!AH94</f>
        <v>0</v>
      </c>
      <c r="O94" s="353">
        <f>'Visi duomenys'!AI94</f>
        <v>0</v>
      </c>
      <c r="P94" s="353">
        <f>'Visi duomenys'!AJ94</f>
        <v>0</v>
      </c>
      <c r="Q94" s="353">
        <f>'Visi duomenys'!AK94</f>
        <v>0</v>
      </c>
      <c r="R94" s="353">
        <f>'Visi duomenys'!AL94</f>
        <v>0</v>
      </c>
      <c r="S94" s="353">
        <f>'Visi duomenys'!AM94</f>
        <v>0</v>
      </c>
    </row>
    <row r="95" spans="1:34" ht="63.75" x14ac:dyDescent="0.2">
      <c r="A95" s="183" t="str">
        <f>'Visi duomenys'!A95</f>
        <v>3.1.1.2.1</v>
      </c>
      <c r="B95" s="183" t="str">
        <f>'Visi duomenys'!B95</f>
        <v>Paviršinių nuotekų sistemų  tvarkymas Tauragės mieste</v>
      </c>
      <c r="C95" s="183" t="str">
        <f>'Visi duomenys'!C95</f>
        <v>UAB „Tauragės vandenys“</v>
      </c>
      <c r="D95" s="183" t="str">
        <f>'Visi duomenys'!D95</f>
        <v>AM</v>
      </c>
      <c r="E95" s="183" t="str">
        <f>'Visi duomenys'!E95</f>
        <v>Tauragės rajonas</v>
      </c>
      <c r="F95" s="183" t="str">
        <f>'Visi duomenys'!F95</f>
        <v>05.1.1-APVA-R-007</v>
      </c>
      <c r="G95" s="183" t="str">
        <f>'Visi duomenys'!G95</f>
        <v>R</v>
      </c>
      <c r="H95" s="183">
        <f>'Visi duomenys'!H95</f>
        <v>0</v>
      </c>
      <c r="I95" s="183">
        <f>'Visi duomenys'!I95</f>
        <v>0</v>
      </c>
      <c r="J95" s="470">
        <f>'Visi duomenys'!AD95</f>
        <v>8</v>
      </c>
      <c r="K95" s="470" t="str">
        <f>'Visi duomenys'!AE95</f>
        <v>Lietaus nuotekų sistemų modernizavimas ir plėtra</v>
      </c>
      <c r="L95" s="470">
        <f>'Visi duomenys'!AF95</f>
        <v>0</v>
      </c>
      <c r="M95" s="470">
        <f>'Visi duomenys'!AG95</f>
        <v>0</v>
      </c>
      <c r="N95" s="470">
        <f>'Visi duomenys'!AH95</f>
        <v>0</v>
      </c>
      <c r="O95" s="470">
        <f>'Visi duomenys'!AI95</f>
        <v>0</v>
      </c>
      <c r="P95" s="470">
        <f>'Visi duomenys'!AJ95</f>
        <v>0</v>
      </c>
      <c r="Q95" s="470">
        <f>'Visi duomenys'!AK95</f>
        <v>0</v>
      </c>
      <c r="R95" s="470">
        <f>'Visi duomenys'!AL95</f>
        <v>0</v>
      </c>
      <c r="S95" s="470">
        <f>'Visi duomenys'!AM95</f>
        <v>0</v>
      </c>
    </row>
    <row r="96" spans="1:34" s="230" customFormat="1" ht="25.5" x14ac:dyDescent="0.2">
      <c r="A96" s="350" t="str">
        <f>'Visi duomenys'!A96</f>
        <v>3.1.2.</v>
      </c>
      <c r="B96" s="350" t="str">
        <f>'Visi duomenys'!B96</f>
        <v>Uždavinys. Plėsti atliekų tvarkymo infrastruktūrą, mažinti sąvartyne šalinamų atliekų kiekį.</v>
      </c>
      <c r="C96" s="350">
        <f>'Visi duomenys'!C96</f>
        <v>0</v>
      </c>
      <c r="D96" s="350">
        <f>'Visi duomenys'!D96</f>
        <v>0</v>
      </c>
      <c r="E96" s="350">
        <f>'Visi duomenys'!E96</f>
        <v>0</v>
      </c>
      <c r="F96" s="350">
        <f>'Visi duomenys'!F96</f>
        <v>0</v>
      </c>
      <c r="G96" s="350">
        <f>'Visi duomenys'!G96</f>
        <v>0</v>
      </c>
      <c r="H96" s="350">
        <f>'Visi duomenys'!H96</f>
        <v>0</v>
      </c>
      <c r="I96" s="350">
        <f>'Visi duomenys'!I96</f>
        <v>0</v>
      </c>
      <c r="J96" s="351">
        <f>'Visi duomenys'!AD96</f>
        <v>0</v>
      </c>
      <c r="K96" s="351">
        <f>'Visi duomenys'!AE96</f>
        <v>0</v>
      </c>
      <c r="L96" s="351">
        <f>'Visi duomenys'!AF96</f>
        <v>0</v>
      </c>
      <c r="M96" s="351">
        <f>'Visi duomenys'!AG96</f>
        <v>0</v>
      </c>
      <c r="N96" s="351">
        <f>'Visi duomenys'!AH96</f>
        <v>0</v>
      </c>
      <c r="O96" s="351">
        <f>'Visi duomenys'!AI96</f>
        <v>0</v>
      </c>
      <c r="P96" s="351">
        <f>'Visi duomenys'!AJ96</f>
        <v>0</v>
      </c>
      <c r="Q96" s="351">
        <f>'Visi duomenys'!AK96</f>
        <v>0</v>
      </c>
      <c r="R96" s="351">
        <f>'Visi duomenys'!AL96</f>
        <v>0</v>
      </c>
      <c r="S96" s="351">
        <f>'Visi duomenys'!AM96</f>
        <v>0</v>
      </c>
    </row>
    <row r="97" spans="1:19" s="230" customFormat="1" ht="25.5" x14ac:dyDescent="0.2">
      <c r="A97" s="352" t="str">
        <f>'Visi duomenys'!A97</f>
        <v>3.1.2.1</v>
      </c>
      <c r="B97" s="352" t="str">
        <f>'Visi duomenys'!B97</f>
        <v>Priemonė: Komunalinių atliekų tvarkymo infrastruktūros plėtra</v>
      </c>
      <c r="C97" s="352">
        <f>'Visi duomenys'!C97</f>
        <v>0</v>
      </c>
      <c r="D97" s="352">
        <f>'Visi duomenys'!D97</f>
        <v>0</v>
      </c>
      <c r="E97" s="352">
        <f>'Visi duomenys'!E97</f>
        <v>0</v>
      </c>
      <c r="F97" s="352">
        <f>'Visi duomenys'!F97</f>
        <v>0</v>
      </c>
      <c r="G97" s="352">
        <f>'Visi duomenys'!G97</f>
        <v>0</v>
      </c>
      <c r="H97" s="352">
        <f>'Visi duomenys'!H97</f>
        <v>0</v>
      </c>
      <c r="I97" s="352">
        <f>'Visi duomenys'!I97</f>
        <v>0</v>
      </c>
      <c r="J97" s="353">
        <f>'Visi duomenys'!AD97</f>
        <v>0</v>
      </c>
      <c r="K97" s="353">
        <f>'Visi duomenys'!AE97</f>
        <v>0</v>
      </c>
      <c r="L97" s="353">
        <f>'Visi duomenys'!AF97</f>
        <v>0</v>
      </c>
      <c r="M97" s="353">
        <f>'Visi duomenys'!AG97</f>
        <v>0</v>
      </c>
      <c r="N97" s="353">
        <f>'Visi duomenys'!AH97</f>
        <v>0</v>
      </c>
      <c r="O97" s="353">
        <f>'Visi duomenys'!AI97</f>
        <v>0</v>
      </c>
      <c r="P97" s="353">
        <f>'Visi duomenys'!AJ97</f>
        <v>0</v>
      </c>
      <c r="Q97" s="353">
        <f>'Visi duomenys'!AK97</f>
        <v>0</v>
      </c>
      <c r="R97" s="353">
        <f>'Visi duomenys'!AL97</f>
        <v>0</v>
      </c>
      <c r="S97" s="353">
        <f>'Visi duomenys'!AM97</f>
        <v>0</v>
      </c>
    </row>
    <row r="98" spans="1:19" ht="38.25" x14ac:dyDescent="0.2">
      <c r="A98" s="183" t="str">
        <f>'Visi duomenys'!A98</f>
        <v>3.1.2.1.1</v>
      </c>
      <c r="B98" s="183" t="str">
        <f>'Visi duomenys'!B98</f>
        <v>Tauragės regiono komunalinių atliekų tvarkymo infrastruktūros plėtra</v>
      </c>
      <c r="C98" s="183" t="str">
        <f>'Visi duomenys'!C98</f>
        <v>TRATC</v>
      </c>
      <c r="D98" s="183" t="str">
        <f>'Visi duomenys'!D98</f>
        <v>AM</v>
      </c>
      <c r="E98" s="183" t="str">
        <f>'Visi duomenys'!E98</f>
        <v>Tauragės apskritis</v>
      </c>
      <c r="F98" s="183" t="str">
        <f>'Visi duomenys'!F98</f>
        <v>05.2.1-APVA-R-008</v>
      </c>
      <c r="G98" s="183" t="str">
        <f>'Visi duomenys'!G98</f>
        <v>R</v>
      </c>
      <c r="H98" s="183">
        <f>'Visi duomenys'!H98</f>
        <v>0</v>
      </c>
      <c r="I98" s="183">
        <f>'Visi duomenys'!I98</f>
        <v>0</v>
      </c>
      <c r="J98" s="470">
        <f>'Visi duomenys'!AD98</f>
        <v>5</v>
      </c>
      <c r="K98" s="470" t="str">
        <f>'Visi duomenys'!AE98</f>
        <v>Atliekų tvarkymas (mažinimo, rūšiavimo ir perdirbimo skatinimo priemonės)</v>
      </c>
      <c r="L98" s="470">
        <f>'Visi duomenys'!AF98</f>
        <v>0</v>
      </c>
      <c r="M98" s="470">
        <f>'Visi duomenys'!AG98</f>
        <v>0</v>
      </c>
      <c r="N98" s="470">
        <f>'Visi duomenys'!AH98</f>
        <v>0</v>
      </c>
      <c r="O98" s="470">
        <f>'Visi duomenys'!AI98</f>
        <v>0</v>
      </c>
      <c r="P98" s="470">
        <f>'Visi duomenys'!AJ98</f>
        <v>0</v>
      </c>
      <c r="Q98" s="470">
        <f>'Visi duomenys'!AK98</f>
        <v>0</v>
      </c>
      <c r="R98" s="470">
        <f>'Visi duomenys'!AL98</f>
        <v>0</v>
      </c>
      <c r="S98" s="470">
        <f>'Visi duomenys'!AM98</f>
        <v>0</v>
      </c>
    </row>
    <row r="99" spans="1:19" s="230" customFormat="1" ht="38.25" x14ac:dyDescent="0.2">
      <c r="A99" s="350" t="str">
        <f>'Visi duomenys'!A99</f>
        <v>3.2.</v>
      </c>
      <c r="B99" s="350" t="str">
        <f>'Visi duomenys'!B99</f>
        <v>Tikslas. Saugoti ir tausojančiai naudoti regiono kraštovaizdį, užtikrinant tinkamą jo planavimą, naudojimą ir tvarkymą.</v>
      </c>
      <c r="C99" s="350">
        <f>'Visi duomenys'!C99</f>
        <v>0</v>
      </c>
      <c r="D99" s="350">
        <f>'Visi duomenys'!D99</f>
        <v>0</v>
      </c>
      <c r="E99" s="350">
        <f>'Visi duomenys'!E99</f>
        <v>0</v>
      </c>
      <c r="F99" s="350">
        <f>'Visi duomenys'!F99</f>
        <v>0</v>
      </c>
      <c r="G99" s="350">
        <f>'Visi duomenys'!G99</f>
        <v>0</v>
      </c>
      <c r="H99" s="350">
        <f>'Visi duomenys'!H99</f>
        <v>0</v>
      </c>
      <c r="I99" s="350">
        <f>'Visi duomenys'!I99</f>
        <v>0</v>
      </c>
      <c r="J99" s="351">
        <f>'Visi duomenys'!AD99</f>
        <v>0</v>
      </c>
      <c r="K99" s="351">
        <f>'Visi duomenys'!AE99</f>
        <v>0</v>
      </c>
      <c r="L99" s="351">
        <f>'Visi duomenys'!AF99</f>
        <v>0</v>
      </c>
      <c r="M99" s="351">
        <f>'Visi duomenys'!AG99</f>
        <v>0</v>
      </c>
      <c r="N99" s="351">
        <f>'Visi duomenys'!AH99</f>
        <v>0</v>
      </c>
      <c r="O99" s="351">
        <f>'Visi duomenys'!AI99</f>
        <v>0</v>
      </c>
      <c r="P99" s="351">
        <f>'Visi duomenys'!AJ99</f>
        <v>0</v>
      </c>
      <c r="Q99" s="351">
        <f>'Visi duomenys'!AK99</f>
        <v>0</v>
      </c>
      <c r="R99" s="351">
        <f>'Visi duomenys'!AL99</f>
        <v>0</v>
      </c>
      <c r="S99" s="351">
        <f>'Visi duomenys'!AM99</f>
        <v>0</v>
      </c>
    </row>
    <row r="100" spans="1:19" s="230" customFormat="1" ht="25.5" x14ac:dyDescent="0.2">
      <c r="A100" s="350" t="str">
        <f>'Visi duomenys'!A100</f>
        <v>3.2.1.</v>
      </c>
      <c r="B100" s="350" t="str">
        <f>'Visi duomenys'!B100</f>
        <v>Uždavinys. Padidinti kraštovaizdžio planavimo, tvarkymo ir racionalaus naudojimo bei apsaugos efektyvumą.</v>
      </c>
      <c r="C100" s="350">
        <f>'Visi duomenys'!C100</f>
        <v>0</v>
      </c>
      <c r="D100" s="350">
        <f>'Visi duomenys'!D100</f>
        <v>0</v>
      </c>
      <c r="E100" s="350">
        <f>'Visi duomenys'!E100</f>
        <v>0</v>
      </c>
      <c r="F100" s="350">
        <f>'Visi duomenys'!F100</f>
        <v>0</v>
      </c>
      <c r="G100" s="350">
        <f>'Visi duomenys'!G100</f>
        <v>0</v>
      </c>
      <c r="H100" s="350">
        <f>'Visi duomenys'!H100</f>
        <v>0</v>
      </c>
      <c r="I100" s="350">
        <f>'Visi duomenys'!I100</f>
        <v>0</v>
      </c>
      <c r="J100" s="351">
        <f>'Visi duomenys'!AD100</f>
        <v>0</v>
      </c>
      <c r="K100" s="351">
        <f>'Visi duomenys'!AE100</f>
        <v>0</v>
      </c>
      <c r="L100" s="351">
        <f>'Visi duomenys'!AF100</f>
        <v>0</v>
      </c>
      <c r="M100" s="351">
        <f>'Visi duomenys'!AG100</f>
        <v>0</v>
      </c>
      <c r="N100" s="351">
        <f>'Visi duomenys'!AH100</f>
        <v>0</v>
      </c>
      <c r="O100" s="351">
        <f>'Visi duomenys'!AI100</f>
        <v>0</v>
      </c>
      <c r="P100" s="351">
        <f>'Visi duomenys'!AJ100</f>
        <v>0</v>
      </c>
      <c r="Q100" s="351">
        <f>'Visi duomenys'!AK100</f>
        <v>0</v>
      </c>
      <c r="R100" s="351">
        <f>'Visi duomenys'!AL100</f>
        <v>0</v>
      </c>
      <c r="S100" s="351">
        <f>'Visi duomenys'!AM100</f>
        <v>0</v>
      </c>
    </row>
    <row r="101" spans="1:19" s="230" customFormat="1" x14ac:dyDescent="0.2">
      <c r="A101" s="352" t="str">
        <f>'Visi duomenys'!A101</f>
        <v>3.2.1.1</v>
      </c>
      <c r="B101" s="352" t="str">
        <f>'Visi duomenys'!B101</f>
        <v>Priemonė: Kraštovaizdžio apsauga</v>
      </c>
      <c r="C101" s="352">
        <f>'Visi duomenys'!C101</f>
        <v>0</v>
      </c>
      <c r="D101" s="352">
        <f>'Visi duomenys'!D101</f>
        <v>0</v>
      </c>
      <c r="E101" s="352">
        <f>'Visi duomenys'!E101</f>
        <v>0</v>
      </c>
      <c r="F101" s="352">
        <f>'Visi duomenys'!F101</f>
        <v>0</v>
      </c>
      <c r="G101" s="352">
        <f>'Visi duomenys'!G101</f>
        <v>0</v>
      </c>
      <c r="H101" s="352">
        <f>'Visi duomenys'!H101</f>
        <v>0</v>
      </c>
      <c r="I101" s="352">
        <f>'Visi duomenys'!I101</f>
        <v>0</v>
      </c>
      <c r="J101" s="353">
        <f>'Visi duomenys'!AD101</f>
        <v>0</v>
      </c>
      <c r="K101" s="353">
        <f>'Visi duomenys'!AE101</f>
        <v>0</v>
      </c>
      <c r="L101" s="353">
        <f>'Visi duomenys'!AF101</f>
        <v>0</v>
      </c>
      <c r="M101" s="353">
        <f>'Visi duomenys'!AG101</f>
        <v>0</v>
      </c>
      <c r="N101" s="353">
        <f>'Visi duomenys'!AH101</f>
        <v>0</v>
      </c>
      <c r="O101" s="353">
        <f>'Visi duomenys'!AI101</f>
        <v>0</v>
      </c>
      <c r="P101" s="353">
        <f>'Visi duomenys'!AJ101</f>
        <v>0</v>
      </c>
      <c r="Q101" s="353">
        <f>'Visi duomenys'!AK101</f>
        <v>0</v>
      </c>
      <c r="R101" s="353">
        <f>'Visi duomenys'!AL101</f>
        <v>0</v>
      </c>
      <c r="S101" s="353">
        <f>'Visi duomenys'!AM101</f>
        <v>0</v>
      </c>
    </row>
    <row r="102" spans="1:19" ht="38.25" x14ac:dyDescent="0.2">
      <c r="A102" s="183" t="str">
        <f>'Visi duomenys'!A102</f>
        <v>3.2.1.1.1</v>
      </c>
      <c r="B102" s="183" t="str">
        <f>'Visi duomenys'!B102</f>
        <v>Kraštovaizdžio apsaugos gerinimas Pagėgių savivaldybėje</v>
      </c>
      <c r="C102" s="183" t="str">
        <f>'Visi duomenys'!C102</f>
        <v>PSA</v>
      </c>
      <c r="D102" s="183" t="str">
        <f>'Visi duomenys'!D102</f>
        <v>AM</v>
      </c>
      <c r="E102" s="183" t="str">
        <f>'Visi duomenys'!E102</f>
        <v>Pagėgių savivaldybė</v>
      </c>
      <c r="F102" s="183" t="str">
        <f>'Visi duomenys'!F102</f>
        <v xml:space="preserve">05.5.1-APVA-R-019 </v>
      </c>
      <c r="G102" s="183" t="str">
        <f>'Visi duomenys'!G102</f>
        <v>R</v>
      </c>
      <c r="H102" s="183">
        <f>'Visi duomenys'!H102</f>
        <v>0</v>
      </c>
      <c r="I102" s="183">
        <f>'Visi duomenys'!I102</f>
        <v>0</v>
      </c>
      <c r="J102" s="470">
        <f>'Visi duomenys'!AD102</f>
        <v>38</v>
      </c>
      <c r="K102" s="470" t="str">
        <f>'Visi duomenys'!AE102</f>
        <v>Kraštovaizdžio tvarkymas (kraštovaizdžio etalonai, pažeistos teritorijos ir pan.)</v>
      </c>
      <c r="L102" s="470">
        <f>'Visi duomenys'!AF102</f>
        <v>0</v>
      </c>
      <c r="M102" s="470">
        <f>'Visi duomenys'!AG102</f>
        <v>0</v>
      </c>
      <c r="N102" s="470">
        <f>'Visi duomenys'!AH102</f>
        <v>0</v>
      </c>
      <c r="O102" s="470">
        <f>'Visi duomenys'!AI102</f>
        <v>0</v>
      </c>
      <c r="P102" s="470">
        <f>'Visi duomenys'!AJ102</f>
        <v>0</v>
      </c>
      <c r="Q102" s="470">
        <f>'Visi duomenys'!AK102</f>
        <v>0</v>
      </c>
      <c r="R102" s="470">
        <f>'Visi duomenys'!AL102</f>
        <v>0</v>
      </c>
      <c r="S102" s="470">
        <f>'Visi duomenys'!AM102</f>
        <v>0</v>
      </c>
    </row>
    <row r="103" spans="1:19" ht="38.25" x14ac:dyDescent="0.2">
      <c r="A103" s="183" t="str">
        <f>'Visi duomenys'!A103</f>
        <v>3.2.1.1.2</v>
      </c>
      <c r="B103" s="183" t="str">
        <f>'Visi duomenys'!B103</f>
        <v>Bešeimininkių apleistų statinių likvidavimas Jurbarko rajone</v>
      </c>
      <c r="C103" s="183" t="str">
        <f>'Visi duomenys'!C103</f>
        <v>JRSA</v>
      </c>
      <c r="D103" s="183" t="str">
        <f>'Visi duomenys'!D103</f>
        <v>AM</v>
      </c>
      <c r="E103" s="183" t="str">
        <f>'Visi duomenys'!E103</f>
        <v>Jurbarko rajonas</v>
      </c>
      <c r="F103" s="183" t="str">
        <f>'Visi duomenys'!F103</f>
        <v xml:space="preserve">05.5.1-APVA-R-019 </v>
      </c>
      <c r="G103" s="183" t="str">
        <f>'Visi duomenys'!G103</f>
        <v>R</v>
      </c>
      <c r="H103" s="183">
        <f>'Visi duomenys'!H103</f>
        <v>0</v>
      </c>
      <c r="I103" s="183">
        <f>'Visi duomenys'!I103</f>
        <v>0</v>
      </c>
      <c r="J103" s="470">
        <f>'Visi duomenys'!AD103</f>
        <v>38</v>
      </c>
      <c r="K103" s="470" t="str">
        <f>'Visi duomenys'!AE103</f>
        <v>Kraštovaizdžio tvarkymas (kraštovaizdžio etalonai, pažeistos teritorijos ir pan.)</v>
      </c>
      <c r="L103" s="470">
        <f>'Visi duomenys'!AF103</f>
        <v>0</v>
      </c>
      <c r="M103" s="470">
        <f>'Visi duomenys'!AG103</f>
        <v>0</v>
      </c>
      <c r="N103" s="470">
        <f>'Visi duomenys'!AH103</f>
        <v>0</v>
      </c>
      <c r="O103" s="470">
        <f>'Visi duomenys'!AI103</f>
        <v>0</v>
      </c>
      <c r="P103" s="470">
        <f>'Visi duomenys'!AJ103</f>
        <v>0</v>
      </c>
      <c r="Q103" s="470">
        <f>'Visi duomenys'!AK103</f>
        <v>0</v>
      </c>
      <c r="R103" s="470">
        <f>'Visi duomenys'!AL103</f>
        <v>0</v>
      </c>
      <c r="S103" s="470">
        <f>'Visi duomenys'!AM103</f>
        <v>0</v>
      </c>
    </row>
    <row r="104" spans="1:19" ht="38.25" x14ac:dyDescent="0.2">
      <c r="A104" s="183" t="str">
        <f>'Visi duomenys'!A104</f>
        <v>3.2.1.1.3</v>
      </c>
      <c r="B104" s="183" t="str">
        <f>'Visi duomenys'!B104</f>
        <v>Kraštovaizdžio formavimas Jurbarko rajone</v>
      </c>
      <c r="C104" s="183" t="str">
        <f>'Visi duomenys'!C104</f>
        <v>JRSA</v>
      </c>
      <c r="D104" s="183" t="str">
        <f>'Visi duomenys'!D104</f>
        <v>AM</v>
      </c>
      <c r="E104" s="183" t="str">
        <f>'Visi duomenys'!E104</f>
        <v>Jurbarko rajonas</v>
      </c>
      <c r="F104" s="183" t="str">
        <f>'Visi duomenys'!F104</f>
        <v xml:space="preserve">05.5.1-APVA-R-019 </v>
      </c>
      <c r="G104" s="183" t="str">
        <f>'Visi duomenys'!G104</f>
        <v>R</v>
      </c>
      <c r="H104" s="183">
        <f>'Visi duomenys'!H104</f>
        <v>0</v>
      </c>
      <c r="I104" s="183">
        <f>'Visi duomenys'!I104</f>
        <v>0</v>
      </c>
      <c r="J104" s="470">
        <f>'Visi duomenys'!AD104</f>
        <v>38</v>
      </c>
      <c r="K104" s="470" t="str">
        <f>'Visi duomenys'!AE104</f>
        <v>Kraštovaizdžio tvarkymas (kraštovaizdžio etalonai, pažeistos teritorijos ir pan.)</v>
      </c>
      <c r="L104" s="470">
        <f>'Visi duomenys'!AF104</f>
        <v>0</v>
      </c>
      <c r="M104" s="470">
        <f>'Visi duomenys'!AG104</f>
        <v>0</v>
      </c>
      <c r="N104" s="470">
        <f>'Visi duomenys'!AH104</f>
        <v>0</v>
      </c>
      <c r="O104" s="470">
        <f>'Visi duomenys'!AI104</f>
        <v>0</v>
      </c>
      <c r="P104" s="470">
        <f>'Visi duomenys'!AJ104</f>
        <v>0</v>
      </c>
      <c r="Q104" s="470">
        <f>'Visi duomenys'!AK104</f>
        <v>0</v>
      </c>
      <c r="R104" s="470">
        <f>'Visi duomenys'!AL104</f>
        <v>0</v>
      </c>
      <c r="S104" s="470">
        <f>'Visi duomenys'!AM104</f>
        <v>0</v>
      </c>
    </row>
    <row r="105" spans="1:19" ht="38.25" x14ac:dyDescent="0.2">
      <c r="A105" s="183" t="str">
        <f>'Visi duomenys'!A105</f>
        <v>3.2.1.1.4</v>
      </c>
      <c r="B105" s="183" t="str">
        <f>'Visi duomenys'!B105</f>
        <v>Smalininkų uosto šlaitų ir pylimų tvarkymas</v>
      </c>
      <c r="C105" s="183" t="str">
        <f>'Visi duomenys'!C105</f>
        <v>JRSA</v>
      </c>
      <c r="D105" s="183" t="str">
        <f>'Visi duomenys'!D105</f>
        <v>AM</v>
      </c>
      <c r="E105" s="183" t="str">
        <f>'Visi duomenys'!E105</f>
        <v>Jurbarko rajonas</v>
      </c>
      <c r="F105" s="183" t="str">
        <f>'Visi duomenys'!F105</f>
        <v xml:space="preserve">05.5.1-APVA-R-019 </v>
      </c>
      <c r="G105" s="183" t="str">
        <f>'Visi duomenys'!G105</f>
        <v>R</v>
      </c>
      <c r="H105" s="183">
        <f>'Visi duomenys'!H105</f>
        <v>0</v>
      </c>
      <c r="I105" s="183" t="str">
        <f>'Visi duomenys'!I105</f>
        <v>rez.</v>
      </c>
      <c r="J105" s="470">
        <f>'Visi duomenys'!AD105</f>
        <v>0</v>
      </c>
      <c r="K105" s="470">
        <f>'Visi duomenys'!AE105</f>
        <v>0</v>
      </c>
      <c r="L105" s="470">
        <f>'Visi duomenys'!AF105</f>
        <v>0</v>
      </c>
      <c r="M105" s="470">
        <f>'Visi duomenys'!AG105</f>
        <v>0</v>
      </c>
      <c r="N105" s="470">
        <f>'Visi duomenys'!AH105</f>
        <v>0</v>
      </c>
      <c r="O105" s="470">
        <f>'Visi duomenys'!AI105</f>
        <v>0</v>
      </c>
      <c r="P105" s="470">
        <f>'Visi duomenys'!AJ105</f>
        <v>0</v>
      </c>
      <c r="Q105" s="470">
        <f>'Visi duomenys'!AK105</f>
        <v>0</v>
      </c>
      <c r="R105" s="470">
        <f>'Visi duomenys'!AL105</f>
        <v>0</v>
      </c>
      <c r="S105" s="470">
        <f>'Visi duomenys'!AM105</f>
        <v>0</v>
      </c>
    </row>
    <row r="106" spans="1:19" ht="38.25" x14ac:dyDescent="0.2">
      <c r="A106" s="183" t="str">
        <f>'Visi duomenys'!A106</f>
        <v>3.2.1.1.5</v>
      </c>
      <c r="B106" s="183" t="str">
        <f>'Visi duomenys'!B106</f>
        <v xml:space="preserve">Kraštovaizdžio formavimas ir ekologinės būklės gerinimas Tauragės mieste  </v>
      </c>
      <c r="C106" s="183" t="str">
        <f>'Visi duomenys'!C106</f>
        <v>TRSA</v>
      </c>
      <c r="D106" s="183" t="str">
        <f>'Visi duomenys'!D106</f>
        <v>AM</v>
      </c>
      <c r="E106" s="183" t="str">
        <f>'Visi duomenys'!E106</f>
        <v>Tauragės rajonas</v>
      </c>
      <c r="F106" s="183" t="str">
        <f>'Visi duomenys'!F106</f>
        <v xml:space="preserve">05.5.1-APVA-R-019 </v>
      </c>
      <c r="G106" s="183" t="str">
        <f>'Visi duomenys'!G106</f>
        <v>R</v>
      </c>
      <c r="H106" s="183">
        <f>'Visi duomenys'!H106</f>
        <v>0</v>
      </c>
      <c r="I106" s="183">
        <f>'Visi duomenys'!I106</f>
        <v>0</v>
      </c>
      <c r="J106" s="470">
        <f>'Visi duomenys'!AD106</f>
        <v>38</v>
      </c>
      <c r="K106" s="470" t="str">
        <f>'Visi duomenys'!AE106</f>
        <v>Kraštovaizdžio tvarkymas (kraštovaizdžio etalonai, pažeistos teritorijos ir pan.)</v>
      </c>
      <c r="L106" s="470">
        <f>'Visi duomenys'!AF106</f>
        <v>0</v>
      </c>
      <c r="M106" s="470">
        <f>'Visi duomenys'!AG106</f>
        <v>0</v>
      </c>
      <c r="N106" s="470">
        <f>'Visi duomenys'!AH106</f>
        <v>0</v>
      </c>
      <c r="O106" s="470">
        <f>'Visi duomenys'!AI106</f>
        <v>0</v>
      </c>
      <c r="P106" s="470">
        <f>'Visi duomenys'!AJ106</f>
        <v>0</v>
      </c>
      <c r="Q106" s="470">
        <f>'Visi duomenys'!AK106</f>
        <v>0</v>
      </c>
      <c r="R106" s="470">
        <f>'Visi duomenys'!AL106</f>
        <v>0</v>
      </c>
      <c r="S106" s="470">
        <f>'Visi duomenys'!AM106</f>
        <v>0</v>
      </c>
    </row>
    <row r="107" spans="1:19" ht="38.25" x14ac:dyDescent="0.2">
      <c r="A107" s="183" t="str">
        <f>'Visi duomenys'!A107</f>
        <v>3.2.1.1.6</v>
      </c>
      <c r="B107" s="183" t="str">
        <f>'Visi duomenys'!B107</f>
        <v xml:space="preserve">Kraštovaizdžio formavimas  Šilalės mieste  </v>
      </c>
      <c r="C107" s="183" t="str">
        <f>'Visi duomenys'!C107</f>
        <v>ŠRSA</v>
      </c>
      <c r="D107" s="183" t="str">
        <f>'Visi duomenys'!D107</f>
        <v>AM</v>
      </c>
      <c r="E107" s="183" t="str">
        <f>'Visi duomenys'!E107</f>
        <v>Šilalės rajonas</v>
      </c>
      <c r="F107" s="183" t="str">
        <f>'Visi duomenys'!F107</f>
        <v xml:space="preserve">05.5.1-APVA-R-019 </v>
      </c>
      <c r="G107" s="183" t="str">
        <f>'Visi duomenys'!G107</f>
        <v>R</v>
      </c>
      <c r="H107" s="183">
        <f>'Visi duomenys'!H107</f>
        <v>0</v>
      </c>
      <c r="I107" s="183">
        <f>'Visi duomenys'!I107</f>
        <v>0</v>
      </c>
      <c r="J107" s="470">
        <f>'Visi duomenys'!AD107</f>
        <v>38</v>
      </c>
      <c r="K107" s="470" t="str">
        <f>'Visi duomenys'!AE107</f>
        <v>Kraštovaizdžio tvarkymas (kraštovaizdžio etalonai, pažeistos teritorijos ir pan.)</v>
      </c>
      <c r="L107" s="470">
        <f>'Visi duomenys'!AF107</f>
        <v>0</v>
      </c>
      <c r="M107" s="470">
        <f>'Visi duomenys'!AG107</f>
        <v>0</v>
      </c>
      <c r="N107" s="470">
        <f>'Visi duomenys'!AH107</f>
        <v>0</v>
      </c>
      <c r="O107" s="470">
        <f>'Visi duomenys'!AI107</f>
        <v>0</v>
      </c>
      <c r="P107" s="470">
        <f>'Visi duomenys'!AJ107</f>
        <v>0</v>
      </c>
      <c r="Q107" s="470">
        <f>'Visi duomenys'!AK107</f>
        <v>0</v>
      </c>
      <c r="R107" s="470">
        <f>'Visi duomenys'!AL107</f>
        <v>0</v>
      </c>
      <c r="S107" s="470">
        <f>'Visi duomenys'!AM107</f>
        <v>0</v>
      </c>
    </row>
    <row r="108" spans="1:19" ht="38.25" x14ac:dyDescent="0.2">
      <c r="A108" s="183" t="str">
        <f>'Visi duomenys'!A108</f>
        <v>3.2.1.1.7</v>
      </c>
      <c r="B108" s="183" t="str">
        <f>'Visi duomenys'!B108</f>
        <v>Šilalės rajono savivaldybės teritorijos bendrojo plano  gamtinio karkaso sprendinių koregavimas  ir bešeimininkių apleistų pastatų likvidavimas  rajone</v>
      </c>
      <c r="C108" s="183" t="str">
        <f>'Visi duomenys'!C108</f>
        <v>ŠRSA</v>
      </c>
      <c r="D108" s="183" t="str">
        <f>'Visi duomenys'!D108</f>
        <v>AM</v>
      </c>
      <c r="E108" s="183" t="str">
        <f>'Visi duomenys'!E108</f>
        <v>Šilalės rajonas</v>
      </c>
      <c r="F108" s="183" t="str">
        <f>'Visi duomenys'!F108</f>
        <v xml:space="preserve">05.5.1-APVA-R-019 </v>
      </c>
      <c r="G108" s="183" t="str">
        <f>'Visi duomenys'!G108</f>
        <v>R</v>
      </c>
      <c r="H108" s="183">
        <f>'Visi duomenys'!H108</f>
        <v>0</v>
      </c>
      <c r="I108" s="183">
        <f>'Visi duomenys'!I108</f>
        <v>0</v>
      </c>
      <c r="J108" s="470">
        <f>'Visi duomenys'!AD108</f>
        <v>38</v>
      </c>
      <c r="K108" s="470" t="str">
        <f>'Visi duomenys'!AE108</f>
        <v>Kraštovaizdžio tvarkymas (kraštovaizdžio etalonai, pažeistos teritorijos ir pan.)</v>
      </c>
      <c r="L108" s="470">
        <f>'Visi duomenys'!AF108</f>
        <v>0</v>
      </c>
      <c r="M108" s="470">
        <f>'Visi duomenys'!AG108</f>
        <v>0</v>
      </c>
      <c r="N108" s="470">
        <f>'Visi duomenys'!AH108</f>
        <v>0</v>
      </c>
      <c r="O108" s="470">
        <f>'Visi duomenys'!AI108</f>
        <v>0</v>
      </c>
      <c r="P108" s="470">
        <f>'Visi duomenys'!AJ108</f>
        <v>0</v>
      </c>
      <c r="Q108" s="470">
        <f>'Visi duomenys'!AK108</f>
        <v>0</v>
      </c>
      <c r="R108" s="470">
        <f>'Visi duomenys'!AL108</f>
        <v>0</v>
      </c>
      <c r="S108" s="470">
        <f>'Visi duomenys'!AM108</f>
        <v>0</v>
      </c>
    </row>
  </sheetData>
  <autoFilter ref="A4:S108"/>
  <mergeCells count="2">
    <mergeCell ref="K3:S3"/>
    <mergeCell ref="A3:I3"/>
  </mergeCells>
  <pageMargins left="0.7" right="0.7" top="0.75" bottom="0.75" header="0.3" footer="0.3"/>
  <pageSetup paperSize="9" scale="53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8"/>
  <dimension ref="A1:B53"/>
  <sheetViews>
    <sheetView workbookViewId="0">
      <selection activeCell="B22" sqref="B22"/>
    </sheetView>
  </sheetViews>
  <sheetFormatPr defaultRowHeight="15" x14ac:dyDescent="0.25"/>
  <cols>
    <col min="1" max="1" width="7.28515625" style="266" customWidth="1"/>
    <col min="2" max="2" width="65.28515625" style="266" customWidth="1"/>
    <col min="3" max="16384" width="9.140625" style="266"/>
  </cols>
  <sheetData>
    <row r="1" spans="1:2" ht="15.75" x14ac:dyDescent="0.25">
      <c r="A1" s="265" t="s">
        <v>420</v>
      </c>
    </row>
    <row r="3" spans="1:2" x14ac:dyDescent="0.25">
      <c r="A3" s="267" t="s">
        <v>52</v>
      </c>
      <c r="B3" s="267" t="s">
        <v>223</v>
      </c>
    </row>
    <row r="4" spans="1:2" x14ac:dyDescent="0.25">
      <c r="A4" s="267">
        <v>1</v>
      </c>
      <c r="B4" s="267" t="s">
        <v>224</v>
      </c>
    </row>
    <row r="5" spans="1:2" x14ac:dyDescent="0.25">
      <c r="A5" s="267">
        <v>2</v>
      </c>
      <c r="B5" s="267" t="s">
        <v>225</v>
      </c>
    </row>
    <row r="6" spans="1:2" x14ac:dyDescent="0.25">
      <c r="A6" s="267">
        <v>3</v>
      </c>
      <c r="B6" s="267" t="s">
        <v>226</v>
      </c>
    </row>
    <row r="7" spans="1:2" x14ac:dyDescent="0.25">
      <c r="A7" s="267">
        <v>4</v>
      </c>
      <c r="B7" s="267" t="s">
        <v>227</v>
      </c>
    </row>
    <row r="8" spans="1:2" x14ac:dyDescent="0.25">
      <c r="A8" s="267">
        <v>5</v>
      </c>
      <c r="B8" s="267" t="s">
        <v>228</v>
      </c>
    </row>
    <row r="9" spans="1:2" x14ac:dyDescent="0.25">
      <c r="A9" s="267">
        <v>6</v>
      </c>
      <c r="B9" s="267" t="s">
        <v>229</v>
      </c>
    </row>
    <row r="10" spans="1:2" x14ac:dyDescent="0.25">
      <c r="A10" s="267">
        <v>7</v>
      </c>
      <c r="B10" s="267" t="s">
        <v>230</v>
      </c>
    </row>
    <row r="11" spans="1:2" x14ac:dyDescent="0.25">
      <c r="A11" s="267">
        <v>8</v>
      </c>
      <c r="B11" s="267" t="s">
        <v>231</v>
      </c>
    </row>
    <row r="12" spans="1:2" x14ac:dyDescent="0.25">
      <c r="A12" s="267">
        <v>9</v>
      </c>
      <c r="B12" s="267" t="s">
        <v>232</v>
      </c>
    </row>
    <row r="13" spans="1:2" x14ac:dyDescent="0.25">
      <c r="A13" s="267">
        <v>10</v>
      </c>
      <c r="B13" s="267" t="s">
        <v>233</v>
      </c>
    </row>
    <row r="14" spans="1:2" x14ac:dyDescent="0.25">
      <c r="A14" s="267">
        <v>11</v>
      </c>
      <c r="B14" s="267" t="s">
        <v>234</v>
      </c>
    </row>
    <row r="15" spans="1:2" x14ac:dyDescent="0.25">
      <c r="A15" s="267">
        <v>12</v>
      </c>
      <c r="B15" s="267" t="s">
        <v>235</v>
      </c>
    </row>
    <row r="16" spans="1:2" x14ac:dyDescent="0.25">
      <c r="A16" s="267">
        <v>13</v>
      </c>
      <c r="B16" s="267" t="s">
        <v>236</v>
      </c>
    </row>
    <row r="17" spans="1:2" x14ac:dyDescent="0.25">
      <c r="A17" s="267">
        <v>14</v>
      </c>
      <c r="B17" s="267" t="s">
        <v>237</v>
      </c>
    </row>
    <row r="18" spans="1:2" x14ac:dyDescent="0.25">
      <c r="A18" s="267">
        <v>15</v>
      </c>
      <c r="B18" s="267" t="s">
        <v>238</v>
      </c>
    </row>
    <row r="19" spans="1:2" x14ac:dyDescent="0.25">
      <c r="A19" s="267">
        <v>16</v>
      </c>
      <c r="B19" s="267" t="s">
        <v>239</v>
      </c>
    </row>
    <row r="20" spans="1:2" x14ac:dyDescent="0.25">
      <c r="A20" s="267">
        <v>17</v>
      </c>
      <c r="B20" s="267" t="s">
        <v>240</v>
      </c>
    </row>
    <row r="21" spans="1:2" x14ac:dyDescent="0.25">
      <c r="A21" s="267">
        <v>18</v>
      </c>
      <c r="B21" s="267" t="s">
        <v>241</v>
      </c>
    </row>
    <row r="22" spans="1:2" ht="38.25" x14ac:dyDescent="0.25">
      <c r="A22" s="267">
        <v>19</v>
      </c>
      <c r="B22" s="267" t="s">
        <v>565</v>
      </c>
    </row>
    <row r="23" spans="1:2" x14ac:dyDescent="0.25">
      <c r="A23" s="267">
        <v>20</v>
      </c>
      <c r="B23" s="267" t="s">
        <v>242</v>
      </c>
    </row>
    <row r="24" spans="1:2" x14ac:dyDescent="0.25">
      <c r="A24" s="267">
        <v>21</v>
      </c>
      <c r="B24" s="267" t="s">
        <v>243</v>
      </c>
    </row>
    <row r="25" spans="1:2" x14ac:dyDescent="0.25">
      <c r="A25" s="267">
        <v>22</v>
      </c>
      <c r="B25" s="267" t="s">
        <v>244</v>
      </c>
    </row>
    <row r="26" spans="1:2" x14ac:dyDescent="0.25">
      <c r="A26" s="267">
        <v>23</v>
      </c>
      <c r="B26" s="267" t="s">
        <v>245</v>
      </c>
    </row>
    <row r="27" spans="1:2" x14ac:dyDescent="0.25">
      <c r="A27" s="267">
        <v>24</v>
      </c>
      <c r="B27" s="267" t="s">
        <v>246</v>
      </c>
    </row>
    <row r="28" spans="1:2" x14ac:dyDescent="0.25">
      <c r="A28" s="267">
        <v>25</v>
      </c>
      <c r="B28" s="267" t="s">
        <v>247</v>
      </c>
    </row>
    <row r="29" spans="1:2" x14ac:dyDescent="0.25">
      <c r="A29" s="267">
        <v>26</v>
      </c>
      <c r="B29" s="267" t="s">
        <v>248</v>
      </c>
    </row>
    <row r="30" spans="1:2" x14ac:dyDescent="0.25">
      <c r="A30" s="267">
        <v>27</v>
      </c>
      <c r="B30" s="267" t="s">
        <v>249</v>
      </c>
    </row>
    <row r="31" spans="1:2" ht="25.5" x14ac:dyDescent="0.25">
      <c r="A31" s="267">
        <v>28</v>
      </c>
      <c r="B31" s="267" t="s">
        <v>250</v>
      </c>
    </row>
    <row r="32" spans="1:2" ht="25.5" x14ac:dyDescent="0.25">
      <c r="A32" s="267">
        <v>29</v>
      </c>
      <c r="B32" s="267" t="s">
        <v>251</v>
      </c>
    </row>
    <row r="33" spans="1:2" ht="25.5" x14ac:dyDescent="0.25">
      <c r="A33" s="267">
        <v>30</v>
      </c>
      <c r="B33" s="267" t="s">
        <v>252</v>
      </c>
    </row>
    <row r="34" spans="1:2" ht="25.5" x14ac:dyDescent="0.25">
      <c r="A34" s="267">
        <v>31</v>
      </c>
      <c r="B34" s="267" t="s">
        <v>253</v>
      </c>
    </row>
    <row r="35" spans="1:2" ht="25.5" x14ac:dyDescent="0.25">
      <c r="A35" s="267">
        <v>32</v>
      </c>
      <c r="B35" s="267" t="s">
        <v>254</v>
      </c>
    </row>
    <row r="36" spans="1:2" ht="25.5" x14ac:dyDescent="0.25">
      <c r="A36" s="267">
        <v>33</v>
      </c>
      <c r="B36" s="267" t="s">
        <v>255</v>
      </c>
    </row>
    <row r="37" spans="1:2" ht="25.5" x14ac:dyDescent="0.25">
      <c r="A37" s="267">
        <v>34</v>
      </c>
      <c r="B37" s="267" t="s">
        <v>256</v>
      </c>
    </row>
    <row r="38" spans="1:2" x14ac:dyDescent="0.25">
      <c r="A38" s="267">
        <v>35</v>
      </c>
      <c r="B38" s="267" t="s">
        <v>257</v>
      </c>
    </row>
    <row r="39" spans="1:2" x14ac:dyDescent="0.25">
      <c r="A39" s="267">
        <v>36</v>
      </c>
      <c r="B39" s="267" t="s">
        <v>258</v>
      </c>
    </row>
    <row r="40" spans="1:2" ht="25.5" x14ac:dyDescent="0.25">
      <c r="A40" s="267">
        <v>37</v>
      </c>
      <c r="B40" s="267" t="s">
        <v>259</v>
      </c>
    </row>
    <row r="41" spans="1:2" x14ac:dyDescent="0.25">
      <c r="A41" s="267">
        <v>38</v>
      </c>
      <c r="B41" s="267" t="s">
        <v>260</v>
      </c>
    </row>
    <row r="42" spans="1:2" x14ac:dyDescent="0.25">
      <c r="A42" s="267">
        <v>39</v>
      </c>
      <c r="B42" s="267" t="s">
        <v>261</v>
      </c>
    </row>
    <row r="43" spans="1:2" x14ac:dyDescent="0.25">
      <c r="A43" s="267">
        <v>40</v>
      </c>
      <c r="B43" s="267" t="s">
        <v>262</v>
      </c>
    </row>
    <row r="44" spans="1:2" x14ac:dyDescent="0.25">
      <c r="A44" s="267">
        <v>41</v>
      </c>
      <c r="B44" s="267" t="s">
        <v>263</v>
      </c>
    </row>
    <row r="45" spans="1:2" x14ac:dyDescent="0.25">
      <c r="A45" s="267">
        <v>42</v>
      </c>
      <c r="B45" s="267" t="s">
        <v>264</v>
      </c>
    </row>
    <row r="46" spans="1:2" x14ac:dyDescent="0.25">
      <c r="A46" s="267">
        <v>43</v>
      </c>
      <c r="B46" s="268" t="s">
        <v>265</v>
      </c>
    </row>
    <row r="47" spans="1:2" x14ac:dyDescent="0.25">
      <c r="A47" s="267">
        <v>44</v>
      </c>
      <c r="B47" s="268" t="s">
        <v>195</v>
      </c>
    </row>
    <row r="48" spans="1:2" x14ac:dyDescent="0.25">
      <c r="A48" s="267">
        <v>45</v>
      </c>
      <c r="B48" s="268" t="s">
        <v>266</v>
      </c>
    </row>
    <row r="49" spans="1:2" x14ac:dyDescent="0.25">
      <c r="A49" s="267">
        <v>46</v>
      </c>
      <c r="B49" s="268" t="s">
        <v>267</v>
      </c>
    </row>
    <row r="50" spans="1:2" x14ac:dyDescent="0.25">
      <c r="A50" s="267">
        <v>47</v>
      </c>
      <c r="B50" s="268" t="s">
        <v>268</v>
      </c>
    </row>
    <row r="51" spans="1:2" x14ac:dyDescent="0.25">
      <c r="A51" s="267">
        <v>48</v>
      </c>
      <c r="B51" s="268" t="s">
        <v>269</v>
      </c>
    </row>
    <row r="52" spans="1:2" x14ac:dyDescent="0.25">
      <c r="A52" s="267">
        <v>49</v>
      </c>
      <c r="B52" s="268" t="s">
        <v>270</v>
      </c>
    </row>
    <row r="53" spans="1:2" x14ac:dyDescent="0.25">
      <c r="A53" s="267">
        <v>50</v>
      </c>
      <c r="B53" s="268" t="s">
        <v>271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9">
    <pageSetUpPr fitToPage="1"/>
  </sheetPr>
  <dimension ref="A1:U108"/>
  <sheetViews>
    <sheetView showZeros="0" tabSelected="1" topLeftCell="A58" workbookViewId="0">
      <selection activeCell="N68" sqref="N68"/>
    </sheetView>
  </sheetViews>
  <sheetFormatPr defaultRowHeight="12.75" x14ac:dyDescent="0.2"/>
  <cols>
    <col min="1" max="1" width="8.42578125" style="179" customWidth="1"/>
    <col min="2" max="2" width="47.5703125" style="180" customWidth="1"/>
    <col min="3" max="3" width="7" style="180" customWidth="1"/>
    <col min="4" max="4" width="6.42578125" style="180" customWidth="1"/>
    <col min="5" max="5" width="8.7109375" style="180" customWidth="1"/>
    <col min="6" max="6" width="6.5703125" style="180" customWidth="1"/>
    <col min="7" max="7" width="3.7109375" style="180" customWidth="1"/>
    <col min="8" max="8" width="4.85546875" style="180" customWidth="1"/>
    <col min="9" max="9" width="4.140625" style="180" customWidth="1"/>
    <col min="10" max="10" width="9.140625" style="180"/>
    <col min="11" max="11" width="27.7109375" style="205" customWidth="1"/>
    <col min="12" max="12" width="9.140625" style="180"/>
    <col min="13" max="13" width="10.42578125" style="180" customWidth="1"/>
    <col min="14" max="14" width="27.140625" style="180" customWidth="1"/>
    <col min="15" max="16384" width="9.140625" style="180"/>
  </cols>
  <sheetData>
    <row r="1" spans="1:21" ht="18.75" x14ac:dyDescent="0.2">
      <c r="A1" s="354" t="s">
        <v>416</v>
      </c>
    </row>
    <row r="2" spans="1:21" ht="13.5" thickBot="1" x14ac:dyDescent="0.25"/>
    <row r="3" spans="1:21" ht="42" customHeight="1" x14ac:dyDescent="0.2">
      <c r="A3" s="602" t="s">
        <v>1</v>
      </c>
      <c r="B3" s="603"/>
      <c r="C3" s="603"/>
      <c r="D3" s="603"/>
      <c r="E3" s="603"/>
      <c r="F3" s="603"/>
      <c r="G3" s="603"/>
      <c r="H3" s="603"/>
      <c r="I3" s="604"/>
      <c r="J3" s="601" t="s">
        <v>57</v>
      </c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</row>
    <row r="4" spans="1:21" ht="123.75" customHeight="1" x14ac:dyDescent="0.2">
      <c r="A4" s="171" t="s">
        <v>3</v>
      </c>
      <c r="B4" s="467" t="s">
        <v>4</v>
      </c>
      <c r="C4" s="181" t="s">
        <v>5</v>
      </c>
      <c r="D4" s="181" t="s">
        <v>6</v>
      </c>
      <c r="E4" s="181" t="s">
        <v>7</v>
      </c>
      <c r="F4" s="181" t="s">
        <v>8</v>
      </c>
      <c r="G4" s="181" t="s">
        <v>9</v>
      </c>
      <c r="H4" s="181" t="s">
        <v>10</v>
      </c>
      <c r="I4" s="181" t="s">
        <v>11</v>
      </c>
      <c r="J4" s="182" t="s">
        <v>189</v>
      </c>
      <c r="K4" s="182" t="s">
        <v>47</v>
      </c>
      <c r="L4" s="182" t="s">
        <v>48</v>
      </c>
      <c r="M4" s="182" t="s">
        <v>41</v>
      </c>
      <c r="N4" s="181" t="s">
        <v>54</v>
      </c>
      <c r="O4" s="182" t="s">
        <v>49</v>
      </c>
      <c r="P4" s="182" t="s">
        <v>43</v>
      </c>
      <c r="Q4" s="181" t="s">
        <v>55</v>
      </c>
      <c r="R4" s="182" t="s">
        <v>50</v>
      </c>
      <c r="S4" s="182" t="s">
        <v>45</v>
      </c>
      <c r="T4" s="181" t="s">
        <v>56</v>
      </c>
      <c r="U4" s="182" t="s">
        <v>51</v>
      </c>
    </row>
    <row r="5" spans="1:21" ht="24.75" customHeight="1" x14ac:dyDescent="0.2">
      <c r="A5" s="355" t="str">
        <f>'Visi duomenys'!A5</f>
        <v>1.1</v>
      </c>
      <c r="B5" s="355" t="str">
        <f>'Visi duomenys'!B5</f>
        <v>Tikslas. Mažinti išsivystymo skirtumus regiono viduje, skatinti ūkinės veiklos įvairovę mieste ir kaime, didinti ekonomikos augimą.</v>
      </c>
      <c r="C5" s="355">
        <f>'Visi duomenys'!C5</f>
        <v>0</v>
      </c>
      <c r="D5" s="355">
        <f>'Visi duomenys'!D5</f>
        <v>0</v>
      </c>
      <c r="E5" s="355">
        <f>'Visi duomenys'!E5</f>
        <v>0</v>
      </c>
      <c r="F5" s="355">
        <f>'Visi duomenys'!F5</f>
        <v>0</v>
      </c>
      <c r="G5" s="355">
        <f>'Visi duomenys'!G5</f>
        <v>0</v>
      </c>
      <c r="H5" s="355">
        <f>'Visi duomenys'!H5</f>
        <v>0</v>
      </c>
      <c r="I5" s="355">
        <f>'Visi duomenys'!I5</f>
        <v>0</v>
      </c>
      <c r="J5" s="355">
        <f>'Visi duomenys'!AN5</f>
        <v>0</v>
      </c>
      <c r="K5" s="355">
        <f>'Visi duomenys'!AO5</f>
        <v>0</v>
      </c>
      <c r="L5" s="355">
        <f>'Visi duomenys'!AP5</f>
        <v>0</v>
      </c>
      <c r="M5" s="355">
        <f>'Visi duomenys'!AQ5</f>
        <v>0</v>
      </c>
      <c r="N5" s="355">
        <f>'Visi duomenys'!AR5</f>
        <v>0</v>
      </c>
      <c r="O5" s="355">
        <f>'Visi duomenys'!AS5</f>
        <v>0</v>
      </c>
      <c r="P5" s="355">
        <f>'Visi duomenys'!AT5</f>
        <v>0</v>
      </c>
      <c r="Q5" s="355">
        <f>'Visi duomenys'!AU5</f>
        <v>0</v>
      </c>
      <c r="R5" s="355">
        <f>'Visi duomenys'!AV5</f>
        <v>0</v>
      </c>
      <c r="S5" s="355">
        <f>'Visi duomenys'!AW5</f>
        <v>0</v>
      </c>
      <c r="T5" s="355">
        <f>'Visi duomenys'!AX5</f>
        <v>0</v>
      </c>
      <c r="U5" s="355">
        <f>'Visi duomenys'!AY5</f>
        <v>0</v>
      </c>
    </row>
    <row r="6" spans="1:21" ht="24.75" customHeight="1" x14ac:dyDescent="0.2">
      <c r="A6" s="355" t="str">
        <f>'Visi duomenys'!A6</f>
        <v>1.1.1</v>
      </c>
      <c r="B6" s="355" t="str">
        <f>'Visi duomenys'!B6</f>
        <v>Uždavinys. Vystyti tikslines teritorijas, padidinti ūkinės veiklos įvairovę, pagerinti sukurtų darbo vietų pasiekiamumą.</v>
      </c>
      <c r="C6" s="355">
        <f>'Visi duomenys'!C6</f>
        <v>0</v>
      </c>
      <c r="D6" s="355">
        <f>'Visi duomenys'!D6</f>
        <v>0</v>
      </c>
      <c r="E6" s="355">
        <f>'Visi duomenys'!E6</f>
        <v>0</v>
      </c>
      <c r="F6" s="355">
        <f>'Visi duomenys'!F6</f>
        <v>0</v>
      </c>
      <c r="G6" s="355">
        <f>'Visi duomenys'!G6</f>
        <v>0</v>
      </c>
      <c r="H6" s="355">
        <f>'Visi duomenys'!H6</f>
        <v>0</v>
      </c>
      <c r="I6" s="355">
        <f>'Visi duomenys'!I6</f>
        <v>0</v>
      </c>
      <c r="J6" s="355">
        <f>'Visi duomenys'!AN6</f>
        <v>0</v>
      </c>
      <c r="K6" s="355">
        <f>'Visi duomenys'!AO6</f>
        <v>0</v>
      </c>
      <c r="L6" s="355">
        <f>'Visi duomenys'!AP6</f>
        <v>0</v>
      </c>
      <c r="M6" s="355">
        <f>'Visi duomenys'!AQ6</f>
        <v>0</v>
      </c>
      <c r="N6" s="355">
        <f>'Visi duomenys'!AR6</f>
        <v>0</v>
      </c>
      <c r="O6" s="355">
        <f>'Visi duomenys'!AS6</f>
        <v>0</v>
      </c>
      <c r="P6" s="355">
        <f>'Visi duomenys'!AT6</f>
        <v>0</v>
      </c>
      <c r="Q6" s="355">
        <f>'Visi duomenys'!AU6</f>
        <v>0</v>
      </c>
      <c r="R6" s="355">
        <f>'Visi duomenys'!AV6</f>
        <v>0</v>
      </c>
      <c r="S6" s="355">
        <f>'Visi duomenys'!AW6</f>
        <v>0</v>
      </c>
      <c r="T6" s="355">
        <f>'Visi duomenys'!AX6</f>
        <v>0</v>
      </c>
      <c r="U6" s="355">
        <f>'Visi duomenys'!AY6</f>
        <v>0</v>
      </c>
    </row>
    <row r="7" spans="1:21" ht="25.5" customHeight="1" x14ac:dyDescent="0.2">
      <c r="A7" s="356" t="str">
        <f>'Visi duomenys'!A7</f>
        <v>1.1.1.1</v>
      </c>
      <c r="B7" s="356" t="str">
        <f>'Visi duomenys'!B7</f>
        <v>Priemonė: Kaimo (1-6 tūkst. Gyventojų) gyvenamųjų vietovių atnaujinimas</v>
      </c>
      <c r="C7" s="352">
        <f>'Visi duomenys'!C7</f>
        <v>0</v>
      </c>
      <c r="D7" s="352">
        <f>'Visi duomenys'!D7</f>
        <v>0</v>
      </c>
      <c r="E7" s="352">
        <f>'Visi duomenys'!E7</f>
        <v>0</v>
      </c>
      <c r="F7" s="352">
        <f>'Visi duomenys'!F7</f>
        <v>0</v>
      </c>
      <c r="G7" s="352">
        <f>'Visi duomenys'!G7</f>
        <v>0</v>
      </c>
      <c r="H7" s="352">
        <f>'Visi duomenys'!H7</f>
        <v>0</v>
      </c>
      <c r="I7" s="352">
        <f>'Visi duomenys'!I7</f>
        <v>0</v>
      </c>
      <c r="J7" s="352">
        <f>'Visi duomenys'!AN7</f>
        <v>0</v>
      </c>
      <c r="K7" s="352">
        <f>'Visi duomenys'!AO7</f>
        <v>0</v>
      </c>
      <c r="L7" s="352">
        <f>'Visi duomenys'!AP7</f>
        <v>0</v>
      </c>
      <c r="M7" s="352">
        <f>'Visi duomenys'!AQ7</f>
        <v>0</v>
      </c>
      <c r="N7" s="352">
        <f>'Visi duomenys'!AR7</f>
        <v>0</v>
      </c>
      <c r="O7" s="352">
        <f>'Visi duomenys'!AS7</f>
        <v>0</v>
      </c>
      <c r="P7" s="352">
        <f>'Visi duomenys'!AT7</f>
        <v>0</v>
      </c>
      <c r="Q7" s="352">
        <f>'Visi duomenys'!AU7</f>
        <v>0</v>
      </c>
      <c r="R7" s="352">
        <f>'Visi duomenys'!AV7</f>
        <v>0</v>
      </c>
      <c r="S7" s="352">
        <f>'Visi duomenys'!AW7</f>
        <v>0</v>
      </c>
      <c r="T7" s="352">
        <f>'Visi duomenys'!AX7</f>
        <v>0</v>
      </c>
      <c r="U7" s="352">
        <f>'Visi duomenys'!AY7</f>
        <v>0</v>
      </c>
    </row>
    <row r="8" spans="1:21" ht="25.5" customHeight="1" x14ac:dyDescent="0.2">
      <c r="A8" s="183" t="str">
        <f>'Visi duomenys'!A8</f>
        <v>1.1.1.1.1</v>
      </c>
      <c r="B8" s="183" t="str">
        <f>'Visi duomenys'!B8</f>
        <v>Šilalės rajono Kvėdarnos gyvenamosios vietovės atnaujinimas</v>
      </c>
      <c r="C8" s="183" t="str">
        <f>'Visi duomenys'!C8</f>
        <v>ŠRSA</v>
      </c>
      <c r="D8" s="183" t="str">
        <f>'Visi duomenys'!D8</f>
        <v>VRM</v>
      </c>
      <c r="E8" s="183" t="str">
        <f>'Visi duomenys'!E8</f>
        <v>Kvėdarna</v>
      </c>
      <c r="F8" s="183" t="str">
        <f>'Visi duomenys'!F8</f>
        <v>08.2.1-CPVA-R-908</v>
      </c>
      <c r="G8" s="183" t="str">
        <f>'Visi duomenys'!G8</f>
        <v>R</v>
      </c>
      <c r="H8" s="183">
        <f>'Visi duomenys'!H8</f>
        <v>0</v>
      </c>
      <c r="I8" s="183">
        <f>'Visi duomenys'!I8</f>
        <v>0</v>
      </c>
      <c r="J8" s="183" t="str">
        <f>'Visi duomenys'!AN8</f>
        <v>P.S.364</v>
      </c>
      <c r="K8" s="183" t="str">
        <f>'Visi duomenys'!AO8</f>
        <v>Naujos atviros erdvės vietovėse nuo 1 iki 6 tūkst. gyv. (išskyrus savivaldybių centrus) (m2)</v>
      </c>
      <c r="L8" s="183">
        <f>'Visi duomenys'!AP8</f>
        <v>36000</v>
      </c>
      <c r="M8" s="183" t="str">
        <f>'Visi duomenys'!AQ8</f>
        <v>P.S.365</v>
      </c>
      <c r="N8" s="183" t="str">
        <f>'Visi duomenys'!AR8</f>
        <v>Atnaujinti ir pritaikyti naujai paskirčiai pastatai ir statiniai kaimo vietovėse (m2)</v>
      </c>
      <c r="O8" s="183">
        <f>'Visi duomenys'!AS8</f>
        <v>700</v>
      </c>
      <c r="P8" s="183">
        <f>'Visi duomenys'!AT8</f>
        <v>0</v>
      </c>
      <c r="Q8" s="183">
        <f>'Visi duomenys'!AU8</f>
        <v>0</v>
      </c>
      <c r="R8" s="183">
        <f>'Visi duomenys'!AV8</f>
        <v>0</v>
      </c>
      <c r="S8" s="183">
        <f>'Visi duomenys'!AW8</f>
        <v>0</v>
      </c>
      <c r="T8" s="183">
        <f>'Visi duomenys'!AX8</f>
        <v>0</v>
      </c>
      <c r="U8" s="183">
        <f>'Visi duomenys'!AY8</f>
        <v>0</v>
      </c>
    </row>
    <row r="9" spans="1:21" ht="25.5" customHeight="1" x14ac:dyDescent="0.2">
      <c r="A9" s="183" t="str">
        <f>'Visi duomenys'!A9</f>
        <v>1.1.1.1.2</v>
      </c>
      <c r="B9" s="183" t="str">
        <f>'Visi duomenys'!B9</f>
        <v>Skaudvilės miesto infrastruktūros sutvarkymas</v>
      </c>
      <c r="C9" s="183" t="str">
        <f>'Visi duomenys'!C9</f>
        <v>TRSA</v>
      </c>
      <c r="D9" s="183" t="str">
        <f>'Visi duomenys'!D9</f>
        <v>VRM</v>
      </c>
      <c r="E9" s="183" t="str">
        <f>'Visi duomenys'!E9</f>
        <v>Skaudvilė</v>
      </c>
      <c r="F9" s="183" t="str">
        <f>'Visi duomenys'!F9</f>
        <v>08.2.1-CPVA-R-908</v>
      </c>
      <c r="G9" s="183" t="str">
        <f>'Visi duomenys'!G9</f>
        <v>R</v>
      </c>
      <c r="H9" s="183">
        <f>'Visi duomenys'!H9</f>
        <v>0</v>
      </c>
      <c r="I9" s="183">
        <f>'Visi duomenys'!I9</f>
        <v>0</v>
      </c>
      <c r="J9" s="183" t="str">
        <f>'Visi duomenys'!AN9</f>
        <v>P.S.364</v>
      </c>
      <c r="K9" s="183" t="str">
        <f>'Visi duomenys'!AO9</f>
        <v>Naujos atviros erdvės vietovėse nuo 1 iki 6 tūkst. gyv. (išskyrus savivaldybių centrus) (m2)</v>
      </c>
      <c r="L9" s="183">
        <f>'Visi duomenys'!AP9</f>
        <v>34600</v>
      </c>
      <c r="M9" s="183">
        <f>'Visi duomenys'!AQ9</f>
        <v>0</v>
      </c>
      <c r="N9" s="183">
        <f>'Visi duomenys'!AR9</f>
        <v>0</v>
      </c>
      <c r="O9" s="183">
        <f>'Visi duomenys'!AS9</f>
        <v>0</v>
      </c>
      <c r="P9" s="183">
        <f>'Visi duomenys'!AT9</f>
        <v>0</v>
      </c>
      <c r="Q9" s="183">
        <f>'Visi duomenys'!AU9</f>
        <v>0</v>
      </c>
      <c r="R9" s="183">
        <f>'Visi duomenys'!AV9</f>
        <v>0</v>
      </c>
      <c r="S9" s="183">
        <f>'Visi duomenys'!AW9</f>
        <v>0</v>
      </c>
      <c r="T9" s="183">
        <f>'Visi duomenys'!AX9</f>
        <v>0</v>
      </c>
      <c r="U9" s="183">
        <f>'Visi duomenys'!AY9</f>
        <v>0</v>
      </c>
    </row>
    <row r="10" spans="1:21" ht="25.5" customHeight="1" x14ac:dyDescent="0.2">
      <c r="A10" s="356" t="str">
        <f>'Visi duomenys'!A10</f>
        <v>1.1.1.2</v>
      </c>
      <c r="B10" s="356" t="str">
        <f>'Visi duomenys'!B10</f>
        <v>Priemonė: Miestų kompleksinė plėtra</v>
      </c>
      <c r="C10" s="352">
        <f>'Visi duomenys'!C10</f>
        <v>0</v>
      </c>
      <c r="D10" s="352">
        <f>'Visi duomenys'!D10</f>
        <v>0</v>
      </c>
      <c r="E10" s="352">
        <f>'Visi duomenys'!E10</f>
        <v>0</v>
      </c>
      <c r="F10" s="352">
        <f>'Visi duomenys'!F10</f>
        <v>0</v>
      </c>
      <c r="G10" s="352">
        <f>'Visi duomenys'!G10</f>
        <v>0</v>
      </c>
      <c r="H10" s="352">
        <f>'Visi duomenys'!H10</f>
        <v>0</v>
      </c>
      <c r="I10" s="352">
        <f>'Visi duomenys'!I10</f>
        <v>0</v>
      </c>
      <c r="J10" s="352">
        <f>'Visi duomenys'!AN10</f>
        <v>0</v>
      </c>
      <c r="K10" s="352">
        <f>'Visi duomenys'!AO10</f>
        <v>0</v>
      </c>
      <c r="L10" s="352">
        <f>'Visi duomenys'!AP10</f>
        <v>0</v>
      </c>
      <c r="M10" s="352">
        <f>'Visi duomenys'!AQ10</f>
        <v>0</v>
      </c>
      <c r="N10" s="352">
        <f>'Visi duomenys'!AR10</f>
        <v>0</v>
      </c>
      <c r="O10" s="352">
        <f>'Visi duomenys'!AS10</f>
        <v>0</v>
      </c>
      <c r="P10" s="352">
        <f>'Visi duomenys'!AT10</f>
        <v>0</v>
      </c>
      <c r="Q10" s="352">
        <f>'Visi duomenys'!AU10</f>
        <v>0</v>
      </c>
      <c r="R10" s="352">
        <f>'Visi duomenys'!AV10</f>
        <v>0</v>
      </c>
      <c r="S10" s="352">
        <f>'Visi duomenys'!AW10</f>
        <v>0</v>
      </c>
      <c r="T10" s="352">
        <f>'Visi duomenys'!AX10</f>
        <v>0</v>
      </c>
      <c r="U10" s="352">
        <f>'Visi duomenys'!AY10</f>
        <v>0</v>
      </c>
    </row>
    <row r="11" spans="1:21" ht="25.5" customHeight="1" x14ac:dyDescent="0.2">
      <c r="A11" s="183" t="str">
        <f>'Visi duomenys'!A11</f>
        <v>1.1.1.2.1</v>
      </c>
      <c r="B11" s="183" t="str">
        <f>'Visi duomenys'!B11</f>
        <v>Pagėgių miesto Turgaus aikštės įrengimas ir jos prieigų sutvarkymas</v>
      </c>
      <c r="C11" s="183" t="str">
        <f>'Visi duomenys'!C11</f>
        <v>PSA</v>
      </c>
      <c r="D11" s="183" t="str">
        <f>'Visi duomenys'!D11</f>
        <v>VRM</v>
      </c>
      <c r="E11" s="183" t="str">
        <f>'Visi duomenys'!E11</f>
        <v>Pagėgiai</v>
      </c>
      <c r="F11" s="183" t="str">
        <f>'Visi duomenys'!F11</f>
        <v xml:space="preserve">07.1.1-CPVA-R-905 </v>
      </c>
      <c r="G11" s="183" t="str">
        <f>'Visi duomenys'!G11</f>
        <v>R</v>
      </c>
      <c r="H11" s="183" t="str">
        <f>'Visi duomenys'!H11</f>
        <v>ITI</v>
      </c>
      <c r="I11" s="183">
        <f>'Visi duomenys'!I11</f>
        <v>0</v>
      </c>
      <c r="J11" s="183" t="str">
        <f>'Visi duomenys'!AN11</f>
        <v>P.B.238</v>
      </c>
      <c r="K11" s="183" t="str">
        <f>'Visi duomenys'!AO11</f>
        <v>Sukurtos arba atnaujintos atviros erdvės miestų vietovėse (m2)</v>
      </c>
      <c r="L11" s="183">
        <f>'Visi duomenys'!AP11</f>
        <v>9007</v>
      </c>
      <c r="M11" s="183" t="str">
        <f>'Visi duomenys'!AQ11</f>
        <v>P.B.239</v>
      </c>
      <c r="N11" s="183" t="str">
        <f>'Visi duomenys'!AR11</f>
        <v>Pastatyti arba atnaujinti viešieji arba komerciniai pastatai miestų vietovėse (m2)</v>
      </c>
      <c r="O11" s="183">
        <f>'Visi duomenys'!AS11</f>
        <v>53.56</v>
      </c>
      <c r="P11" s="183">
        <f>'Visi duomenys'!AT11</f>
        <v>0</v>
      </c>
      <c r="Q11" s="183">
        <f>'Visi duomenys'!AU11</f>
        <v>0</v>
      </c>
      <c r="R11" s="183">
        <f>'Visi duomenys'!AV11</f>
        <v>0</v>
      </c>
      <c r="S11" s="183">
        <f>'Visi duomenys'!AW11</f>
        <v>0</v>
      </c>
      <c r="T11" s="183">
        <f>'Visi duomenys'!AX11</f>
        <v>0</v>
      </c>
      <c r="U11" s="183">
        <f>'Visi duomenys'!AY11</f>
        <v>0</v>
      </c>
    </row>
    <row r="12" spans="1:21" ht="25.5" customHeight="1" x14ac:dyDescent="0.2">
      <c r="A12" s="183" t="str">
        <f>'Visi duomenys'!A12</f>
        <v>1.1.1.2.2</v>
      </c>
      <c r="B12" s="183" t="str">
        <f>'Visi duomenys'!B12</f>
        <v>Apleistos teritorijos už Kultūros centro Pagėgių mieste konversija ir pritaikymas rekreaciniams, poilsio ir sveikatinimo poreikiams</v>
      </c>
      <c r="C12" s="183" t="str">
        <f>'Visi duomenys'!C12</f>
        <v>PSA</v>
      </c>
      <c r="D12" s="183" t="str">
        <f>'Visi duomenys'!D12</f>
        <v>VRM</v>
      </c>
      <c r="E12" s="183" t="str">
        <f>'Visi duomenys'!E12</f>
        <v>Pagėgiai</v>
      </c>
      <c r="F12" s="183" t="str">
        <f>'Visi duomenys'!F12</f>
        <v xml:space="preserve">07.1.1-CPVA-R-905 </v>
      </c>
      <c r="G12" s="183" t="str">
        <f>'Visi duomenys'!G12</f>
        <v>R</v>
      </c>
      <c r="H12" s="183" t="str">
        <f>'Visi duomenys'!H12</f>
        <v>ITI</v>
      </c>
      <c r="I12" s="183">
        <f>'Visi duomenys'!I12</f>
        <v>0</v>
      </c>
      <c r="J12" s="183" t="str">
        <f>'Visi duomenys'!AN12</f>
        <v>P.B.238</v>
      </c>
      <c r="K12" s="183" t="str">
        <f>'Visi duomenys'!AO12</f>
        <v>Sukurtos arba atnaujintos atviros erdvės miestų vietovėse (m2)</v>
      </c>
      <c r="L12" s="183">
        <f>'Visi duomenys'!AP12</f>
        <v>33500</v>
      </c>
      <c r="M12" s="183">
        <f>'Visi duomenys'!AQ12</f>
        <v>0</v>
      </c>
      <c r="N12" s="183">
        <f>'Visi duomenys'!AR12</f>
        <v>0</v>
      </c>
      <c r="O12" s="183">
        <f>'Visi duomenys'!AS12</f>
        <v>0</v>
      </c>
      <c r="P12" s="183">
        <f>'Visi duomenys'!AT12</f>
        <v>0</v>
      </c>
      <c r="Q12" s="183">
        <f>'Visi duomenys'!AU12</f>
        <v>0</v>
      </c>
      <c r="R12" s="183">
        <f>'Visi duomenys'!AV12</f>
        <v>0</v>
      </c>
      <c r="S12" s="183">
        <f>'Visi duomenys'!AW12</f>
        <v>0</v>
      </c>
      <c r="T12" s="183">
        <f>'Visi duomenys'!AX12</f>
        <v>0</v>
      </c>
      <c r="U12" s="183">
        <f>'Visi duomenys'!AY12</f>
        <v>0</v>
      </c>
    </row>
    <row r="13" spans="1:21" ht="25.5" customHeight="1" x14ac:dyDescent="0.2">
      <c r="A13" s="356" t="str">
        <f>'Visi duomenys'!A13</f>
        <v>1.1.1.3</v>
      </c>
      <c r="B13" s="356" t="str">
        <f>'Visi duomenys'!B13</f>
        <v>Priemonė: Pereinamojo laikotarpio tikslinių teritorijų vystymas. I</v>
      </c>
      <c r="C13" s="352">
        <f>'Visi duomenys'!C13</f>
        <v>0</v>
      </c>
      <c r="D13" s="352">
        <f>'Visi duomenys'!D13</f>
        <v>0</v>
      </c>
      <c r="E13" s="352">
        <f>'Visi duomenys'!E13</f>
        <v>0</v>
      </c>
      <c r="F13" s="352">
        <f>'Visi duomenys'!F13</f>
        <v>0</v>
      </c>
      <c r="G13" s="352">
        <f>'Visi duomenys'!G13</f>
        <v>0</v>
      </c>
      <c r="H13" s="352">
        <f>'Visi duomenys'!H13</f>
        <v>0</v>
      </c>
      <c r="I13" s="352">
        <f>'Visi duomenys'!I13</f>
        <v>0</v>
      </c>
      <c r="J13" s="352">
        <f>'Visi duomenys'!AN13</f>
        <v>0</v>
      </c>
      <c r="K13" s="352">
        <f>'Visi duomenys'!AO13</f>
        <v>0</v>
      </c>
      <c r="L13" s="352">
        <f>'Visi duomenys'!AP13</f>
        <v>0</v>
      </c>
      <c r="M13" s="352">
        <f>'Visi duomenys'!AQ13</f>
        <v>0</v>
      </c>
      <c r="N13" s="352">
        <f>'Visi duomenys'!AR13</f>
        <v>0</v>
      </c>
      <c r="O13" s="352">
        <f>'Visi duomenys'!AS13</f>
        <v>0</v>
      </c>
      <c r="P13" s="352">
        <f>'Visi duomenys'!AT13</f>
        <v>0</v>
      </c>
      <c r="Q13" s="352">
        <f>'Visi duomenys'!AU13</f>
        <v>0</v>
      </c>
      <c r="R13" s="352">
        <f>'Visi duomenys'!AV13</f>
        <v>0</v>
      </c>
      <c r="S13" s="352">
        <f>'Visi duomenys'!AW13</f>
        <v>0</v>
      </c>
      <c r="T13" s="352">
        <f>'Visi duomenys'!AX13</f>
        <v>0</v>
      </c>
      <c r="U13" s="352">
        <f>'Visi duomenys'!AY13</f>
        <v>0</v>
      </c>
    </row>
    <row r="14" spans="1:21" ht="25.5" customHeight="1" x14ac:dyDescent="0.2">
      <c r="A14" s="183" t="str">
        <f>'Visi duomenys'!A14</f>
        <v>1.1.1.3.1</v>
      </c>
      <c r="B14" s="183" t="str">
        <f>'Visi duomenys'!B14</f>
        <v>Apleistos teritorijos Tauragės miesto buvusiame kariniame  miestelyje viešųjų pastatų sutvarkymas ir pritaikymas  bendruomenės poreikiams</v>
      </c>
      <c r="C14" s="183" t="str">
        <f>'Visi duomenys'!C14</f>
        <v>TRSA</v>
      </c>
      <c r="D14" s="183" t="str">
        <f>'Visi duomenys'!D14</f>
        <v>VRM</v>
      </c>
      <c r="E14" s="183" t="str">
        <f>'Visi duomenys'!E14</f>
        <v>Tauragės miestas</v>
      </c>
      <c r="F14" s="183" t="str">
        <f>'Visi duomenys'!F14</f>
        <v xml:space="preserve">07.1.1-CPVA-V-902 </v>
      </c>
      <c r="G14" s="183" t="str">
        <f>'Visi duomenys'!G14</f>
        <v>V</v>
      </c>
      <c r="H14" s="183" t="str">
        <f>'Visi duomenys'!H14</f>
        <v>ITI</v>
      </c>
      <c r="I14" s="183">
        <f>'Visi duomenys'!I14</f>
        <v>0</v>
      </c>
      <c r="J14" s="183" t="str">
        <f>'Visi duomenys'!AN14</f>
        <v>P.B.238</v>
      </c>
      <c r="K14" s="183" t="str">
        <f>'Visi duomenys'!AO14</f>
        <v>Sukurtos arba atnaujintos atviros erdvės miestų vietovėse (m2)</v>
      </c>
      <c r="L14" s="183">
        <f>'Visi duomenys'!AP14</f>
        <v>4719.5</v>
      </c>
      <c r="M14" s="183" t="str">
        <f>'Visi duomenys'!AQ14</f>
        <v>P.B.239</v>
      </c>
      <c r="N14" s="183" t="str">
        <f>'Visi duomenys'!AR14</f>
        <v>Pastatyti arba atnaujinti viešieji arba komerciniai pastatai miestų vietovėse (m2)</v>
      </c>
      <c r="O14" s="183">
        <f>'Visi duomenys'!AS14</f>
        <v>1757.57</v>
      </c>
      <c r="P14" s="183">
        <f>'Visi duomenys'!AT14</f>
        <v>0</v>
      </c>
      <c r="Q14" s="183">
        <f>'Visi duomenys'!AU14</f>
        <v>0</v>
      </c>
      <c r="R14" s="183">
        <f>'Visi duomenys'!AV14</f>
        <v>0</v>
      </c>
      <c r="S14" s="183">
        <f>'Visi duomenys'!AW14</f>
        <v>0</v>
      </c>
      <c r="T14" s="183">
        <f>'Visi duomenys'!AX14</f>
        <v>0</v>
      </c>
      <c r="U14" s="183">
        <f>'Visi duomenys'!AY14</f>
        <v>0</v>
      </c>
    </row>
    <row r="15" spans="1:21" ht="25.5" customHeight="1" x14ac:dyDescent="0.2">
      <c r="A15" s="356" t="str">
        <f>'Visi duomenys'!A15</f>
        <v>1.1.1.4</v>
      </c>
      <c r="B15" s="356" t="str">
        <f>'Visi duomenys'!B15</f>
        <v>Priemonė: Pereinamojo laikotarpio tikslinių teritorijų vystymas. II</v>
      </c>
      <c r="C15" s="352">
        <f>'Visi duomenys'!C15</f>
        <v>0</v>
      </c>
      <c r="D15" s="352">
        <f>'Visi duomenys'!D15</f>
        <v>0</v>
      </c>
      <c r="E15" s="352">
        <f>'Visi duomenys'!E15</f>
        <v>0</v>
      </c>
      <c r="F15" s="352">
        <f>'Visi duomenys'!F15</f>
        <v>0</v>
      </c>
      <c r="G15" s="352">
        <f>'Visi duomenys'!G15</f>
        <v>0</v>
      </c>
      <c r="H15" s="352">
        <f>'Visi duomenys'!H15</f>
        <v>0</v>
      </c>
      <c r="I15" s="352">
        <f>'Visi duomenys'!I15</f>
        <v>0</v>
      </c>
      <c r="J15" s="352">
        <f>'Visi duomenys'!AN15</f>
        <v>0</v>
      </c>
      <c r="K15" s="352">
        <f>'Visi duomenys'!AO15</f>
        <v>0</v>
      </c>
      <c r="L15" s="352">
        <f>'Visi duomenys'!AP15</f>
        <v>0</v>
      </c>
      <c r="M15" s="352">
        <f>'Visi duomenys'!AQ15</f>
        <v>0</v>
      </c>
      <c r="N15" s="352">
        <f>'Visi duomenys'!AR15</f>
        <v>0</v>
      </c>
      <c r="O15" s="352">
        <f>'Visi duomenys'!AS15</f>
        <v>0</v>
      </c>
      <c r="P15" s="352">
        <f>'Visi duomenys'!AT15</f>
        <v>0</v>
      </c>
      <c r="Q15" s="352">
        <f>'Visi duomenys'!AU15</f>
        <v>0</v>
      </c>
      <c r="R15" s="352">
        <f>'Visi duomenys'!AV15</f>
        <v>0</v>
      </c>
      <c r="S15" s="352">
        <f>'Visi duomenys'!AW15</f>
        <v>0</v>
      </c>
      <c r="T15" s="352">
        <f>'Visi duomenys'!AX15</f>
        <v>0</v>
      </c>
      <c r="U15" s="352">
        <f>'Visi duomenys'!AY15</f>
        <v>0</v>
      </c>
    </row>
    <row r="16" spans="1:21" ht="25.5" customHeight="1" x14ac:dyDescent="0.2">
      <c r="A16" s="183" t="str">
        <f>'Visi duomenys'!A16</f>
        <v>1.1.1.4.1</v>
      </c>
      <c r="B16" s="183" t="str">
        <f>'Visi duomenys'!B16</f>
        <v>Gyvenamųjų namų kvartalų kompleksinis sutvarkymas Jurbarko mieste</v>
      </c>
      <c r="C16" s="183" t="str">
        <f>'Visi duomenys'!C16</f>
        <v>JRSA</v>
      </c>
      <c r="D16" s="183" t="str">
        <f>'Visi duomenys'!D16</f>
        <v>VRM</v>
      </c>
      <c r="E16" s="183" t="str">
        <f>'Visi duomenys'!E16</f>
        <v>Jurbarkas</v>
      </c>
      <c r="F16" s="183" t="str">
        <f>'Visi duomenys'!F16</f>
        <v xml:space="preserve">07.1.1-CPVA-R-903 </v>
      </c>
      <c r="G16" s="183" t="str">
        <f>'Visi duomenys'!G16</f>
        <v>R</v>
      </c>
      <c r="H16" s="183" t="str">
        <f>'Visi duomenys'!H16</f>
        <v>ITI</v>
      </c>
      <c r="I16" s="183">
        <f>'Visi duomenys'!I16</f>
        <v>0</v>
      </c>
      <c r="J16" s="183" t="str">
        <f>'Visi duomenys'!AN16</f>
        <v>P.B.238</v>
      </c>
      <c r="K16" s="183" t="str">
        <f>'Visi duomenys'!AO16</f>
        <v>Sukurtos arba atnaujintos atviros erdvės miestų vietovėse (m2)</v>
      </c>
      <c r="L16" s="183">
        <f>'Visi duomenys'!AP16</f>
        <v>8001</v>
      </c>
      <c r="M16" s="183">
        <f>'Visi duomenys'!AQ16</f>
        <v>0</v>
      </c>
      <c r="N16" s="183">
        <f>'Visi duomenys'!AR16</f>
        <v>0</v>
      </c>
      <c r="O16" s="183">
        <f>'Visi duomenys'!AS16</f>
        <v>0</v>
      </c>
      <c r="P16" s="183">
        <f>'Visi duomenys'!AT16</f>
        <v>0</v>
      </c>
      <c r="Q16" s="183">
        <f>'Visi duomenys'!AU16</f>
        <v>0</v>
      </c>
      <c r="R16" s="183">
        <f>'Visi duomenys'!AV16</f>
        <v>0</v>
      </c>
      <c r="S16" s="183">
        <f>'Visi duomenys'!AW16</f>
        <v>0</v>
      </c>
      <c r="T16" s="183">
        <f>'Visi duomenys'!AX16</f>
        <v>0</v>
      </c>
      <c r="U16" s="183">
        <f>'Visi duomenys'!AY16</f>
        <v>0</v>
      </c>
    </row>
    <row r="17" spans="1:21" ht="24.75" customHeight="1" x14ac:dyDescent="0.2">
      <c r="A17" s="355" t="str">
        <f>'Visi duomenys'!A17</f>
        <v>1.1.2.</v>
      </c>
      <c r="B17" s="355" t="str">
        <f>'Visi duomenys'!B17</f>
        <v>Uždavinys. Mažinti atskirtį tarp miesto ir kaimo, remti kompleksišką kaimo atnaujinimą ir plėtrą,  gerinti kaimo gyvenamąją aplinką, didinti gyventojų užimtumą ir saugumą.</v>
      </c>
      <c r="C17" s="355">
        <f>'Visi duomenys'!C17</f>
        <v>0</v>
      </c>
      <c r="D17" s="355">
        <f>'Visi duomenys'!D17</f>
        <v>0</v>
      </c>
      <c r="E17" s="355">
        <f>'Visi duomenys'!E17</f>
        <v>0</v>
      </c>
      <c r="F17" s="355">
        <f>'Visi duomenys'!F17</f>
        <v>0</v>
      </c>
      <c r="G17" s="355">
        <f>'Visi duomenys'!G17</f>
        <v>0</v>
      </c>
      <c r="H17" s="355">
        <f>'Visi duomenys'!H17</f>
        <v>0</v>
      </c>
      <c r="I17" s="355">
        <f>'Visi duomenys'!I17</f>
        <v>0</v>
      </c>
      <c r="J17" s="355">
        <f>'Visi duomenys'!AN17</f>
        <v>0</v>
      </c>
      <c r="K17" s="355">
        <f>'Visi duomenys'!AO17</f>
        <v>0</v>
      </c>
      <c r="L17" s="355">
        <f>'Visi duomenys'!AP17</f>
        <v>0</v>
      </c>
      <c r="M17" s="355">
        <f>'Visi duomenys'!AQ17</f>
        <v>0</v>
      </c>
      <c r="N17" s="355">
        <f>'Visi duomenys'!AR17</f>
        <v>0</v>
      </c>
      <c r="O17" s="355">
        <f>'Visi duomenys'!AS17</f>
        <v>0</v>
      </c>
      <c r="P17" s="355">
        <f>'Visi duomenys'!AT17</f>
        <v>0</v>
      </c>
      <c r="Q17" s="355">
        <f>'Visi duomenys'!AU17</f>
        <v>0</v>
      </c>
      <c r="R17" s="355">
        <f>'Visi duomenys'!AV17</f>
        <v>0</v>
      </c>
      <c r="S17" s="355">
        <f>'Visi duomenys'!AW17</f>
        <v>0</v>
      </c>
      <c r="T17" s="355">
        <f>'Visi duomenys'!AX17</f>
        <v>0</v>
      </c>
      <c r="U17" s="355">
        <f>'Visi duomenys'!AY17</f>
        <v>0</v>
      </c>
    </row>
    <row r="18" spans="1:21" ht="25.5" customHeight="1" x14ac:dyDescent="0.2">
      <c r="A18" s="356" t="str">
        <f>'Visi duomenys'!A18</f>
        <v>1.1.2.1</v>
      </c>
      <c r="B18" s="356" t="str">
        <f>'Visi duomenys'!B18</f>
        <v>Priemonė: Pagrindinės paslaugos ir kaimų atnaujinimas kaimo vietovėse</v>
      </c>
      <c r="C18" s="352" t="str">
        <f>'Visi duomenys'!C18</f>
        <v>JRSA, PSA, ŠRSA, TRSA</v>
      </c>
      <c r="D18" s="352" t="str">
        <f>'Visi duomenys'!D18</f>
        <v>ŽŪM</v>
      </c>
      <c r="E18" s="352" t="str">
        <f>'Visi duomenys'!E18</f>
        <v>Tauragės regionas</v>
      </c>
      <c r="F18" s="352" t="str">
        <f>'Visi duomenys'!F18</f>
        <v>7.2</v>
      </c>
      <c r="G18" s="352" t="str">
        <f>'Visi duomenys'!G18</f>
        <v>R</v>
      </c>
      <c r="H18" s="352">
        <f>'Visi duomenys'!H18</f>
        <v>0</v>
      </c>
      <c r="I18" s="352">
        <f>'Visi duomenys'!I18</f>
        <v>0</v>
      </c>
      <c r="J18" s="352">
        <f>'Visi duomenys'!AN18</f>
        <v>0</v>
      </c>
      <c r="K18" s="352">
        <f>'Visi duomenys'!AO18</f>
        <v>0</v>
      </c>
      <c r="L18" s="352">
        <f>'Visi duomenys'!AP18</f>
        <v>0</v>
      </c>
      <c r="M18" s="352">
        <f>'Visi duomenys'!AQ18</f>
        <v>0</v>
      </c>
      <c r="N18" s="352">
        <f>'Visi duomenys'!AR18</f>
        <v>0</v>
      </c>
      <c r="O18" s="352">
        <f>'Visi duomenys'!AS18</f>
        <v>0</v>
      </c>
      <c r="P18" s="352">
        <f>'Visi duomenys'!AT18</f>
        <v>0</v>
      </c>
      <c r="Q18" s="352">
        <f>'Visi duomenys'!AU18</f>
        <v>0</v>
      </c>
      <c r="R18" s="352">
        <f>'Visi duomenys'!AV18</f>
        <v>0</v>
      </c>
      <c r="S18" s="352">
        <f>'Visi duomenys'!AW18</f>
        <v>0</v>
      </c>
      <c r="T18" s="352">
        <f>'Visi duomenys'!AX18</f>
        <v>0</v>
      </c>
      <c r="U18" s="352">
        <f>'Visi duomenys'!AY18</f>
        <v>0</v>
      </c>
    </row>
    <row r="19" spans="1:21" ht="24.75" customHeight="1" x14ac:dyDescent="0.2">
      <c r="A19" s="355" t="str">
        <f>'Visi duomenys'!A19</f>
        <v>1.2.</v>
      </c>
      <c r="B19" s="355" t="str">
        <f>'Visi duomenys'!B19</f>
        <v>Tikslas. Pagerinti sąlygas investicijų pritraukimui, sudaryti palankią aplinką verslui vystytis, ekonominės veiklos efektyvumui didinti.</v>
      </c>
      <c r="C19" s="355">
        <f>'Visi duomenys'!C19</f>
        <v>0</v>
      </c>
      <c r="D19" s="355">
        <f>'Visi duomenys'!D19</f>
        <v>0</v>
      </c>
      <c r="E19" s="355">
        <f>'Visi duomenys'!E19</f>
        <v>0</v>
      </c>
      <c r="F19" s="355">
        <f>'Visi duomenys'!F19</f>
        <v>0</v>
      </c>
      <c r="G19" s="355">
        <f>'Visi duomenys'!G19</f>
        <v>0</v>
      </c>
      <c r="H19" s="355">
        <f>'Visi duomenys'!H19</f>
        <v>0</v>
      </c>
      <c r="I19" s="355">
        <f>'Visi duomenys'!I19</f>
        <v>0</v>
      </c>
      <c r="J19" s="355">
        <f>'Visi duomenys'!AN19</f>
        <v>0</v>
      </c>
      <c r="K19" s="355">
        <f>'Visi duomenys'!AO19</f>
        <v>0</v>
      </c>
      <c r="L19" s="355">
        <f>'Visi duomenys'!AP19</f>
        <v>0</v>
      </c>
      <c r="M19" s="355">
        <f>'Visi duomenys'!AQ19</f>
        <v>0</v>
      </c>
      <c r="N19" s="355">
        <f>'Visi duomenys'!AR19</f>
        <v>0</v>
      </c>
      <c r="O19" s="355">
        <f>'Visi duomenys'!AS19</f>
        <v>0</v>
      </c>
      <c r="P19" s="355">
        <f>'Visi duomenys'!AT19</f>
        <v>0</v>
      </c>
      <c r="Q19" s="355">
        <f>'Visi duomenys'!AU19</f>
        <v>0</v>
      </c>
      <c r="R19" s="355">
        <f>'Visi duomenys'!AV19</f>
        <v>0</v>
      </c>
      <c r="S19" s="355">
        <f>'Visi duomenys'!AW19</f>
        <v>0</v>
      </c>
      <c r="T19" s="355">
        <f>'Visi duomenys'!AX19</f>
        <v>0</v>
      </c>
      <c r="U19" s="355">
        <f>'Visi duomenys'!AY19</f>
        <v>0</v>
      </c>
    </row>
    <row r="20" spans="1:21" ht="24.75" customHeight="1" x14ac:dyDescent="0.2">
      <c r="A20" s="355" t="str">
        <f>'Visi duomenys'!A20</f>
        <v>1.2.1.</v>
      </c>
      <c r="B20" s="355" t="str">
        <f>'Visi duomenys'!B20</f>
        <v>Uždavinys. Tobulinti susisiekimo sistemas regione, vystyti ekologiškai darnią transporto infrastruktūrą, padidinti darbo jėgos judumą, gerinti eismo saugumą.</v>
      </c>
      <c r="C20" s="355">
        <f>'Visi duomenys'!C20</f>
        <v>0</v>
      </c>
      <c r="D20" s="355">
        <f>'Visi duomenys'!D20</f>
        <v>0</v>
      </c>
      <c r="E20" s="355">
        <f>'Visi duomenys'!E20</f>
        <v>0</v>
      </c>
      <c r="F20" s="355">
        <f>'Visi duomenys'!F20</f>
        <v>0</v>
      </c>
      <c r="G20" s="355">
        <f>'Visi duomenys'!G20</f>
        <v>0</v>
      </c>
      <c r="H20" s="355">
        <f>'Visi duomenys'!H20</f>
        <v>0</v>
      </c>
      <c r="I20" s="355">
        <f>'Visi duomenys'!I20</f>
        <v>0</v>
      </c>
      <c r="J20" s="355">
        <f>'Visi duomenys'!AN20</f>
        <v>0</v>
      </c>
      <c r="K20" s="355">
        <f>'Visi duomenys'!AO20</f>
        <v>0</v>
      </c>
      <c r="L20" s="355">
        <f>'Visi duomenys'!AP20</f>
        <v>0</v>
      </c>
      <c r="M20" s="355">
        <f>'Visi duomenys'!AQ20</f>
        <v>0</v>
      </c>
      <c r="N20" s="355">
        <f>'Visi duomenys'!AR20</f>
        <v>0</v>
      </c>
      <c r="O20" s="355">
        <f>'Visi duomenys'!AS20</f>
        <v>0</v>
      </c>
      <c r="P20" s="355">
        <f>'Visi duomenys'!AT20</f>
        <v>0</v>
      </c>
      <c r="Q20" s="355">
        <f>'Visi duomenys'!AU20</f>
        <v>0</v>
      </c>
      <c r="R20" s="355">
        <f>'Visi duomenys'!AV20</f>
        <v>0</v>
      </c>
      <c r="S20" s="355">
        <f>'Visi duomenys'!AW20</f>
        <v>0</v>
      </c>
      <c r="T20" s="355">
        <f>'Visi duomenys'!AX20</f>
        <v>0</v>
      </c>
      <c r="U20" s="355">
        <f>'Visi duomenys'!AY20</f>
        <v>0</v>
      </c>
    </row>
    <row r="21" spans="1:21" ht="25.5" customHeight="1" x14ac:dyDescent="0.2">
      <c r="A21" s="356" t="str">
        <f>'Visi duomenys'!A21</f>
        <v>1.2.1.1</v>
      </c>
      <c r="B21" s="356" t="str">
        <f>'Visi duomenys'!B21</f>
        <v>Priemonė: Vietinių kelių techninių parametrų ir eismo saugos gerinimas</v>
      </c>
      <c r="C21" s="352">
        <f>'Visi duomenys'!C21</f>
        <v>0</v>
      </c>
      <c r="D21" s="352">
        <f>'Visi duomenys'!D21</f>
        <v>0</v>
      </c>
      <c r="E21" s="352">
        <f>'Visi duomenys'!E21</f>
        <v>0</v>
      </c>
      <c r="F21" s="352">
        <f>'Visi duomenys'!F21</f>
        <v>0</v>
      </c>
      <c r="G21" s="352">
        <f>'Visi duomenys'!G21</f>
        <v>0</v>
      </c>
      <c r="H21" s="352">
        <f>'Visi duomenys'!H21</f>
        <v>0</v>
      </c>
      <c r="I21" s="352">
        <f>'Visi duomenys'!I21</f>
        <v>0</v>
      </c>
      <c r="J21" s="352">
        <f>'Visi duomenys'!AN21</f>
        <v>0</v>
      </c>
      <c r="K21" s="352">
        <f>'Visi duomenys'!AO21</f>
        <v>0</v>
      </c>
      <c r="L21" s="352">
        <f>'Visi duomenys'!AP21</f>
        <v>0</v>
      </c>
      <c r="M21" s="352">
        <f>'Visi duomenys'!AQ21</f>
        <v>0</v>
      </c>
      <c r="N21" s="352">
        <f>'Visi duomenys'!AR21</f>
        <v>0</v>
      </c>
      <c r="O21" s="352">
        <f>'Visi duomenys'!AS21</f>
        <v>0</v>
      </c>
      <c r="P21" s="352">
        <f>'Visi duomenys'!AT21</f>
        <v>0</v>
      </c>
      <c r="Q21" s="352">
        <f>'Visi duomenys'!AU21</f>
        <v>0</v>
      </c>
      <c r="R21" s="352">
        <f>'Visi duomenys'!AV21</f>
        <v>0</v>
      </c>
      <c r="S21" s="352">
        <f>'Visi duomenys'!AW21</f>
        <v>0</v>
      </c>
      <c r="T21" s="352">
        <f>'Visi duomenys'!AX21</f>
        <v>0</v>
      </c>
      <c r="U21" s="352">
        <f>'Visi duomenys'!AY21</f>
        <v>0</v>
      </c>
    </row>
    <row r="22" spans="1:21" ht="25.5" customHeight="1" x14ac:dyDescent="0.2">
      <c r="A22" s="183" t="str">
        <f>'Visi duomenys'!A22</f>
        <v>1.2.1.1.1</v>
      </c>
      <c r="B22" s="183" t="str">
        <f>'Visi duomenys'!B22</f>
        <v>Eismo saugumo priemonių diegimas Šilalės mieste ir rajono gyvenvietėse</v>
      </c>
      <c r="C22" s="183" t="str">
        <f>'Visi duomenys'!C22</f>
        <v>ŠRSA</v>
      </c>
      <c r="D22" s="183" t="str">
        <f>'Visi duomenys'!D22</f>
        <v>SM</v>
      </c>
      <c r="E22" s="183" t="str">
        <f>'Visi duomenys'!E22</f>
        <v>Šilalės r.</v>
      </c>
      <c r="F22" s="183" t="str">
        <f>'Visi duomenys'!F22</f>
        <v>06.2.1-TID-R-511</v>
      </c>
      <c r="G22" s="183" t="str">
        <f>'Visi duomenys'!G22</f>
        <v>R</v>
      </c>
      <c r="H22" s="183">
        <f>'Visi duomenys'!H22</f>
        <v>0</v>
      </c>
      <c r="I22" s="183">
        <f>'Visi duomenys'!I22</f>
        <v>0</v>
      </c>
      <c r="J22" s="183" t="str">
        <f>'Visi duomenys'!AN22</f>
        <v>P.S.342</v>
      </c>
      <c r="K22" s="183" t="str">
        <f>'Visi duomenys'!AO22</f>
        <v>Įdiegtos saugų eismą gerinančios ir aplinkosaugos priemonės</v>
      </c>
      <c r="L22" s="183">
        <f>'Visi duomenys'!AP22</f>
        <v>5</v>
      </c>
      <c r="M22" s="183">
        <f>'Visi duomenys'!AQ22</f>
        <v>0</v>
      </c>
      <c r="N22" s="183">
        <f>'Visi duomenys'!AR22</f>
        <v>0</v>
      </c>
      <c r="O22" s="183">
        <f>'Visi duomenys'!AS22</f>
        <v>0</v>
      </c>
      <c r="P22" s="183">
        <f>'Visi duomenys'!AT22</f>
        <v>0</v>
      </c>
      <c r="Q22" s="183">
        <f>'Visi duomenys'!AU22</f>
        <v>0</v>
      </c>
      <c r="R22" s="183">
        <f>'Visi duomenys'!AV22</f>
        <v>0</v>
      </c>
      <c r="S22" s="183">
        <f>'Visi duomenys'!AW22</f>
        <v>0</v>
      </c>
      <c r="T22" s="183">
        <f>'Visi duomenys'!AX22</f>
        <v>0</v>
      </c>
      <c r="U22" s="183">
        <f>'Visi duomenys'!AY22</f>
        <v>0</v>
      </c>
    </row>
    <row r="23" spans="1:21" ht="25.5" customHeight="1" x14ac:dyDescent="0.2">
      <c r="A23" s="183" t="str">
        <f>'Visi duomenys'!A23</f>
        <v>1.2.1.1.2</v>
      </c>
      <c r="B23" s="183" t="str">
        <f>'Visi duomenys'!B23</f>
        <v>Jaunimo ir Rambyno gatvių Pagėgiuose infrastruktūros sutvarkymas</v>
      </c>
      <c r="C23" s="183" t="str">
        <f>'Visi duomenys'!C23</f>
        <v>PSA</v>
      </c>
      <c r="D23" s="183" t="str">
        <f>'Visi duomenys'!D23</f>
        <v>SM</v>
      </c>
      <c r="E23" s="183" t="str">
        <f>'Visi duomenys'!E23</f>
        <v>Pagėgių miestas</v>
      </c>
      <c r="F23" s="183" t="str">
        <f>'Visi duomenys'!F23</f>
        <v>06.2.1-TID-R-511</v>
      </c>
      <c r="G23" s="183" t="str">
        <f>'Visi duomenys'!G23</f>
        <v>R</v>
      </c>
      <c r="H23" s="183" t="str">
        <f>'Visi duomenys'!H23</f>
        <v>ITI</v>
      </c>
      <c r="I23" s="183">
        <f>'Visi duomenys'!I23</f>
        <v>0</v>
      </c>
      <c r="J23" s="183" t="str">
        <f>'Visi duomenys'!AN23</f>
        <v>P.B.214</v>
      </c>
      <c r="K23" s="183" t="str">
        <f>'Visi duomenys'!AO23</f>
        <v>Bendras rekonstruotų arba atnaujintų kelių ilgis (km)</v>
      </c>
      <c r="L23" s="183">
        <f>'Visi duomenys'!AP23</f>
        <v>0.21</v>
      </c>
      <c r="M23" s="183" t="str">
        <f>'Visi duomenys'!AQ23</f>
        <v>P.N.508</v>
      </c>
      <c r="N23" s="183" t="str">
        <f>'Visi duomenys'!AR23</f>
        <v>Bendras naujai nutiestų kelių ilgis (km)</v>
      </c>
      <c r="O23" s="183">
        <f>'Visi duomenys'!AS23</f>
        <v>0.51</v>
      </c>
      <c r="P23" s="183">
        <f>'Visi duomenys'!AT23</f>
        <v>0</v>
      </c>
      <c r="Q23" s="183">
        <f>'Visi duomenys'!AU23</f>
        <v>0</v>
      </c>
      <c r="R23" s="183">
        <f>'Visi duomenys'!AV23</f>
        <v>0</v>
      </c>
      <c r="S23" s="183">
        <f>'Visi duomenys'!AW23</f>
        <v>0</v>
      </c>
      <c r="T23" s="183">
        <f>'Visi duomenys'!AX23</f>
        <v>0</v>
      </c>
      <c r="U23" s="183">
        <f>'Visi duomenys'!AY23</f>
        <v>0</v>
      </c>
    </row>
    <row r="24" spans="1:21" ht="25.5" customHeight="1" x14ac:dyDescent="0.2">
      <c r="A24" s="183" t="str">
        <f>'Visi duomenys'!A24</f>
        <v>1.2.1.1.3</v>
      </c>
      <c r="B24" s="183" t="str">
        <f>'Visi duomenys'!B24</f>
        <v>A. Giedraičio-Giedriaus gatvės rekonstravimas Jurbarko mieste</v>
      </c>
      <c r="C24" s="183" t="str">
        <f>'Visi duomenys'!C24</f>
        <v>JRSA</v>
      </c>
      <c r="D24" s="183" t="str">
        <f>'Visi duomenys'!D24</f>
        <v>SM</v>
      </c>
      <c r="E24" s="183" t="str">
        <f>'Visi duomenys'!E24</f>
        <v>Jurbarko miestas</v>
      </c>
      <c r="F24" s="183" t="str">
        <f>'Visi duomenys'!F24</f>
        <v>06.2.1-TID-R-511</v>
      </c>
      <c r="G24" s="183" t="str">
        <f>'Visi duomenys'!G24</f>
        <v>R</v>
      </c>
      <c r="H24" s="183" t="str">
        <f>'Visi duomenys'!H24</f>
        <v>ITI</v>
      </c>
      <c r="I24" s="183">
        <f>'Visi duomenys'!I24</f>
        <v>0</v>
      </c>
      <c r="J24" s="183" t="str">
        <f>'Visi duomenys'!AN24</f>
        <v>P.B.214</v>
      </c>
      <c r="K24" s="183" t="str">
        <f>'Visi duomenys'!AO24</f>
        <v>Bendras rekonstruotų arba atnaujintų kelių ilgis (km)</v>
      </c>
      <c r="L24" s="183">
        <f>'Visi duomenys'!AP24</f>
        <v>2.0910000000000002</v>
      </c>
      <c r="M24" s="183">
        <f>'Visi duomenys'!AQ24</f>
        <v>0</v>
      </c>
      <c r="N24" s="183">
        <f>'Visi duomenys'!AR24</f>
        <v>0</v>
      </c>
      <c r="O24" s="183">
        <f>'Visi duomenys'!AS24</f>
        <v>0</v>
      </c>
      <c r="P24" s="183">
        <f>'Visi duomenys'!AT24</f>
        <v>0</v>
      </c>
      <c r="Q24" s="183">
        <f>'Visi duomenys'!AU24</f>
        <v>0</v>
      </c>
      <c r="R24" s="183">
        <f>'Visi duomenys'!AV24</f>
        <v>0</v>
      </c>
      <c r="S24" s="183">
        <f>'Visi duomenys'!AW24</f>
        <v>0</v>
      </c>
      <c r="T24" s="183">
        <f>'Visi duomenys'!AX24</f>
        <v>0</v>
      </c>
      <c r="U24" s="183">
        <f>'Visi duomenys'!AY24</f>
        <v>0</v>
      </c>
    </row>
    <row r="25" spans="1:21" ht="25.5" customHeight="1" x14ac:dyDescent="0.2">
      <c r="A25" s="183" t="str">
        <f>'Visi duomenys'!A25</f>
        <v>1.2.1.1.4</v>
      </c>
      <c r="B25" s="183" t="str">
        <f>'Visi duomenys'!B25</f>
        <v>Eismo saugos priemonių diegimas Jurbarko miesto Lauko gatvėje</v>
      </c>
      <c r="C25" s="183" t="str">
        <f>'Visi duomenys'!C25</f>
        <v>JRSA</v>
      </c>
      <c r="D25" s="183" t="str">
        <f>'Visi duomenys'!D25</f>
        <v>SM</v>
      </c>
      <c r="E25" s="183" t="str">
        <f>'Visi duomenys'!E25</f>
        <v>Jurbarko miestas</v>
      </c>
      <c r="F25" s="183" t="str">
        <f>'Visi duomenys'!F25</f>
        <v>06.2.1-TID-R-511</v>
      </c>
      <c r="G25" s="183" t="str">
        <f>'Visi duomenys'!G25</f>
        <v>R</v>
      </c>
      <c r="H25" s="183" t="str">
        <f>'Visi duomenys'!H25</f>
        <v>ITI</v>
      </c>
      <c r="I25" s="183">
        <f>'Visi duomenys'!I25</f>
        <v>0</v>
      </c>
      <c r="J25" s="183" t="str">
        <f>'Visi duomenys'!AN25</f>
        <v>P.S.342</v>
      </c>
      <c r="K25" s="183" t="str">
        <f>'Visi duomenys'!AO25</f>
        <v>Įdiegtos saugų eismą gerinančios ir aplinkosaugos priemonės</v>
      </c>
      <c r="L25" s="183">
        <f>'Visi duomenys'!AP25</f>
        <v>1</v>
      </c>
      <c r="M25" s="183">
        <f>'Visi duomenys'!AQ25</f>
        <v>0</v>
      </c>
      <c r="N25" s="183">
        <f>'Visi duomenys'!AR25</f>
        <v>0</v>
      </c>
      <c r="O25" s="183">
        <f>'Visi duomenys'!AS25</f>
        <v>0</v>
      </c>
      <c r="P25" s="183">
        <f>'Visi duomenys'!AT25</f>
        <v>0</v>
      </c>
      <c r="Q25" s="183">
        <f>'Visi duomenys'!AU25</f>
        <v>0</v>
      </c>
      <c r="R25" s="183">
        <f>'Visi duomenys'!AV25</f>
        <v>0</v>
      </c>
      <c r="S25" s="183">
        <f>'Visi duomenys'!AW25</f>
        <v>0</v>
      </c>
      <c r="T25" s="183">
        <f>'Visi duomenys'!AX25</f>
        <v>0</v>
      </c>
      <c r="U25" s="183">
        <f>'Visi duomenys'!AY25</f>
        <v>0</v>
      </c>
    </row>
    <row r="26" spans="1:21" ht="25.5" customHeight="1" x14ac:dyDescent="0.2">
      <c r="A26" s="183" t="str">
        <f>'Visi duomenys'!A26</f>
        <v>1.2.1.1.5</v>
      </c>
      <c r="B26" s="183" t="str">
        <f>'Visi duomenys'!B26</f>
        <v>Tauragės miesto gatvių rekonstrukcija (Žemaitės, Smėlynų g. ir Smėlynų skg.)</v>
      </c>
      <c r="C26" s="183" t="str">
        <f>'Visi duomenys'!C26</f>
        <v>TRSA</v>
      </c>
      <c r="D26" s="183" t="str">
        <f>'Visi duomenys'!D26</f>
        <v>SM</v>
      </c>
      <c r="E26" s="183" t="str">
        <f>'Visi duomenys'!E26</f>
        <v>Tauragės miestas</v>
      </c>
      <c r="F26" s="183" t="str">
        <f>'Visi duomenys'!F26</f>
        <v>06.2.1-TID-R-511</v>
      </c>
      <c r="G26" s="183" t="str">
        <f>'Visi duomenys'!G26</f>
        <v>R</v>
      </c>
      <c r="H26" s="183" t="str">
        <f>'Visi duomenys'!H26</f>
        <v>ITI</v>
      </c>
      <c r="I26" s="183">
        <f>'Visi duomenys'!I26</f>
        <v>0</v>
      </c>
      <c r="J26" s="183" t="str">
        <f>'Visi duomenys'!AN26</f>
        <v>P.B.214</v>
      </c>
      <c r="K26" s="183" t="str">
        <f>'Visi duomenys'!AO26</f>
        <v>Bendras rekonstruotų arba atnaujintų kelių ilgis (km)</v>
      </c>
      <c r="L26" s="183">
        <f>'Visi duomenys'!AP26</f>
        <v>1.651</v>
      </c>
      <c r="M26" s="183" t="str">
        <f>'Visi duomenys'!AQ26</f>
        <v>P.S.342</v>
      </c>
      <c r="N26" s="183" t="str">
        <f>'Visi duomenys'!AR26</f>
        <v>Įdiegtos saugų eismą gerinančios ir aplinkosaugos priemonės</v>
      </c>
      <c r="O26" s="183">
        <f>'Visi duomenys'!AS26</f>
        <v>2</v>
      </c>
      <c r="P26" s="183">
        <f>'Visi duomenys'!AT26</f>
        <v>0</v>
      </c>
      <c r="Q26" s="183">
        <f>'Visi duomenys'!AU26</f>
        <v>0</v>
      </c>
      <c r="R26" s="183">
        <f>'Visi duomenys'!AV26</f>
        <v>0</v>
      </c>
      <c r="S26" s="183">
        <f>'Visi duomenys'!AW26</f>
        <v>0</v>
      </c>
      <c r="T26" s="183">
        <f>'Visi duomenys'!AX26</f>
        <v>0</v>
      </c>
      <c r="U26" s="183">
        <f>'Visi duomenys'!AY26</f>
        <v>0</v>
      </c>
    </row>
    <row r="27" spans="1:21" ht="25.5" customHeight="1" x14ac:dyDescent="0.2">
      <c r="A27" s="356" t="str">
        <f>'Visi duomenys'!A27</f>
        <v>1.2.1.2</v>
      </c>
      <c r="B27" s="356" t="str">
        <f>'Visi duomenys'!B27</f>
        <v>Priemonė: Darnaus judumo priemonių diegimas</v>
      </c>
      <c r="C27" s="352">
        <f>'Visi duomenys'!C27</f>
        <v>0</v>
      </c>
      <c r="D27" s="352">
        <f>'Visi duomenys'!D27</f>
        <v>0</v>
      </c>
      <c r="E27" s="352">
        <f>'Visi duomenys'!E27</f>
        <v>0</v>
      </c>
      <c r="F27" s="352">
        <f>'Visi duomenys'!F27</f>
        <v>0</v>
      </c>
      <c r="G27" s="352">
        <f>'Visi duomenys'!G27</f>
        <v>0</v>
      </c>
      <c r="H27" s="352">
        <f>'Visi duomenys'!H27</f>
        <v>0</v>
      </c>
      <c r="I27" s="352">
        <f>'Visi duomenys'!I27</f>
        <v>0</v>
      </c>
      <c r="J27" s="352">
        <f>'Visi duomenys'!AN27</f>
        <v>0</v>
      </c>
      <c r="K27" s="352">
        <f>'Visi duomenys'!AO27</f>
        <v>0</v>
      </c>
      <c r="L27" s="352">
        <f>'Visi duomenys'!AP27</f>
        <v>0</v>
      </c>
      <c r="M27" s="352">
        <f>'Visi duomenys'!AQ27</f>
        <v>0</v>
      </c>
      <c r="N27" s="352">
        <f>'Visi duomenys'!AR27</f>
        <v>0</v>
      </c>
      <c r="O27" s="352">
        <f>'Visi duomenys'!AS27</f>
        <v>0</v>
      </c>
      <c r="P27" s="352">
        <f>'Visi duomenys'!AT27</f>
        <v>0</v>
      </c>
      <c r="Q27" s="352">
        <f>'Visi duomenys'!AU27</f>
        <v>0</v>
      </c>
      <c r="R27" s="352">
        <f>'Visi duomenys'!AV27</f>
        <v>0</v>
      </c>
      <c r="S27" s="352">
        <f>'Visi duomenys'!AW27</f>
        <v>0</v>
      </c>
      <c r="T27" s="352">
        <f>'Visi duomenys'!AX27</f>
        <v>0</v>
      </c>
      <c r="U27" s="352">
        <f>'Visi duomenys'!AY27</f>
        <v>0</v>
      </c>
    </row>
    <row r="28" spans="1:21" ht="25.5" customHeight="1" x14ac:dyDescent="0.2">
      <c r="A28" s="183" t="str">
        <f>'Visi duomenys'!A28</f>
        <v>1.2.1.2.1</v>
      </c>
      <c r="B28" s="183" t="str">
        <f>'Visi duomenys'!B28</f>
        <v>Darnaus judumo priemonių diegimas Tauragės mieste</v>
      </c>
      <c r="C28" s="183" t="str">
        <f>'Visi duomenys'!C28</f>
        <v>TRSA</v>
      </c>
      <c r="D28" s="183" t="str">
        <f>'Visi duomenys'!D28</f>
        <v>SM</v>
      </c>
      <c r="E28" s="183" t="str">
        <f>'Visi duomenys'!E28</f>
        <v>Tauragės miestas</v>
      </c>
      <c r="F28" s="183" t="str">
        <f>'Visi duomenys'!F28</f>
        <v>04.5.1-TID-R-514</v>
      </c>
      <c r="G28" s="183" t="str">
        <f>'Visi duomenys'!G28</f>
        <v>R</v>
      </c>
      <c r="H28" s="183" t="str">
        <f>'Visi duomenys'!H28</f>
        <v>ITI</v>
      </c>
      <c r="I28" s="183">
        <f>'Visi duomenys'!I28</f>
        <v>0</v>
      </c>
      <c r="J28" s="183" t="str">
        <f>'Visi duomenys'!AN28</f>
        <v>P.S.323</v>
      </c>
      <c r="K28" s="183" t="str">
        <f>'Visi duomenys'!AO28</f>
        <v>Įgyvendintos darnaus judumo priemonės (vnt.)</v>
      </c>
      <c r="L28" s="183">
        <f>'Visi duomenys'!AP28</f>
        <v>0</v>
      </c>
      <c r="M28" s="183">
        <f>'Visi duomenys'!AQ28</f>
        <v>0</v>
      </c>
      <c r="N28" s="183">
        <f>'Visi duomenys'!AR28</f>
        <v>0</v>
      </c>
      <c r="O28" s="183">
        <f>'Visi duomenys'!AS28</f>
        <v>0</v>
      </c>
      <c r="P28" s="183">
        <f>'Visi duomenys'!AT28</f>
        <v>0</v>
      </c>
      <c r="Q28" s="183">
        <f>'Visi duomenys'!AU28</f>
        <v>0</v>
      </c>
      <c r="R28" s="183">
        <f>'Visi duomenys'!AV28</f>
        <v>0</v>
      </c>
      <c r="S28" s="183">
        <f>'Visi duomenys'!AW28</f>
        <v>0</v>
      </c>
      <c r="T28" s="183">
        <f>'Visi duomenys'!AX28</f>
        <v>0</v>
      </c>
      <c r="U28" s="183">
        <f>'Visi duomenys'!AY28</f>
        <v>0</v>
      </c>
    </row>
    <row r="29" spans="1:21" ht="25.5" customHeight="1" x14ac:dyDescent="0.2">
      <c r="A29" s="183" t="str">
        <f>'Visi duomenys'!A29</f>
        <v>1.2.1.2.2</v>
      </c>
      <c r="B29" s="183" t="str">
        <f>'Visi duomenys'!B29</f>
        <v xml:space="preserve">Tauragės miesto darnaus judumo plano parengimas </v>
      </c>
      <c r="C29" s="183" t="str">
        <f>'Visi duomenys'!C29</f>
        <v>TRSA</v>
      </c>
      <c r="D29" s="183" t="str">
        <f>'Visi duomenys'!D29</f>
        <v>SM</v>
      </c>
      <c r="E29" s="183" t="str">
        <f>'Visi duomenys'!E29</f>
        <v>Tauragės miestas</v>
      </c>
      <c r="F29" s="183" t="str">
        <f>'Visi duomenys'!F29</f>
        <v>04.5.1-TID-V-513</v>
      </c>
      <c r="G29" s="183" t="str">
        <f>'Visi duomenys'!G29</f>
        <v>V</v>
      </c>
      <c r="H29" s="183" t="str">
        <f>'Visi duomenys'!H29</f>
        <v>ITI</v>
      </c>
      <c r="I29" s="183">
        <f>'Visi duomenys'!I29</f>
        <v>0</v>
      </c>
      <c r="J29" s="183" t="str">
        <f>'Visi duomenys'!AN29</f>
        <v>P.N.507</v>
      </c>
      <c r="K29" s="183" t="str">
        <f>'Visi duomenys'!AO29</f>
        <v>Parengti darnaus judumo mieste planai</v>
      </c>
      <c r="L29" s="183">
        <f>'Visi duomenys'!AP29</f>
        <v>1</v>
      </c>
      <c r="M29" s="183">
        <f>'Visi duomenys'!AQ29</f>
        <v>0</v>
      </c>
      <c r="N29" s="183">
        <f>'Visi duomenys'!AR29</f>
        <v>0</v>
      </c>
      <c r="O29" s="183">
        <f>'Visi duomenys'!AS29</f>
        <v>0</v>
      </c>
      <c r="P29" s="183">
        <f>'Visi duomenys'!AT29</f>
        <v>0</v>
      </c>
      <c r="Q29" s="183">
        <f>'Visi duomenys'!AU29</f>
        <v>0</v>
      </c>
      <c r="R29" s="183">
        <f>'Visi duomenys'!AV29</f>
        <v>0</v>
      </c>
      <c r="S29" s="183">
        <f>'Visi duomenys'!AW29</f>
        <v>0</v>
      </c>
      <c r="T29" s="183">
        <f>'Visi duomenys'!AX29</f>
        <v>0</v>
      </c>
      <c r="U29" s="183">
        <f>'Visi duomenys'!AY29</f>
        <v>0</v>
      </c>
    </row>
    <row r="30" spans="1:21" ht="25.5" customHeight="1" x14ac:dyDescent="0.2">
      <c r="A30" s="356" t="str">
        <f>'Visi duomenys'!A30</f>
        <v>1.2.1.3</v>
      </c>
      <c r="B30" s="356" t="str">
        <f>'Visi duomenys'!B30</f>
        <v>Priemonė: Pėsčiųjų ir dviračių takų rekonstrukcija ir plėtra</v>
      </c>
      <c r="C30" s="352">
        <f>'Visi duomenys'!C30</f>
        <v>0</v>
      </c>
      <c r="D30" s="352">
        <f>'Visi duomenys'!D30</f>
        <v>0</v>
      </c>
      <c r="E30" s="352">
        <f>'Visi duomenys'!E30</f>
        <v>0</v>
      </c>
      <c r="F30" s="352">
        <f>'Visi duomenys'!F30</f>
        <v>0</v>
      </c>
      <c r="G30" s="352">
        <f>'Visi duomenys'!G30</f>
        <v>0</v>
      </c>
      <c r="H30" s="352">
        <f>'Visi duomenys'!H30</f>
        <v>0</v>
      </c>
      <c r="I30" s="352">
        <f>'Visi duomenys'!I30</f>
        <v>0</v>
      </c>
      <c r="J30" s="352">
        <f>'Visi duomenys'!AN30</f>
        <v>0</v>
      </c>
      <c r="K30" s="352">
        <f>'Visi duomenys'!AO30</f>
        <v>0</v>
      </c>
      <c r="L30" s="352">
        <f>'Visi duomenys'!AP30</f>
        <v>0</v>
      </c>
      <c r="M30" s="352">
        <f>'Visi duomenys'!AQ30</f>
        <v>0</v>
      </c>
      <c r="N30" s="352">
        <f>'Visi duomenys'!AR30</f>
        <v>0</v>
      </c>
      <c r="O30" s="352">
        <f>'Visi duomenys'!AS30</f>
        <v>0</v>
      </c>
      <c r="P30" s="352">
        <f>'Visi duomenys'!AT30</f>
        <v>0</v>
      </c>
      <c r="Q30" s="352">
        <f>'Visi duomenys'!AU30</f>
        <v>0</v>
      </c>
      <c r="R30" s="352">
        <f>'Visi duomenys'!AV30</f>
        <v>0</v>
      </c>
      <c r="S30" s="352">
        <f>'Visi duomenys'!AW30</f>
        <v>0</v>
      </c>
      <c r="T30" s="352">
        <f>'Visi duomenys'!AX30</f>
        <v>0</v>
      </c>
      <c r="U30" s="352">
        <f>'Visi duomenys'!AY30</f>
        <v>0</v>
      </c>
    </row>
    <row r="31" spans="1:21" ht="25.5" customHeight="1" x14ac:dyDescent="0.2">
      <c r="A31" s="183" t="str">
        <f>'Visi duomenys'!A31</f>
        <v>1.2.1.3.1</v>
      </c>
      <c r="B31" s="183" t="str">
        <f>'Visi duomenys'!B31</f>
        <v>Pėsčiųjų tako Vytauto Didžiojo gatvėje  Šilalės m. rekonstrukcija</v>
      </c>
      <c r="C31" s="183" t="str">
        <f>'Visi duomenys'!C31</f>
        <v>ŠRSA</v>
      </c>
      <c r="D31" s="183" t="str">
        <f>'Visi duomenys'!D31</f>
        <v>SM</v>
      </c>
      <c r="E31" s="183" t="str">
        <f>'Visi duomenys'!E31</f>
        <v>Šilalė</v>
      </c>
      <c r="F31" s="183" t="str">
        <f>'Visi duomenys'!F31</f>
        <v xml:space="preserve">04.5.1-TID-R-516 </v>
      </c>
      <c r="G31" s="183" t="str">
        <f>'Visi duomenys'!G31</f>
        <v>R</v>
      </c>
      <c r="H31" s="183">
        <f>'Visi duomenys'!H31</f>
        <v>0</v>
      </c>
      <c r="I31" s="183">
        <f>'Visi duomenys'!I31</f>
        <v>0</v>
      </c>
      <c r="J31" s="183" t="str">
        <f>'Visi duomenys'!AN31</f>
        <v>P.S.322</v>
      </c>
      <c r="K31" s="183" t="str">
        <f>'Visi duomenys'!AO31</f>
        <v>Rekonstruotų dviračių ir / ar pėsčiųjų takų ir / ar trasų ilgis (km)</v>
      </c>
      <c r="L31" s="183">
        <f>'Visi duomenys'!AP31</f>
        <v>1</v>
      </c>
      <c r="M31" s="183">
        <f>'Visi duomenys'!AQ31</f>
        <v>0</v>
      </c>
      <c r="N31" s="183">
        <f>'Visi duomenys'!AR31</f>
        <v>0</v>
      </c>
      <c r="O31" s="183">
        <f>'Visi duomenys'!AS31</f>
        <v>0</v>
      </c>
      <c r="P31" s="183">
        <f>'Visi duomenys'!AT31</f>
        <v>0</v>
      </c>
      <c r="Q31" s="183">
        <f>'Visi duomenys'!AU31</f>
        <v>0</v>
      </c>
      <c r="R31" s="183">
        <f>'Visi duomenys'!AV31</f>
        <v>0</v>
      </c>
      <c r="S31" s="183">
        <f>'Visi duomenys'!AW31</f>
        <v>0</v>
      </c>
      <c r="T31" s="183">
        <f>'Visi duomenys'!AX31</f>
        <v>0</v>
      </c>
      <c r="U31" s="183">
        <f>'Visi duomenys'!AY31</f>
        <v>0</v>
      </c>
    </row>
    <row r="32" spans="1:21" ht="25.5" customHeight="1" x14ac:dyDescent="0.2">
      <c r="A32" s="183" t="str">
        <f>'Visi duomenys'!A32</f>
        <v>1.2.1.3.2</v>
      </c>
      <c r="B32" s="183" t="str">
        <f>'Visi duomenys'!B32</f>
        <v>Pėsčiųjų ir dviračių takų įrengimas prie Jankaus gatvės Pagėgiuose</v>
      </c>
      <c r="C32" s="183" t="str">
        <f>'Visi duomenys'!C32</f>
        <v>PSA</v>
      </c>
      <c r="D32" s="183" t="str">
        <f>'Visi duomenys'!D32</f>
        <v>SM</v>
      </c>
      <c r="E32" s="183" t="str">
        <f>'Visi duomenys'!E32</f>
        <v>Pagėgių miestas</v>
      </c>
      <c r="F32" s="183" t="str">
        <f>'Visi duomenys'!F32</f>
        <v xml:space="preserve">04.5.1-TID-R-516 </v>
      </c>
      <c r="G32" s="183" t="str">
        <f>'Visi duomenys'!G32</f>
        <v>R</v>
      </c>
      <c r="H32" s="183" t="str">
        <f>'Visi duomenys'!H32</f>
        <v>ITI</v>
      </c>
      <c r="I32" s="183">
        <f>'Visi duomenys'!I32</f>
        <v>0</v>
      </c>
      <c r="J32" s="183" t="str">
        <f>'Visi duomenys'!AN32</f>
        <v>P.S.321</v>
      </c>
      <c r="K32" s="183" t="str">
        <f>'Visi duomenys'!AO32</f>
        <v>Įrengtų naujų dviračių ir / ar pėsčiųjų takų ir / ar trasų ilgis (km)</v>
      </c>
      <c r="L32" s="183">
        <f>'Visi duomenys'!AP32</f>
        <v>0.51</v>
      </c>
      <c r="M32" s="183">
        <f>'Visi duomenys'!AQ32</f>
        <v>0</v>
      </c>
      <c r="N32" s="183">
        <f>'Visi duomenys'!AR32</f>
        <v>0</v>
      </c>
      <c r="O32" s="183">
        <f>'Visi duomenys'!AS32</f>
        <v>0</v>
      </c>
      <c r="P32" s="183">
        <f>'Visi duomenys'!AT32</f>
        <v>0</v>
      </c>
      <c r="Q32" s="183">
        <f>'Visi duomenys'!AU32</f>
        <v>0</v>
      </c>
      <c r="R32" s="183">
        <f>'Visi duomenys'!AV32</f>
        <v>0</v>
      </c>
      <c r="S32" s="183">
        <f>'Visi duomenys'!AW32</f>
        <v>0</v>
      </c>
      <c r="T32" s="183">
        <f>'Visi duomenys'!AX32</f>
        <v>0</v>
      </c>
      <c r="U32" s="183">
        <f>'Visi duomenys'!AY32</f>
        <v>0</v>
      </c>
    </row>
    <row r="33" spans="1:21" ht="25.5" customHeight="1" x14ac:dyDescent="0.2">
      <c r="A33" s="183" t="str">
        <f>'Visi duomenys'!A33</f>
        <v>1.2.1.3.3</v>
      </c>
      <c r="B33" s="183" t="str">
        <f>'Visi duomenys'!B33</f>
        <v>Pėsčiųjų ir dviračių tako įrengimas Jurbarko miesto Barkūnų gatvėje</v>
      </c>
      <c r="C33" s="183" t="str">
        <f>'Visi duomenys'!C33</f>
        <v>JRSA</v>
      </c>
      <c r="D33" s="183" t="str">
        <f>'Visi duomenys'!D33</f>
        <v>SM</v>
      </c>
      <c r="E33" s="183" t="str">
        <f>'Visi duomenys'!E33</f>
        <v>Jurbarko miestas</v>
      </c>
      <c r="F33" s="183" t="str">
        <f>'Visi duomenys'!F33</f>
        <v xml:space="preserve">04.5.1-TID-R-516 </v>
      </c>
      <c r="G33" s="183" t="str">
        <f>'Visi duomenys'!G33</f>
        <v>R</v>
      </c>
      <c r="H33" s="183" t="str">
        <f>'Visi duomenys'!H33</f>
        <v>ITI</v>
      </c>
      <c r="I33" s="183">
        <f>'Visi duomenys'!I33</f>
        <v>0</v>
      </c>
      <c r="J33" s="183" t="str">
        <f>'Visi duomenys'!AN33</f>
        <v>P.S.321</v>
      </c>
      <c r="K33" s="183" t="str">
        <f>'Visi duomenys'!AO33</f>
        <v>Įrengtų naujų dviračių ir / ar pėsčiųjų takų ir / ar trasų ilgis (km)</v>
      </c>
      <c r="L33" s="183">
        <f>'Visi duomenys'!AP33</f>
        <v>0.55000000000000004</v>
      </c>
      <c r="M33" s="183">
        <f>'Visi duomenys'!AQ33</f>
        <v>0</v>
      </c>
      <c r="N33" s="183">
        <f>'Visi duomenys'!AR33</f>
        <v>0</v>
      </c>
      <c r="O33" s="183">
        <f>'Visi duomenys'!AS33</f>
        <v>0</v>
      </c>
      <c r="P33" s="183">
        <f>'Visi duomenys'!AT33</f>
        <v>0</v>
      </c>
      <c r="Q33" s="183">
        <f>'Visi duomenys'!AU33</f>
        <v>0</v>
      </c>
      <c r="R33" s="183">
        <f>'Visi duomenys'!AV33</f>
        <v>0</v>
      </c>
      <c r="S33" s="183">
        <f>'Visi duomenys'!AW33</f>
        <v>0</v>
      </c>
      <c r="T33" s="183">
        <f>'Visi duomenys'!AX33</f>
        <v>0</v>
      </c>
      <c r="U33" s="183">
        <f>'Visi duomenys'!AY33</f>
        <v>0</v>
      </c>
    </row>
    <row r="34" spans="1:21" ht="25.5" customHeight="1" x14ac:dyDescent="0.2">
      <c r="A34" s="183" t="str">
        <f>'Visi duomenys'!A34</f>
        <v>1.2.1.3.4</v>
      </c>
      <c r="B34" s="183" t="str">
        <f>'Visi duomenys'!B34</f>
        <v>Pėsčiųjų ir dviračių tako įrengimas iki Norkaičių gyvenvietės</v>
      </c>
      <c r="C34" s="183" t="str">
        <f>'Visi duomenys'!C34</f>
        <v>TRSA</v>
      </c>
      <c r="D34" s="183" t="str">
        <f>'Visi duomenys'!D34</f>
        <v>SM</v>
      </c>
      <c r="E34" s="183" t="str">
        <f>'Visi duomenys'!E34</f>
        <v>Tauragės rajonas</v>
      </c>
      <c r="F34" s="183" t="str">
        <f>'Visi duomenys'!F34</f>
        <v xml:space="preserve">04.5.1-TID-R-516 </v>
      </c>
      <c r="G34" s="183" t="str">
        <f>'Visi duomenys'!G34</f>
        <v>R</v>
      </c>
      <c r="H34" s="183">
        <f>'Visi duomenys'!H34</f>
        <v>0</v>
      </c>
      <c r="I34" s="183">
        <f>'Visi duomenys'!I34</f>
        <v>0</v>
      </c>
      <c r="J34" s="183" t="str">
        <f>'Visi duomenys'!AN34</f>
        <v>P.S.321</v>
      </c>
      <c r="K34" s="183" t="str">
        <f>'Visi duomenys'!AO34</f>
        <v>Įrengtų naujų dviračių ir / ar pėsčiųjų takų ir / ar trasų ilgis (km)</v>
      </c>
      <c r="L34" s="183">
        <f>'Visi duomenys'!AP34</f>
        <v>1</v>
      </c>
      <c r="M34" s="183">
        <f>'Visi duomenys'!AQ34</f>
        <v>0</v>
      </c>
      <c r="N34" s="183">
        <f>'Visi duomenys'!AR34</f>
        <v>0</v>
      </c>
      <c r="O34" s="183">
        <f>'Visi duomenys'!AS34</f>
        <v>0</v>
      </c>
      <c r="P34" s="183">
        <f>'Visi duomenys'!AT34</f>
        <v>0</v>
      </c>
      <c r="Q34" s="183">
        <f>'Visi duomenys'!AU34</f>
        <v>0</v>
      </c>
      <c r="R34" s="183">
        <f>'Visi duomenys'!AV34</f>
        <v>0</v>
      </c>
      <c r="S34" s="183">
        <f>'Visi duomenys'!AW34</f>
        <v>0</v>
      </c>
      <c r="T34" s="183">
        <f>'Visi duomenys'!AX34</f>
        <v>0</v>
      </c>
      <c r="U34" s="183">
        <f>'Visi duomenys'!AY34</f>
        <v>0</v>
      </c>
    </row>
    <row r="35" spans="1:21" ht="25.5" customHeight="1" x14ac:dyDescent="0.2">
      <c r="A35" s="356" t="str">
        <f>'Visi duomenys'!A35</f>
        <v>1.2.1.4</v>
      </c>
      <c r="B35" s="356" t="str">
        <f>'Visi duomenys'!B35</f>
        <v>Priemonė: Vietinio susisiekimo viešojo transporto priemonių parko atnaujinimas</v>
      </c>
      <c r="C35" s="352">
        <f>'Visi duomenys'!C35</f>
        <v>0</v>
      </c>
      <c r="D35" s="352">
        <f>'Visi duomenys'!D35</f>
        <v>0</v>
      </c>
      <c r="E35" s="352">
        <f>'Visi duomenys'!E35</f>
        <v>0</v>
      </c>
      <c r="F35" s="352">
        <f>'Visi duomenys'!F35</f>
        <v>0</v>
      </c>
      <c r="G35" s="352">
        <f>'Visi duomenys'!G35</f>
        <v>0</v>
      </c>
      <c r="H35" s="352">
        <f>'Visi duomenys'!H35</f>
        <v>0</v>
      </c>
      <c r="I35" s="352">
        <f>'Visi duomenys'!I35</f>
        <v>0</v>
      </c>
      <c r="J35" s="352">
        <f>'Visi duomenys'!AN35</f>
        <v>0</v>
      </c>
      <c r="K35" s="352">
        <f>'Visi duomenys'!AO35</f>
        <v>0</v>
      </c>
      <c r="L35" s="352">
        <f>'Visi duomenys'!AP35</f>
        <v>0</v>
      </c>
      <c r="M35" s="352">
        <f>'Visi duomenys'!AQ35</f>
        <v>0</v>
      </c>
      <c r="N35" s="352">
        <f>'Visi duomenys'!AR35</f>
        <v>0</v>
      </c>
      <c r="O35" s="352">
        <f>'Visi duomenys'!AS35</f>
        <v>0</v>
      </c>
      <c r="P35" s="352">
        <f>'Visi duomenys'!AT35</f>
        <v>0</v>
      </c>
      <c r="Q35" s="352">
        <f>'Visi duomenys'!AU35</f>
        <v>0</v>
      </c>
      <c r="R35" s="352">
        <f>'Visi duomenys'!AV35</f>
        <v>0</v>
      </c>
      <c r="S35" s="352">
        <f>'Visi duomenys'!AW35</f>
        <v>0</v>
      </c>
      <c r="T35" s="352">
        <f>'Visi duomenys'!AX35</f>
        <v>0</v>
      </c>
      <c r="U35" s="352">
        <f>'Visi duomenys'!AY35</f>
        <v>0</v>
      </c>
    </row>
    <row r="36" spans="1:21" ht="25.5" customHeight="1" x14ac:dyDescent="0.2">
      <c r="A36" s="183" t="str">
        <f>'Visi duomenys'!A36</f>
        <v>1.2.1.4.1</v>
      </c>
      <c r="B36" s="183" t="str">
        <f>'Visi duomenys'!B36</f>
        <v>Tauragės miesto viešojo susisiekimo parko transporto priemonių atnaujinimas</v>
      </c>
      <c r="C36" s="183" t="str">
        <f>'Visi duomenys'!C36</f>
        <v>TRSA</v>
      </c>
      <c r="D36" s="183" t="str">
        <f>'Visi duomenys'!D36</f>
        <v>SM</v>
      </c>
      <c r="E36" s="183" t="str">
        <f>'Visi duomenys'!E36</f>
        <v>Tauragės miestas</v>
      </c>
      <c r="F36" s="183" t="str">
        <f>'Visi duomenys'!F36</f>
        <v>04.5.1-TID-R-518</v>
      </c>
      <c r="G36" s="183" t="str">
        <f>'Visi duomenys'!G36</f>
        <v>R</v>
      </c>
      <c r="H36" s="183" t="str">
        <f>'Visi duomenys'!H36</f>
        <v>ITI</v>
      </c>
      <c r="I36" s="183">
        <f>'Visi duomenys'!I36</f>
        <v>0</v>
      </c>
      <c r="J36" s="183" t="str">
        <f>'Visi duomenys'!AN36</f>
        <v>P.S.325</v>
      </c>
      <c r="K36" s="183" t="str">
        <f>'Visi duomenys'!AO36</f>
        <v>Įsigytos naujos ekologiškos viešojo transporto priemonės</v>
      </c>
      <c r="L36" s="183">
        <f>'Visi duomenys'!AP36</f>
        <v>2</v>
      </c>
      <c r="M36" s="183">
        <f>'Visi duomenys'!AQ36</f>
        <v>0</v>
      </c>
      <c r="N36" s="183">
        <f>'Visi duomenys'!AR36</f>
        <v>0</v>
      </c>
      <c r="O36" s="183">
        <f>'Visi duomenys'!AS36</f>
        <v>0</v>
      </c>
      <c r="P36" s="183">
        <f>'Visi duomenys'!AT36</f>
        <v>0</v>
      </c>
      <c r="Q36" s="183">
        <f>'Visi duomenys'!AU36</f>
        <v>0</v>
      </c>
      <c r="R36" s="183">
        <f>'Visi duomenys'!AV36</f>
        <v>0</v>
      </c>
      <c r="S36" s="183">
        <f>'Visi duomenys'!AW36</f>
        <v>0</v>
      </c>
      <c r="T36" s="183">
        <f>'Visi duomenys'!AX36</f>
        <v>0</v>
      </c>
      <c r="U36" s="183">
        <f>'Visi duomenys'!AY36</f>
        <v>0</v>
      </c>
    </row>
    <row r="37" spans="1:21" ht="24.75" customHeight="1" x14ac:dyDescent="0.2">
      <c r="A37" s="355" t="str">
        <f>'Visi duomenys'!A37</f>
        <v>1.2.2.</v>
      </c>
      <c r="B37" s="355" t="str">
        <f>'Visi duomenys'!B37</f>
        <v>Uždavinys. Modernizuoti kultūros įstaigų fizinę ir informacinę infrastruktūrą, kultūros paslaugoms pritaikyti  kultūros paveldo objektus ir netradicines erdves,  didinti paslaugų prieinamumą.</v>
      </c>
      <c r="C37" s="355">
        <f>'Visi duomenys'!C37</f>
        <v>0</v>
      </c>
      <c r="D37" s="355">
        <f>'Visi duomenys'!D37</f>
        <v>0</v>
      </c>
      <c r="E37" s="355">
        <f>'Visi duomenys'!E37</f>
        <v>0</v>
      </c>
      <c r="F37" s="355">
        <f>'Visi duomenys'!F37</f>
        <v>0</v>
      </c>
      <c r="G37" s="355">
        <f>'Visi duomenys'!G37</f>
        <v>0</v>
      </c>
      <c r="H37" s="355">
        <f>'Visi duomenys'!H37</f>
        <v>0</v>
      </c>
      <c r="I37" s="355">
        <f>'Visi duomenys'!I37</f>
        <v>0</v>
      </c>
      <c r="J37" s="355">
        <f>'Visi duomenys'!AN37</f>
        <v>0</v>
      </c>
      <c r="K37" s="355">
        <f>'Visi duomenys'!AO37</f>
        <v>0</v>
      </c>
      <c r="L37" s="355">
        <f>'Visi duomenys'!AP37</f>
        <v>0</v>
      </c>
      <c r="M37" s="355">
        <f>'Visi duomenys'!AQ37</f>
        <v>0</v>
      </c>
      <c r="N37" s="355">
        <f>'Visi duomenys'!AR37</f>
        <v>0</v>
      </c>
      <c r="O37" s="355">
        <f>'Visi duomenys'!AS37</f>
        <v>0</v>
      </c>
      <c r="P37" s="355">
        <f>'Visi duomenys'!AT37</f>
        <v>0</v>
      </c>
      <c r="Q37" s="355">
        <f>'Visi duomenys'!AU37</f>
        <v>0</v>
      </c>
      <c r="R37" s="355">
        <f>'Visi duomenys'!AV37</f>
        <v>0</v>
      </c>
      <c r="S37" s="355">
        <f>'Visi duomenys'!AW37</f>
        <v>0</v>
      </c>
      <c r="T37" s="355">
        <f>'Visi duomenys'!AX37</f>
        <v>0</v>
      </c>
      <c r="U37" s="355">
        <f>'Visi duomenys'!AY37</f>
        <v>0</v>
      </c>
    </row>
    <row r="38" spans="1:21" ht="25.5" customHeight="1" x14ac:dyDescent="0.2">
      <c r="A38" s="356" t="str">
        <f>'Visi duomenys'!A38</f>
        <v>1.2.2.1</v>
      </c>
      <c r="B38" s="356" t="str">
        <f>'Visi duomenys'!B38</f>
        <v>Priemonė: Modernizuoti savivaldybių kultūros infrastruktūrą</v>
      </c>
      <c r="C38" s="352">
        <f>'Visi duomenys'!C38</f>
        <v>0</v>
      </c>
      <c r="D38" s="352">
        <f>'Visi duomenys'!D38</f>
        <v>0</v>
      </c>
      <c r="E38" s="352">
        <f>'Visi duomenys'!E38</f>
        <v>0</v>
      </c>
      <c r="F38" s="352">
        <f>'Visi duomenys'!F38</f>
        <v>0</v>
      </c>
      <c r="G38" s="352">
        <f>'Visi duomenys'!G38</f>
        <v>0</v>
      </c>
      <c r="H38" s="352">
        <f>'Visi duomenys'!H38</f>
        <v>0</v>
      </c>
      <c r="I38" s="352">
        <f>'Visi duomenys'!I38</f>
        <v>0</v>
      </c>
      <c r="J38" s="352">
        <f>'Visi duomenys'!AN38</f>
        <v>0</v>
      </c>
      <c r="K38" s="352">
        <f>'Visi duomenys'!AO38</f>
        <v>0</v>
      </c>
      <c r="L38" s="352">
        <f>'Visi duomenys'!AP38</f>
        <v>0</v>
      </c>
      <c r="M38" s="352">
        <f>'Visi duomenys'!AQ38</f>
        <v>0</v>
      </c>
      <c r="N38" s="352">
        <f>'Visi duomenys'!AR38</f>
        <v>0</v>
      </c>
      <c r="O38" s="352">
        <f>'Visi duomenys'!AS38</f>
        <v>0</v>
      </c>
      <c r="P38" s="352">
        <f>'Visi duomenys'!AT38</f>
        <v>0</v>
      </c>
      <c r="Q38" s="352">
        <f>'Visi duomenys'!AU38</f>
        <v>0</v>
      </c>
      <c r="R38" s="352">
        <f>'Visi duomenys'!AV38</f>
        <v>0</v>
      </c>
      <c r="S38" s="352">
        <f>'Visi duomenys'!AW38</f>
        <v>0</v>
      </c>
      <c r="T38" s="352">
        <f>'Visi duomenys'!AX38</f>
        <v>0</v>
      </c>
      <c r="U38" s="352">
        <f>'Visi duomenys'!AY38</f>
        <v>0</v>
      </c>
    </row>
    <row r="39" spans="1:21" s="205" customFormat="1" ht="25.5" customHeight="1" x14ac:dyDescent="0.2">
      <c r="A39" s="183" t="str">
        <f>'Visi duomenys'!A39</f>
        <v>1.2.2.1.1</v>
      </c>
      <c r="B39" s="183" t="str">
        <f>'Visi duomenys'!B39</f>
        <v>Tauragės krašto muziejaus modernizavimas</v>
      </c>
      <c r="C39" s="183" t="str">
        <f>'Visi duomenys'!C39</f>
        <v>TRSA</v>
      </c>
      <c r="D39" s="183" t="str">
        <f>'Visi duomenys'!D39</f>
        <v>KM</v>
      </c>
      <c r="E39" s="183" t="str">
        <f>'Visi duomenys'!E39</f>
        <v>Tauragės miestas</v>
      </c>
      <c r="F39" s="183" t="str">
        <f>'Visi duomenys'!F39</f>
        <v>07.1.1-CPVA-R-305</v>
      </c>
      <c r="G39" s="183" t="str">
        <f>'Visi duomenys'!G39</f>
        <v>R</v>
      </c>
      <c r="H39" s="183" t="str">
        <f>'Visi duomenys'!H39</f>
        <v>ITI</v>
      </c>
      <c r="I39" s="183">
        <f>'Visi duomenys'!I39</f>
        <v>0</v>
      </c>
      <c r="J39" s="183" t="str">
        <f>'Visi duomenys'!AN39</f>
        <v>P.N.304</v>
      </c>
      <c r="K39" s="183" t="str">
        <f>'Visi duomenys'!AO39</f>
        <v>Modernizuoti kultūros infrastruktūros objektai (vnt.)</v>
      </c>
      <c r="L39" s="183">
        <f>'Visi duomenys'!AP39</f>
        <v>1</v>
      </c>
      <c r="M39" s="183">
        <f>'Visi duomenys'!AQ39</f>
        <v>0</v>
      </c>
      <c r="N39" s="183">
        <f>'Visi duomenys'!AR39</f>
        <v>0</v>
      </c>
      <c r="O39" s="183">
        <f>'Visi duomenys'!AS39</f>
        <v>0</v>
      </c>
      <c r="P39" s="183">
        <f>'Visi duomenys'!AT39</f>
        <v>0</v>
      </c>
      <c r="Q39" s="183">
        <f>'Visi duomenys'!AU39</f>
        <v>0</v>
      </c>
      <c r="R39" s="183">
        <f>'Visi duomenys'!AV39</f>
        <v>0</v>
      </c>
      <c r="S39" s="183">
        <f>'Visi duomenys'!AW39</f>
        <v>0</v>
      </c>
      <c r="T39" s="183">
        <f>'Visi duomenys'!AX39</f>
        <v>0</v>
      </c>
      <c r="U39" s="183">
        <f>'Visi duomenys'!AY39</f>
        <v>0</v>
      </c>
    </row>
    <row r="40" spans="1:21" s="205" customFormat="1" ht="25.5" customHeight="1" x14ac:dyDescent="0.2">
      <c r="A40" s="183" t="str">
        <f>'Visi duomenys'!A40</f>
        <v>1.2.2.1.2</v>
      </c>
      <c r="B40" s="183" t="str">
        <f>'Visi duomenys'!B40</f>
        <v>Jurbarko kultūros centro modernizavimas</v>
      </c>
      <c r="C40" s="183" t="str">
        <f>'Visi duomenys'!C40</f>
        <v>JRSA</v>
      </c>
      <c r="D40" s="183" t="str">
        <f>'Visi duomenys'!D40</f>
        <v>KM</v>
      </c>
      <c r="E40" s="183" t="str">
        <f>'Visi duomenys'!E40</f>
        <v>Jurbarko miestas</v>
      </c>
      <c r="F40" s="183" t="str">
        <f>'Visi duomenys'!F40</f>
        <v>07.1.1-CPVA-R-305</v>
      </c>
      <c r="G40" s="183" t="str">
        <f>'Visi duomenys'!G40</f>
        <v>R</v>
      </c>
      <c r="H40" s="183" t="str">
        <f>'Visi duomenys'!H40</f>
        <v>ITI</v>
      </c>
      <c r="I40" s="183">
        <f>'Visi duomenys'!I40</f>
        <v>0</v>
      </c>
      <c r="J40" s="183" t="str">
        <f>'Visi duomenys'!AN40</f>
        <v>P.N.304</v>
      </c>
      <c r="K40" s="183" t="str">
        <f>'Visi duomenys'!AO40</f>
        <v>Modernizuoti kultūros infrastruktūros objektai (vnt.)</v>
      </c>
      <c r="L40" s="183">
        <f>'Visi duomenys'!AP40</f>
        <v>1</v>
      </c>
      <c r="M40" s="183">
        <f>'Visi duomenys'!AQ40</f>
        <v>0</v>
      </c>
      <c r="N40" s="183">
        <f>'Visi duomenys'!AR40</f>
        <v>0</v>
      </c>
      <c r="O40" s="183">
        <f>'Visi duomenys'!AS40</f>
        <v>0</v>
      </c>
      <c r="P40" s="183">
        <f>'Visi duomenys'!AT40</f>
        <v>0</v>
      </c>
      <c r="Q40" s="183">
        <f>'Visi duomenys'!AU40</f>
        <v>0</v>
      </c>
      <c r="R40" s="183">
        <f>'Visi duomenys'!AV40</f>
        <v>0</v>
      </c>
      <c r="S40" s="183">
        <f>'Visi duomenys'!AW40</f>
        <v>0</v>
      </c>
      <c r="T40" s="183">
        <f>'Visi duomenys'!AX40</f>
        <v>0</v>
      </c>
      <c r="U40" s="183">
        <f>'Visi duomenys'!AY40</f>
        <v>0</v>
      </c>
    </row>
    <row r="41" spans="1:21" ht="25.5" customHeight="1" x14ac:dyDescent="0.2">
      <c r="A41" s="356" t="str">
        <f>'Visi duomenys'!A41</f>
        <v>1.2.2.2</v>
      </c>
      <c r="B41" s="356" t="str">
        <f>'Visi duomenys'!B41</f>
        <v>Priemonė: Aktualizuoti savivaldybių kultūros paveldo objektus</v>
      </c>
      <c r="C41" s="352">
        <f>'Visi duomenys'!C41</f>
        <v>0</v>
      </c>
      <c r="D41" s="352">
        <f>'Visi duomenys'!D41</f>
        <v>0</v>
      </c>
      <c r="E41" s="352">
        <f>'Visi duomenys'!E41</f>
        <v>0</v>
      </c>
      <c r="F41" s="352">
        <f>'Visi duomenys'!F41</f>
        <v>0</v>
      </c>
      <c r="G41" s="352">
        <f>'Visi duomenys'!G41</f>
        <v>0</v>
      </c>
      <c r="H41" s="352">
        <f>'Visi duomenys'!H41</f>
        <v>0</v>
      </c>
      <c r="I41" s="352">
        <f>'Visi duomenys'!I41</f>
        <v>0</v>
      </c>
      <c r="J41" s="352">
        <f>'Visi duomenys'!AN41</f>
        <v>0</v>
      </c>
      <c r="K41" s="352">
        <f>'Visi duomenys'!AO41</f>
        <v>0</v>
      </c>
      <c r="L41" s="352">
        <f>'Visi duomenys'!AP41</f>
        <v>0</v>
      </c>
      <c r="M41" s="352">
        <f>'Visi duomenys'!AQ41</f>
        <v>0</v>
      </c>
      <c r="N41" s="352">
        <f>'Visi duomenys'!AR41</f>
        <v>0</v>
      </c>
      <c r="O41" s="352">
        <f>'Visi duomenys'!AS41</f>
        <v>0</v>
      </c>
      <c r="P41" s="352">
        <f>'Visi duomenys'!AT41</f>
        <v>0</v>
      </c>
      <c r="Q41" s="352">
        <f>'Visi duomenys'!AU41</f>
        <v>0</v>
      </c>
      <c r="R41" s="352">
        <f>'Visi duomenys'!AV41</f>
        <v>0</v>
      </c>
      <c r="S41" s="352">
        <f>'Visi duomenys'!AW41</f>
        <v>0</v>
      </c>
      <c r="T41" s="352">
        <f>'Visi duomenys'!AX41</f>
        <v>0</v>
      </c>
      <c r="U41" s="352">
        <f>'Visi duomenys'!AY41</f>
        <v>0</v>
      </c>
    </row>
    <row r="42" spans="1:21" s="205" customFormat="1" ht="25.5" customHeight="1" x14ac:dyDescent="0.2">
      <c r="A42" s="183" t="str">
        <f>'Visi duomenys'!A42</f>
        <v>1.2.2.2.1</v>
      </c>
      <c r="B42" s="183" t="str">
        <f>'Visi duomenys'!B42</f>
        <v>Pastatų komplekso, vad. Tauragės pilimi (adresu S. Dariaus ir S. Girėno g. 5, Tauragė; unikalus Nr. 1665), kompleksinis atnaujinimas (I etapas: kultūros paveldo savybių išsaugojimas ir pritaikymas bendruomeniniams poreikiams)</v>
      </c>
      <c r="C42" s="183" t="str">
        <f>'Visi duomenys'!C42</f>
        <v>TRSA</v>
      </c>
      <c r="D42" s="183" t="str">
        <f>'Visi duomenys'!D42</f>
        <v>KM</v>
      </c>
      <c r="E42" s="183" t="str">
        <f>'Visi duomenys'!E42</f>
        <v>Tauragės miestas</v>
      </c>
      <c r="F42" s="183" t="str">
        <f>'Visi duomenys'!F42</f>
        <v>05.4.1-CPVA-R-302</v>
      </c>
      <c r="G42" s="183" t="str">
        <f>'Visi duomenys'!G42</f>
        <v>R</v>
      </c>
      <c r="H42" s="183" t="str">
        <f>'Visi duomenys'!H42</f>
        <v>ITI</v>
      </c>
      <c r="I42" s="183">
        <f>'Visi duomenys'!I42</f>
        <v>0</v>
      </c>
      <c r="J42" s="183" t="str">
        <f>'Visi duomenys'!AN42</f>
        <v>P.S.335</v>
      </c>
      <c r="K42" s="183" t="str">
        <f>'Visi duomenys'!AO42</f>
        <v>Sutvarkyti, įrengti ir pritaikyti lankymui gamtos ir kultūros paveldo objektai ir teritorijos (vnt.)</v>
      </c>
      <c r="L42" s="183">
        <f>'Visi duomenys'!AP42</f>
        <v>1</v>
      </c>
      <c r="M42" s="183" t="str">
        <f>'Visi duomenys'!AQ42</f>
        <v>P.B.209</v>
      </c>
      <c r="N42" s="183" t="str">
        <f>'Visi duomenys'!AR42</f>
        <v>Numatomo apsilankymų remiamuose kultūros ir gamtos paveldo objektuose bei turistų traukos vietose skaičiaus padidėjimas  (apsilankymai per metus)</v>
      </c>
      <c r="O42" s="183">
        <f>'Visi duomenys'!AS42</f>
        <v>7600</v>
      </c>
      <c r="P42" s="183">
        <f>'Visi duomenys'!AT42</f>
        <v>0</v>
      </c>
      <c r="Q42" s="183">
        <f>'Visi duomenys'!AU42</f>
        <v>0</v>
      </c>
      <c r="R42" s="183">
        <f>'Visi duomenys'!AV42</f>
        <v>0</v>
      </c>
      <c r="S42" s="183">
        <f>'Visi duomenys'!AW42</f>
        <v>0</v>
      </c>
      <c r="T42" s="183">
        <f>'Visi duomenys'!AX42</f>
        <v>0</v>
      </c>
      <c r="U42" s="183">
        <f>'Visi duomenys'!AY42</f>
        <v>0</v>
      </c>
    </row>
    <row r="43" spans="1:21" s="205" customFormat="1" ht="25.5" customHeight="1" x14ac:dyDescent="0.2">
      <c r="A43" s="183" t="str">
        <f>'Visi duomenys'!A43</f>
        <v>1.2.2.2.2</v>
      </c>
      <c r="B43" s="183" t="str">
        <f>'Visi duomenys'!B43</f>
        <v>Požerės Kristaus Atsimainymo bažnyčios komplekso aktualizavimas vietos bendruomenės poreikiams</v>
      </c>
      <c r="C43" s="183" t="str">
        <f>'Visi duomenys'!C43</f>
        <v>ŠRSA</v>
      </c>
      <c r="D43" s="183" t="str">
        <f>'Visi duomenys'!D43</f>
        <v>KM</v>
      </c>
      <c r="E43" s="183" t="str">
        <f>'Visi duomenys'!E43</f>
        <v>Požerės k.</v>
      </c>
      <c r="F43" s="183" t="str">
        <f>'Visi duomenys'!F43</f>
        <v>05.4.1-CPVA-R-302</v>
      </c>
      <c r="G43" s="183" t="str">
        <f>'Visi duomenys'!G43</f>
        <v>R</v>
      </c>
      <c r="H43" s="183">
        <f>'Visi duomenys'!H43</f>
        <v>0</v>
      </c>
      <c r="I43" s="183">
        <f>'Visi duomenys'!I43</f>
        <v>0</v>
      </c>
      <c r="J43" s="183" t="str">
        <f>'Visi duomenys'!AN43</f>
        <v>P.S.335</v>
      </c>
      <c r="K43" s="183" t="str">
        <f>'Visi duomenys'!AO43</f>
        <v>Sutvarkyti, įrengti ir pritaikyti lankymui gamtos ir kultūros paveldo objektai ir teritorijos (vnt.)</v>
      </c>
      <c r="L43" s="183">
        <f>'Visi duomenys'!AP43</f>
        <v>1</v>
      </c>
      <c r="M43" s="183" t="str">
        <f>'Visi duomenys'!AQ43</f>
        <v>P.B.209</v>
      </c>
      <c r="N43" s="183" t="str">
        <f>'Visi duomenys'!AR43</f>
        <v>Numatomo apsilankymų remiamuose kultūros ir gamtos paveldo objektuose bei turistų traukos vietose skaičiaus padidėjimas  (apsilankymai per metus)</v>
      </c>
      <c r="O43" s="183">
        <f>'Visi duomenys'!AS43</f>
        <v>150</v>
      </c>
      <c r="P43" s="183">
        <f>'Visi duomenys'!AT43</f>
        <v>0</v>
      </c>
      <c r="Q43" s="183">
        <f>'Visi duomenys'!AU43</f>
        <v>0</v>
      </c>
      <c r="R43" s="183">
        <f>'Visi duomenys'!AV43</f>
        <v>0</v>
      </c>
      <c r="S43" s="183">
        <f>'Visi duomenys'!AW43</f>
        <v>0</v>
      </c>
      <c r="T43" s="183">
        <f>'Visi duomenys'!AX43</f>
        <v>0</v>
      </c>
      <c r="U43" s="183">
        <f>'Visi duomenys'!AY43</f>
        <v>0</v>
      </c>
    </row>
    <row r="44" spans="1:21" s="205" customFormat="1" ht="25.5" customHeight="1" x14ac:dyDescent="0.2">
      <c r="A44" s="183" t="str">
        <f>'Visi duomenys'!A44</f>
        <v>1.2.2.2.3</v>
      </c>
      <c r="B44" s="183" t="str">
        <f>'Visi duomenys'!B44</f>
        <v xml:space="preserve">Buvusio Kristijono Donelaičio gimnazijos pastato Vilniaus g. 46, Pagėgiai, aktų salės ir vidaus laiptų paveldosaugos vertingųjų savybių sutvarkymas </v>
      </c>
      <c r="C44" s="183" t="str">
        <f>'Visi duomenys'!C44</f>
        <v>PSA</v>
      </c>
      <c r="D44" s="183" t="str">
        <f>'Visi duomenys'!D44</f>
        <v>KM</v>
      </c>
      <c r="E44" s="183" t="str">
        <f>'Visi duomenys'!E44</f>
        <v>Pagėgiai</v>
      </c>
      <c r="F44" s="183" t="str">
        <f>'Visi duomenys'!F44</f>
        <v>05.4.1-CPVA-R-302</v>
      </c>
      <c r="G44" s="183" t="str">
        <f>'Visi duomenys'!G44</f>
        <v>R</v>
      </c>
      <c r="H44" s="183" t="str">
        <f>'Visi duomenys'!H44</f>
        <v>ITI</v>
      </c>
      <c r="I44" s="183">
        <f>'Visi duomenys'!I44</f>
        <v>0</v>
      </c>
      <c r="J44" s="183" t="str">
        <f>'Visi duomenys'!AN44</f>
        <v>P.S.335</v>
      </c>
      <c r="K44" s="183" t="str">
        <f>'Visi duomenys'!AO44</f>
        <v>Sutvarkyti, įrengti ir pritaikyti lankymui gamtos ir kultūros paveldo objektai ir teritorijos (vnt.)</v>
      </c>
      <c r="L44" s="183">
        <f>'Visi duomenys'!AP44</f>
        <v>1</v>
      </c>
      <c r="M44" s="183" t="str">
        <f>'Visi duomenys'!AQ44</f>
        <v>P.B.209</v>
      </c>
      <c r="N44" s="183" t="str">
        <f>'Visi duomenys'!AR44</f>
        <v>Numatomo apsilankymų remiamuose kultūros ir gamtos paveldo objektuose bei turistų traukos vietose skaičiaus padidėjimas  (apsilankymai per metus)</v>
      </c>
      <c r="O44" s="183">
        <f>'Visi duomenys'!AS44</f>
        <v>100</v>
      </c>
      <c r="P44" s="183">
        <f>'Visi duomenys'!AT44</f>
        <v>0</v>
      </c>
      <c r="Q44" s="183">
        <f>'Visi duomenys'!AU44</f>
        <v>0</v>
      </c>
      <c r="R44" s="183">
        <f>'Visi duomenys'!AV44</f>
        <v>0</v>
      </c>
      <c r="S44" s="183">
        <f>'Visi duomenys'!AW44</f>
        <v>0</v>
      </c>
      <c r="T44" s="183">
        <f>'Visi duomenys'!AX44</f>
        <v>0</v>
      </c>
      <c r="U44" s="183">
        <f>'Visi duomenys'!AY44</f>
        <v>0</v>
      </c>
    </row>
    <row r="45" spans="1:21" s="205" customFormat="1" ht="25.5" customHeight="1" x14ac:dyDescent="0.2">
      <c r="A45" s="183" t="str">
        <f>'Visi duomenys'!A45</f>
        <v>1.2.2.2.4</v>
      </c>
      <c r="B45" s="183" t="str">
        <f>'Visi duomenys'!B45</f>
        <v>Mažosios Lietuvos Jurbarko krašto kultūros centro aktualizavimas</v>
      </c>
      <c r="C45" s="183" t="str">
        <f>'Visi duomenys'!C45</f>
        <v>JRSA</v>
      </c>
      <c r="D45" s="183" t="str">
        <f>'Visi duomenys'!D45</f>
        <v>KM</v>
      </c>
      <c r="E45" s="183" t="str">
        <f>'Visi duomenys'!E45</f>
        <v>Jurbarko rajonas</v>
      </c>
      <c r="F45" s="183" t="str">
        <f>'Visi duomenys'!F45</f>
        <v>05.4.1-CPVA-R-302</v>
      </c>
      <c r="G45" s="183" t="str">
        <f>'Visi duomenys'!G45</f>
        <v>R</v>
      </c>
      <c r="H45" s="183">
        <f>'Visi duomenys'!H45</f>
        <v>0</v>
      </c>
      <c r="I45" s="183">
        <f>'Visi duomenys'!I45</f>
        <v>0</v>
      </c>
      <c r="J45" s="183" t="str">
        <f>'Visi duomenys'!AN45</f>
        <v>P.S.335</v>
      </c>
      <c r="K45" s="183" t="str">
        <f>'Visi duomenys'!AO45</f>
        <v>Sutvarkyti, įrengti ir pritaikyti lankymui gamtos ir kultūros paveldo objektai ir teritorijos (vnt.)</v>
      </c>
      <c r="L45" s="183">
        <f>'Visi duomenys'!AP45</f>
        <v>1</v>
      </c>
      <c r="M45" s="183" t="str">
        <f>'Visi duomenys'!AQ45</f>
        <v>P.B.209</v>
      </c>
      <c r="N45" s="183" t="str">
        <f>'Visi duomenys'!AR45</f>
        <v>Numatomo apsilankymų remiamuose kultūros ir gamtos paveldo objektuose bei turistų traukos vietose skaičiaus padidėjimas  (apsilankymai per metus)</v>
      </c>
      <c r="O45" s="183">
        <f>'Visi duomenys'!AS45</f>
        <v>1000</v>
      </c>
      <c r="P45" s="183">
        <f>'Visi duomenys'!AT45</f>
        <v>0</v>
      </c>
      <c r="Q45" s="183">
        <f>'Visi duomenys'!AU45</f>
        <v>0</v>
      </c>
      <c r="R45" s="183">
        <f>'Visi duomenys'!AV45</f>
        <v>0</v>
      </c>
      <c r="S45" s="183">
        <f>'Visi duomenys'!AW45</f>
        <v>0</v>
      </c>
      <c r="T45" s="183">
        <f>'Visi duomenys'!AX45</f>
        <v>0</v>
      </c>
      <c r="U45" s="183">
        <f>'Visi duomenys'!AY45</f>
        <v>0</v>
      </c>
    </row>
    <row r="46" spans="1:21" ht="24.75" customHeight="1" x14ac:dyDescent="0.2">
      <c r="A46" s="355" t="str">
        <f>'Visi duomenys'!A46</f>
        <v>1.2.3.</v>
      </c>
      <c r="B46" s="355" t="str">
        <f>'Visi duomenys'!B46</f>
        <v xml:space="preserve">Uždavinys. Vykdyti informacines marketingo priemones, skatinančias viešąsias ir privačias investicijas  į rekreacijos ir turizmo sistemos plėtrą, gerinti turizmo įvaizdį ir didinti paslaugų prieinamumą.  </v>
      </c>
      <c r="C46" s="355">
        <f>'Visi duomenys'!C46</f>
        <v>0</v>
      </c>
      <c r="D46" s="355">
        <f>'Visi duomenys'!D46</f>
        <v>0</v>
      </c>
      <c r="E46" s="355">
        <f>'Visi duomenys'!E46</f>
        <v>0</v>
      </c>
      <c r="F46" s="355">
        <f>'Visi duomenys'!F46</f>
        <v>0</v>
      </c>
      <c r="G46" s="355">
        <f>'Visi duomenys'!G46</f>
        <v>0</v>
      </c>
      <c r="H46" s="355">
        <f>'Visi duomenys'!H46</f>
        <v>0</v>
      </c>
      <c r="I46" s="355">
        <f>'Visi duomenys'!I46</f>
        <v>0</v>
      </c>
      <c r="J46" s="355">
        <f>'Visi duomenys'!AN46</f>
        <v>0</v>
      </c>
      <c r="K46" s="355">
        <f>'Visi duomenys'!AO46</f>
        <v>0</v>
      </c>
      <c r="L46" s="355">
        <f>'Visi duomenys'!AP46</f>
        <v>0</v>
      </c>
      <c r="M46" s="355">
        <f>'Visi duomenys'!AQ46</f>
        <v>0</v>
      </c>
      <c r="N46" s="355">
        <f>'Visi duomenys'!AR46</f>
        <v>0</v>
      </c>
      <c r="O46" s="355">
        <f>'Visi duomenys'!AS46</f>
        <v>0</v>
      </c>
      <c r="P46" s="355">
        <f>'Visi duomenys'!AT46</f>
        <v>0</v>
      </c>
      <c r="Q46" s="355">
        <f>'Visi duomenys'!AU46</f>
        <v>0</v>
      </c>
      <c r="R46" s="355">
        <f>'Visi duomenys'!AV46</f>
        <v>0</v>
      </c>
      <c r="S46" s="355">
        <f>'Visi duomenys'!AW46</f>
        <v>0</v>
      </c>
      <c r="T46" s="355">
        <f>'Visi duomenys'!AX46</f>
        <v>0</v>
      </c>
      <c r="U46" s="355">
        <f>'Visi duomenys'!AY46</f>
        <v>0</v>
      </c>
    </row>
    <row r="47" spans="1:21" ht="25.5" customHeight="1" x14ac:dyDescent="0.2">
      <c r="A47" s="356" t="str">
        <f>'Visi duomenys'!A47</f>
        <v>1.2.3.1</v>
      </c>
      <c r="B47" s="356" t="str">
        <f>'Visi duomenys'!B47</f>
        <v>Priemonė: Savivaldybes jungiančių turizmo trasų ir turizmo maršrutų informacinės infrastruktūros plėtra</v>
      </c>
      <c r="C47" s="352">
        <f>'Visi duomenys'!C47</f>
        <v>0</v>
      </c>
      <c r="D47" s="352">
        <f>'Visi duomenys'!D47</f>
        <v>0</v>
      </c>
      <c r="E47" s="352">
        <f>'Visi duomenys'!E47</f>
        <v>0</v>
      </c>
      <c r="F47" s="352">
        <f>'Visi duomenys'!F47</f>
        <v>0</v>
      </c>
      <c r="G47" s="352">
        <f>'Visi duomenys'!G47</f>
        <v>0</v>
      </c>
      <c r="H47" s="352">
        <f>'Visi duomenys'!H47</f>
        <v>0</v>
      </c>
      <c r="I47" s="352">
        <f>'Visi duomenys'!I47</f>
        <v>0</v>
      </c>
      <c r="J47" s="352">
        <f>'Visi duomenys'!AN47</f>
        <v>0</v>
      </c>
      <c r="K47" s="352">
        <f>'Visi duomenys'!AO47</f>
        <v>0</v>
      </c>
      <c r="L47" s="352">
        <f>'Visi duomenys'!AP47</f>
        <v>0</v>
      </c>
      <c r="M47" s="352">
        <f>'Visi duomenys'!AQ47</f>
        <v>0</v>
      </c>
      <c r="N47" s="352">
        <f>'Visi duomenys'!AR47</f>
        <v>0</v>
      </c>
      <c r="O47" s="352">
        <f>'Visi duomenys'!AS47</f>
        <v>0</v>
      </c>
      <c r="P47" s="352">
        <f>'Visi duomenys'!AT47</f>
        <v>0</v>
      </c>
      <c r="Q47" s="352">
        <f>'Visi duomenys'!AU47</f>
        <v>0</v>
      </c>
      <c r="R47" s="352">
        <f>'Visi duomenys'!AV47</f>
        <v>0</v>
      </c>
      <c r="S47" s="352">
        <f>'Visi duomenys'!AW47</f>
        <v>0</v>
      </c>
      <c r="T47" s="352">
        <f>'Visi duomenys'!AX47</f>
        <v>0</v>
      </c>
      <c r="U47" s="352">
        <f>'Visi duomenys'!AY47</f>
        <v>0</v>
      </c>
    </row>
    <row r="48" spans="1:21" ht="25.5" customHeight="1" x14ac:dyDescent="0.2">
      <c r="A48" s="183" t="str">
        <f>'Visi duomenys'!A48</f>
        <v>1.2.3.1.1</v>
      </c>
      <c r="B48" s="183" t="str">
        <f>'Visi duomenys'!B48</f>
        <v>Savivaldybes jungiančių turizmo trąsų ir turizmo maršrutų infrastruktūros plėtra Tauragės regione</v>
      </c>
      <c r="C48" s="183" t="str">
        <f>'Visi duomenys'!C48</f>
        <v>JRSA</v>
      </c>
      <c r="D48" s="183" t="str">
        <f>'Visi duomenys'!D48</f>
        <v>ŪM</v>
      </c>
      <c r="E48" s="183" t="str">
        <f>'Visi duomenys'!E48</f>
        <v>Tauragės apskritis</v>
      </c>
      <c r="F48" s="183" t="str">
        <f>'Visi duomenys'!F48</f>
        <v>05.4.1-LVPA-R-821</v>
      </c>
      <c r="G48" s="183" t="str">
        <f>'Visi duomenys'!G48</f>
        <v>R</v>
      </c>
      <c r="H48" s="183">
        <f>'Visi duomenys'!H48</f>
        <v>0</v>
      </c>
      <c r="I48" s="183">
        <f>'Visi duomenys'!I48</f>
        <v>0</v>
      </c>
      <c r="J48" s="183" t="str">
        <f>'Visi duomenys'!AN48</f>
        <v>P.N.817</v>
      </c>
      <c r="K48" s="183" t="str">
        <f>'Visi duomenys'!AO48</f>
        <v>Įrengti ženklinimo infrastruktūros objektai</v>
      </c>
      <c r="L48" s="183">
        <f>'Visi duomenys'!AP48</f>
        <v>80</v>
      </c>
      <c r="M48" s="183">
        <f>'Visi duomenys'!AQ48</f>
        <v>0</v>
      </c>
      <c r="N48" s="183">
        <f>'Visi duomenys'!AR48</f>
        <v>0</v>
      </c>
      <c r="O48" s="183">
        <f>'Visi duomenys'!AS48</f>
        <v>0</v>
      </c>
      <c r="P48" s="183">
        <f>'Visi duomenys'!AT48</f>
        <v>0</v>
      </c>
      <c r="Q48" s="183">
        <f>'Visi duomenys'!AU48</f>
        <v>0</v>
      </c>
      <c r="R48" s="183">
        <f>'Visi duomenys'!AV48</f>
        <v>0</v>
      </c>
      <c r="S48" s="183">
        <f>'Visi duomenys'!AW48</f>
        <v>0</v>
      </c>
      <c r="T48" s="183">
        <f>'Visi duomenys'!AX48</f>
        <v>0</v>
      </c>
      <c r="U48" s="183">
        <f>'Visi duomenys'!AY48</f>
        <v>0</v>
      </c>
    </row>
    <row r="49" spans="1:21" ht="24.75" customHeight="1" x14ac:dyDescent="0.2">
      <c r="A49" s="355" t="str">
        <f>'Visi duomenys'!A49</f>
        <v>2.1.</v>
      </c>
      <c r="B49" s="355" t="str">
        <f>'Visi duomenys'!B49</f>
        <v xml:space="preserve">Tikslas. Gerinti viešųjų sveikatos apsaugos, švietimo ir socialinių paslaugų teikimo kokybę, didinti jų prieinamumą gyventojams. </v>
      </c>
      <c r="C49" s="355">
        <f>'Visi duomenys'!C49</f>
        <v>0</v>
      </c>
      <c r="D49" s="355">
        <f>'Visi duomenys'!D49</f>
        <v>0</v>
      </c>
      <c r="E49" s="355">
        <f>'Visi duomenys'!E49</f>
        <v>0</v>
      </c>
      <c r="F49" s="355">
        <f>'Visi duomenys'!F49</f>
        <v>0</v>
      </c>
      <c r="G49" s="355">
        <f>'Visi duomenys'!G49</f>
        <v>0</v>
      </c>
      <c r="H49" s="355">
        <f>'Visi duomenys'!H49</f>
        <v>0</v>
      </c>
      <c r="I49" s="355">
        <f>'Visi duomenys'!I49</f>
        <v>0</v>
      </c>
      <c r="J49" s="355">
        <f>'Visi duomenys'!AN49</f>
        <v>0</v>
      </c>
      <c r="K49" s="355">
        <f>'Visi duomenys'!AO49</f>
        <v>0</v>
      </c>
      <c r="L49" s="355">
        <f>'Visi duomenys'!AP49</f>
        <v>0</v>
      </c>
      <c r="M49" s="355">
        <f>'Visi duomenys'!AQ49</f>
        <v>0</v>
      </c>
      <c r="N49" s="355">
        <f>'Visi duomenys'!AR49</f>
        <v>0</v>
      </c>
      <c r="O49" s="355">
        <f>'Visi duomenys'!AS49</f>
        <v>0</v>
      </c>
      <c r="P49" s="355">
        <f>'Visi duomenys'!AT49</f>
        <v>0</v>
      </c>
      <c r="Q49" s="355">
        <f>'Visi duomenys'!AU49</f>
        <v>0</v>
      </c>
      <c r="R49" s="355">
        <f>'Visi duomenys'!AV49</f>
        <v>0</v>
      </c>
      <c r="S49" s="355">
        <f>'Visi duomenys'!AW49</f>
        <v>0</v>
      </c>
      <c r="T49" s="355">
        <f>'Visi duomenys'!AX49</f>
        <v>0</v>
      </c>
      <c r="U49" s="355">
        <f>'Visi duomenys'!AY49</f>
        <v>0</v>
      </c>
    </row>
    <row r="50" spans="1:21" ht="24.75" customHeight="1" x14ac:dyDescent="0.2">
      <c r="A50" s="355" t="str">
        <f>'Visi duomenys'!A50</f>
        <v>2.1.1.</v>
      </c>
      <c r="B50" s="355" t="str">
        <f>'Visi duomenys'!B50</f>
        <v>Uždavinys. Padidinti bendrojo ugdymo, priešmokyklinio ir ikimokyklinio bei neformaliojo švietimo įstaigų tinklo efektyvumą, plėtoti vaikų ir jaunimo ugdymo galimybes ir prieinamumą.</v>
      </c>
      <c r="C50" s="355">
        <f>'Visi duomenys'!C50</f>
        <v>0</v>
      </c>
      <c r="D50" s="355">
        <f>'Visi duomenys'!D50</f>
        <v>0</v>
      </c>
      <c r="E50" s="355">
        <f>'Visi duomenys'!E50</f>
        <v>0</v>
      </c>
      <c r="F50" s="355">
        <f>'Visi duomenys'!F50</f>
        <v>0</v>
      </c>
      <c r="G50" s="355">
        <f>'Visi duomenys'!G50</f>
        <v>0</v>
      </c>
      <c r="H50" s="355">
        <f>'Visi duomenys'!H50</f>
        <v>0</v>
      </c>
      <c r="I50" s="355">
        <f>'Visi duomenys'!I50</f>
        <v>0</v>
      </c>
      <c r="J50" s="355">
        <f>'Visi duomenys'!AN50</f>
        <v>0</v>
      </c>
      <c r="K50" s="355">
        <f>'Visi duomenys'!AO50</f>
        <v>0</v>
      </c>
      <c r="L50" s="355">
        <f>'Visi duomenys'!AP50</f>
        <v>0</v>
      </c>
      <c r="M50" s="355">
        <f>'Visi duomenys'!AQ50</f>
        <v>0</v>
      </c>
      <c r="N50" s="355">
        <f>'Visi duomenys'!AR50</f>
        <v>0</v>
      </c>
      <c r="O50" s="355">
        <f>'Visi duomenys'!AS50</f>
        <v>0</v>
      </c>
      <c r="P50" s="355">
        <f>'Visi duomenys'!AT50</f>
        <v>0</v>
      </c>
      <c r="Q50" s="355">
        <f>'Visi duomenys'!AU50</f>
        <v>0</v>
      </c>
      <c r="R50" s="355">
        <f>'Visi duomenys'!AV50</f>
        <v>0</v>
      </c>
      <c r="S50" s="355">
        <f>'Visi duomenys'!AW50</f>
        <v>0</v>
      </c>
      <c r="T50" s="355">
        <f>'Visi duomenys'!AX50</f>
        <v>0</v>
      </c>
      <c r="U50" s="355">
        <f>'Visi duomenys'!AY50</f>
        <v>0</v>
      </c>
    </row>
    <row r="51" spans="1:21" ht="25.5" customHeight="1" x14ac:dyDescent="0.2">
      <c r="A51" s="356" t="str">
        <f>'Visi duomenys'!A51</f>
        <v>2.1.1.1</v>
      </c>
      <c r="B51" s="356" t="str">
        <f>'Visi duomenys'!B51</f>
        <v>Priemonė: Mokyklų tinklo efektyvumo didinimas „Modernizuoti bendrojo ugdymo įstaigas ir aprūpinti jas gamtos, technologijų, menų ir kitų mokslų laboratorijų įranga“</v>
      </c>
      <c r="C51" s="352">
        <f>'Visi duomenys'!C51</f>
        <v>0</v>
      </c>
      <c r="D51" s="352">
        <f>'Visi duomenys'!D51</f>
        <v>0</v>
      </c>
      <c r="E51" s="352">
        <f>'Visi duomenys'!E51</f>
        <v>0</v>
      </c>
      <c r="F51" s="352">
        <f>'Visi duomenys'!F51</f>
        <v>0</v>
      </c>
      <c r="G51" s="352">
        <f>'Visi duomenys'!G51</f>
        <v>0</v>
      </c>
      <c r="H51" s="352">
        <f>'Visi duomenys'!H51</f>
        <v>0</v>
      </c>
      <c r="I51" s="352">
        <f>'Visi duomenys'!I51</f>
        <v>0</v>
      </c>
      <c r="J51" s="352">
        <f>'Visi duomenys'!AN51</f>
        <v>0</v>
      </c>
      <c r="K51" s="352">
        <f>'Visi duomenys'!AO51</f>
        <v>0</v>
      </c>
      <c r="L51" s="352">
        <f>'Visi duomenys'!AP51</f>
        <v>0</v>
      </c>
      <c r="M51" s="352">
        <f>'Visi duomenys'!AQ51</f>
        <v>0</v>
      </c>
      <c r="N51" s="352">
        <f>'Visi duomenys'!AR51</f>
        <v>0</v>
      </c>
      <c r="O51" s="352">
        <f>'Visi duomenys'!AS51</f>
        <v>0</v>
      </c>
      <c r="P51" s="352">
        <f>'Visi duomenys'!AT51</f>
        <v>0</v>
      </c>
      <c r="Q51" s="352">
        <f>'Visi duomenys'!AU51</f>
        <v>0</v>
      </c>
      <c r="R51" s="352">
        <f>'Visi duomenys'!AV51</f>
        <v>0</v>
      </c>
      <c r="S51" s="352">
        <f>'Visi duomenys'!AW51</f>
        <v>0</v>
      </c>
      <c r="T51" s="352">
        <f>'Visi duomenys'!AX51</f>
        <v>0</v>
      </c>
      <c r="U51" s="352">
        <f>'Visi duomenys'!AY51</f>
        <v>0</v>
      </c>
    </row>
    <row r="52" spans="1:21" s="205" customFormat="1" ht="25.5" customHeight="1" x14ac:dyDescent="0.2">
      <c r="A52" s="183" t="str">
        <f>'Visi duomenys'!A52</f>
        <v>2.1.1.1.1</v>
      </c>
      <c r="B52" s="183" t="str">
        <f>'Visi duomenys'!B52</f>
        <v>Šilalės Simono Gaudėšiaus gimnazijos  pastato dalies patalpų modernizavimas ir aprūpinimas įranga</v>
      </c>
      <c r="C52" s="183" t="str">
        <f>'Visi duomenys'!C52</f>
        <v>ŠRSA</v>
      </c>
      <c r="D52" s="183" t="str">
        <f>'Visi duomenys'!D52</f>
        <v>ŠMM</v>
      </c>
      <c r="E52" s="183" t="str">
        <f>'Visi duomenys'!E52</f>
        <v>Šilalės m.</v>
      </c>
      <c r="F52" s="183" t="str">
        <f>'Visi duomenys'!F52</f>
        <v>09.1.3-CPVA-R-724</v>
      </c>
      <c r="G52" s="183" t="str">
        <f>'Visi duomenys'!G52</f>
        <v>R</v>
      </c>
      <c r="H52" s="183">
        <f>'Visi duomenys'!H52</f>
        <v>0</v>
      </c>
      <c r="I52" s="183">
        <f>'Visi duomenys'!I52</f>
        <v>0</v>
      </c>
      <c r="J52" s="183" t="str">
        <f>'Visi duomenys'!AN52</f>
        <v>P.B.235</v>
      </c>
      <c r="K52" s="183" t="str">
        <f>'Visi duomenys'!AO52</f>
        <v>Investicijas gavusios vaikų priežiūros arba švietimo infrastruktūros pajėgumas (skaičius)</v>
      </c>
      <c r="L52" s="183">
        <f>'Visi duomenys'!AP52</f>
        <v>480</v>
      </c>
      <c r="M52" s="183" t="str">
        <f>'Visi duomenys'!AQ52</f>
        <v>P.N.722</v>
      </c>
      <c r="N52" s="183" t="str">
        <f>'Visi duomenys'!AR52</f>
        <v>Pagal veiksmų programą ERPF lėšomis atnaujintos bendrojo ugdymo mokyklos (skaičius)</v>
      </c>
      <c r="O52" s="183">
        <f>'Visi duomenys'!AS52</f>
        <v>1</v>
      </c>
      <c r="P52" s="183">
        <f>'Visi duomenys'!AT52</f>
        <v>0</v>
      </c>
      <c r="Q52" s="183">
        <f>'Visi duomenys'!AU52</f>
        <v>0</v>
      </c>
      <c r="R52" s="183">
        <f>'Visi duomenys'!AV52</f>
        <v>0</v>
      </c>
      <c r="S52" s="183">
        <f>'Visi duomenys'!AW52</f>
        <v>0</v>
      </c>
      <c r="T52" s="183">
        <f>'Visi duomenys'!AX52</f>
        <v>0</v>
      </c>
      <c r="U52" s="183">
        <f>'Visi duomenys'!AY52</f>
        <v>0</v>
      </c>
    </row>
    <row r="53" spans="1:21" s="205" customFormat="1" ht="25.5" customHeight="1" x14ac:dyDescent="0.2">
      <c r="A53" s="183" t="str">
        <f>'Visi duomenys'!A53</f>
        <v>2.1.1.1.2</v>
      </c>
      <c r="B53" s="183" t="str">
        <f>'Visi duomenys'!B53</f>
        <v>Mokyklo tinklo efektyvumo didinimas Pagėgių Algimanto Mackaus gimnazijoje</v>
      </c>
      <c r="C53" s="183" t="str">
        <f>'Visi duomenys'!C53</f>
        <v>PSA</v>
      </c>
      <c r="D53" s="183" t="str">
        <f>'Visi duomenys'!D53</f>
        <v>ŠMM</v>
      </c>
      <c r="E53" s="183" t="str">
        <f>'Visi duomenys'!E53</f>
        <v>Pagėgių miestas</v>
      </c>
      <c r="F53" s="183" t="str">
        <f>'Visi duomenys'!F53</f>
        <v>09.1.3-CPVA-R-724</v>
      </c>
      <c r="G53" s="183" t="str">
        <f>'Visi duomenys'!G53</f>
        <v>R</v>
      </c>
      <c r="H53" s="183">
        <f>'Visi duomenys'!H53</f>
        <v>0</v>
      </c>
      <c r="I53" s="183">
        <f>'Visi duomenys'!I53</f>
        <v>0</v>
      </c>
      <c r="J53" s="183" t="str">
        <f>'Visi duomenys'!AN53</f>
        <v>P.B.235</v>
      </c>
      <c r="K53" s="183" t="str">
        <f>'Visi duomenys'!AO53</f>
        <v>Investicijas gavusios vaikų priežiūros arba švietimo infrastruktūros pajėgumas (skaičius)</v>
      </c>
      <c r="L53" s="183">
        <f>'Visi duomenys'!AP53</f>
        <v>344</v>
      </c>
      <c r="M53" s="183" t="str">
        <f>'Visi duomenys'!AQ53</f>
        <v>P.N.722</v>
      </c>
      <c r="N53" s="183" t="str">
        <f>'Visi duomenys'!AR53</f>
        <v>Pagal veiksmų programą ERPF lėšomis atnaujintos bendrojo ugdymo mokyklos (skaičius)</v>
      </c>
      <c r="O53" s="183">
        <f>'Visi duomenys'!AS53</f>
        <v>1</v>
      </c>
      <c r="P53" s="183">
        <f>'Visi duomenys'!AT53</f>
        <v>0</v>
      </c>
      <c r="Q53" s="183">
        <f>'Visi duomenys'!AU53</f>
        <v>0</v>
      </c>
      <c r="R53" s="183">
        <f>'Visi duomenys'!AV53</f>
        <v>0</v>
      </c>
      <c r="S53" s="183">
        <f>'Visi duomenys'!AW53</f>
        <v>0</v>
      </c>
      <c r="T53" s="183">
        <f>'Visi duomenys'!AX53</f>
        <v>0</v>
      </c>
      <c r="U53" s="183">
        <f>'Visi duomenys'!AY53</f>
        <v>0</v>
      </c>
    </row>
    <row r="54" spans="1:21" s="205" customFormat="1" ht="32.25" customHeight="1" x14ac:dyDescent="0.2">
      <c r="A54" s="183" t="str">
        <f>'Visi duomenys'!A54</f>
        <v>2.1.1.1.3</v>
      </c>
      <c r="B54" s="183" t="str">
        <f>'Visi duomenys'!B54</f>
        <v>Ikimokyklinio ir priešmokyklinio ugdymo patalpų įrengimas Eržvilko gimnazijoje</v>
      </c>
      <c r="C54" s="183" t="str">
        <f>'Visi duomenys'!C54</f>
        <v>JRSA</v>
      </c>
      <c r="D54" s="183" t="str">
        <f>'Visi duomenys'!D54</f>
        <v>ŠMM</v>
      </c>
      <c r="E54" s="183" t="str">
        <f>'Visi duomenys'!E54</f>
        <v>Jurbarko miestas</v>
      </c>
      <c r="F54" s="183" t="str">
        <f>'Visi duomenys'!F54</f>
        <v>09.1.3-CPVA-R-724</v>
      </c>
      <c r="G54" s="183" t="str">
        <f>'Visi duomenys'!G54</f>
        <v>R</v>
      </c>
      <c r="H54" s="183">
        <f>'Visi duomenys'!H54</f>
        <v>0</v>
      </c>
      <c r="I54" s="183">
        <f>'Visi duomenys'!I54</f>
        <v>0</v>
      </c>
      <c r="J54" s="183" t="str">
        <f>'Visi duomenys'!AN54</f>
        <v>P.B.235</v>
      </c>
      <c r="K54" s="183" t="str">
        <f>'Visi duomenys'!AO54</f>
        <v>Investicijas gavusios vaikų priežiūros arba švietimo infrastruktūros pajėgumas (skaičius)</v>
      </c>
      <c r="L54" s="183">
        <f>'Visi duomenys'!AP54</f>
        <v>250</v>
      </c>
      <c r="M54" s="183" t="str">
        <f>'Visi duomenys'!AQ54</f>
        <v>P.N.722</v>
      </c>
      <c r="N54" s="183" t="str">
        <f>'Visi duomenys'!AR54</f>
        <v>Pagal veiksmų programą ERPF lėšomis atnaujintos bendrojo ugdymo mokyklos (skaičius)</v>
      </c>
      <c r="O54" s="183">
        <f>'Visi duomenys'!AS54</f>
        <v>1</v>
      </c>
      <c r="P54" s="183" t="str">
        <f>'Visi duomenys'!AT54</f>
        <v>P.S.380</v>
      </c>
      <c r="Q54" s="183" t="str">
        <f>'Visi duomenys'!AU54</f>
        <v>Pagal veiksmų programą ERPF lėšomis sukurtos naujos ikimokyklinio ir priešmokyklinio ugdymo vietos</v>
      </c>
      <c r="R54" s="183">
        <f>'Visi duomenys'!AV54</f>
        <v>20</v>
      </c>
      <c r="S54" s="183">
        <f>'Visi duomenys'!AW54</f>
        <v>0</v>
      </c>
      <c r="T54" s="183">
        <f>'Visi duomenys'!AX54</f>
        <v>0</v>
      </c>
      <c r="U54" s="183">
        <f>'Visi duomenys'!AY54</f>
        <v>0</v>
      </c>
    </row>
    <row r="55" spans="1:21" s="205" customFormat="1" ht="25.5" customHeight="1" x14ac:dyDescent="0.2">
      <c r="A55" s="183" t="str">
        <f>'Visi duomenys'!A55</f>
        <v>2.1.1.1.4</v>
      </c>
      <c r="B55" s="183" t="str">
        <f>'Visi duomenys'!B55</f>
        <v>Tauragės Martyno Mažvydo progimnazijos modernizavimas</v>
      </c>
      <c r="C55" s="183" t="str">
        <f>'Visi duomenys'!C55</f>
        <v>TRSA</v>
      </c>
      <c r="D55" s="183" t="str">
        <f>'Visi duomenys'!D55</f>
        <v>ŠMM</v>
      </c>
      <c r="E55" s="183" t="str">
        <f>'Visi duomenys'!E55</f>
        <v>Tauragės miestas</v>
      </c>
      <c r="F55" s="183" t="str">
        <f>'Visi duomenys'!F55</f>
        <v>09.1.3-CPVA-R-724</v>
      </c>
      <c r="G55" s="183" t="str">
        <f>'Visi duomenys'!G55</f>
        <v>R</v>
      </c>
      <c r="H55" s="183">
        <f>'Visi duomenys'!H55</f>
        <v>0</v>
      </c>
      <c r="I55" s="183">
        <f>'Visi duomenys'!I55</f>
        <v>0</v>
      </c>
      <c r="J55" s="183" t="str">
        <f>'Visi duomenys'!AN55</f>
        <v>P.B.235</v>
      </c>
      <c r="K55" s="183" t="str">
        <f>'Visi duomenys'!AO55</f>
        <v>Investicijas gavusios vaikų priežiūros arba švietimo infrastruktūros pajėgumas (skaičius)</v>
      </c>
      <c r="L55" s="183">
        <f>'Visi duomenys'!AP55</f>
        <v>550</v>
      </c>
      <c r="M55" s="183" t="str">
        <f>'Visi duomenys'!AQ55</f>
        <v>P.N.722</v>
      </c>
      <c r="N55" s="183" t="str">
        <f>'Visi duomenys'!AR55</f>
        <v>Pagal veiksmų programą ERPF lėšomis atnaujintos bendrojo ugdymo mokyklos (skaičius)</v>
      </c>
      <c r="O55" s="183">
        <f>'Visi duomenys'!AS55</f>
        <v>1</v>
      </c>
      <c r="P55" s="183">
        <f>'Visi duomenys'!AT55</f>
        <v>0</v>
      </c>
      <c r="Q55" s="183">
        <f>'Visi duomenys'!AU55</f>
        <v>0</v>
      </c>
      <c r="R55" s="183">
        <f>'Visi duomenys'!AV55</f>
        <v>0</v>
      </c>
      <c r="S55" s="183">
        <f>'Visi duomenys'!AW55</f>
        <v>0</v>
      </c>
      <c r="T55" s="183">
        <f>'Visi duomenys'!AX55</f>
        <v>0</v>
      </c>
      <c r="U55" s="183">
        <f>'Visi duomenys'!AY55</f>
        <v>0</v>
      </c>
    </row>
    <row r="56" spans="1:21" ht="25.5" customHeight="1" x14ac:dyDescent="0.2">
      <c r="A56" s="356" t="str">
        <f>'Visi duomenys'!A56</f>
        <v>2.1.1.2</v>
      </c>
      <c r="B56" s="356" t="str">
        <f>'Visi duomenys'!B56</f>
        <v>Priemonė: Neformaliojo švietimo infrastruktūros tobulinimas „Plėtoti vaikų ir jauninimo neformaliojo ugdymo galimybes (ypač kaimo vietovėse)“</v>
      </c>
      <c r="C56" s="352">
        <f>'Visi duomenys'!C56</f>
        <v>0</v>
      </c>
      <c r="D56" s="352">
        <f>'Visi duomenys'!D56</f>
        <v>0</v>
      </c>
      <c r="E56" s="352">
        <f>'Visi duomenys'!E56</f>
        <v>0</v>
      </c>
      <c r="F56" s="352">
        <f>'Visi duomenys'!F56</f>
        <v>0</v>
      </c>
      <c r="G56" s="352">
        <f>'Visi duomenys'!G56</f>
        <v>0</v>
      </c>
      <c r="H56" s="352">
        <f>'Visi duomenys'!H56</f>
        <v>0</v>
      </c>
      <c r="I56" s="352">
        <f>'Visi duomenys'!I56</f>
        <v>0</v>
      </c>
      <c r="J56" s="352">
        <f>'Visi duomenys'!AN56</f>
        <v>0</v>
      </c>
      <c r="K56" s="352">
        <f>'Visi duomenys'!AO56</f>
        <v>0</v>
      </c>
      <c r="L56" s="352">
        <f>'Visi duomenys'!AP56</f>
        <v>0</v>
      </c>
      <c r="M56" s="352">
        <f>'Visi duomenys'!AQ56</f>
        <v>0</v>
      </c>
      <c r="N56" s="352">
        <f>'Visi duomenys'!AR56</f>
        <v>0</v>
      </c>
      <c r="O56" s="352">
        <f>'Visi duomenys'!AS56</f>
        <v>0</v>
      </c>
      <c r="P56" s="352">
        <f>'Visi duomenys'!AT56</f>
        <v>0</v>
      </c>
      <c r="Q56" s="352">
        <f>'Visi duomenys'!AU56</f>
        <v>0</v>
      </c>
      <c r="R56" s="352">
        <f>'Visi duomenys'!AV56</f>
        <v>0</v>
      </c>
      <c r="S56" s="352">
        <f>'Visi duomenys'!AW56</f>
        <v>0</v>
      </c>
      <c r="T56" s="352">
        <f>'Visi duomenys'!AX56</f>
        <v>0</v>
      </c>
      <c r="U56" s="352">
        <f>'Visi duomenys'!AY56</f>
        <v>0</v>
      </c>
    </row>
    <row r="57" spans="1:21" s="205" customFormat="1" ht="25.5" customHeight="1" x14ac:dyDescent="0.2">
      <c r="A57" s="183" t="str">
        <f>'Visi duomenys'!A57</f>
        <v>2.1.1.2.1</v>
      </c>
      <c r="B57" s="183" t="str">
        <f>'Visi duomenys'!B57</f>
        <v>Neformaliojo švietimo infrastruktūros tobulinimas Pagėgių meno ir sporto mokykloje</v>
      </c>
      <c r="C57" s="183" t="str">
        <f>'Visi duomenys'!C57</f>
        <v>PSA</v>
      </c>
      <c r="D57" s="183" t="str">
        <f>'Visi duomenys'!D57</f>
        <v>ŠMM</v>
      </c>
      <c r="E57" s="183" t="str">
        <f>'Visi duomenys'!E57</f>
        <v>Pagėgių miestas</v>
      </c>
      <c r="F57" s="183" t="str">
        <f>'Visi duomenys'!F57</f>
        <v>09.1.3-CPVA-R-725</v>
      </c>
      <c r="G57" s="183" t="str">
        <f>'Visi duomenys'!G57</f>
        <v>R</v>
      </c>
      <c r="H57" s="183">
        <f>'Visi duomenys'!H57</f>
        <v>0</v>
      </c>
      <c r="I57" s="183">
        <f>'Visi duomenys'!I57</f>
        <v>0</v>
      </c>
      <c r="J57" s="183" t="str">
        <f>'Visi duomenys'!AN57</f>
        <v>P.N.723</v>
      </c>
      <c r="K57" s="183" t="str">
        <f>'Visi duomenys'!AO57</f>
        <v>Pagal veiksmų programą ERPF lėšomis atnaujintos neformaliojo ugdymo mokyklos (skaičius)</v>
      </c>
      <c r="L57" s="183">
        <f>'Visi duomenys'!AP57</f>
        <v>1</v>
      </c>
      <c r="M57" s="183" t="str">
        <f>'Visi duomenys'!AQ57</f>
        <v>P.B.235</v>
      </c>
      <c r="N57" s="183" t="str">
        <f>'Visi duomenys'!AR57</f>
        <v>Investicijas gavusios vaikų priežiūros arba švietimo infrastruktūros pajėgumas (skaičius)</v>
      </c>
      <c r="O57" s="183">
        <f>'Visi duomenys'!AS57</f>
        <v>342</v>
      </c>
      <c r="P57" s="183">
        <f>'Visi duomenys'!AT57</f>
        <v>0</v>
      </c>
      <c r="Q57" s="183">
        <f>'Visi duomenys'!AU57</f>
        <v>0</v>
      </c>
      <c r="R57" s="183">
        <f>'Visi duomenys'!AV57</f>
        <v>0</v>
      </c>
      <c r="S57" s="183">
        <f>'Visi duomenys'!AW57</f>
        <v>0</v>
      </c>
      <c r="T57" s="183">
        <f>'Visi duomenys'!AX57</f>
        <v>0</v>
      </c>
      <c r="U57" s="183">
        <f>'Visi duomenys'!AY57</f>
        <v>0</v>
      </c>
    </row>
    <row r="58" spans="1:21" s="205" customFormat="1" ht="25.5" customHeight="1" x14ac:dyDescent="0.2">
      <c r="A58" s="183" t="str">
        <f>'Visi duomenys'!A58</f>
        <v>2.1.1.2.2</v>
      </c>
      <c r="B58" s="183" t="str">
        <f>'Visi duomenys'!B58</f>
        <v>Jurbarko Antano Sodeikos meno mokyklos atnaujinimas ir pritaikymas neformaliajam ugdymui</v>
      </c>
      <c r="C58" s="183" t="str">
        <f>'Visi duomenys'!C58</f>
        <v>JRSA</v>
      </c>
      <c r="D58" s="183" t="str">
        <f>'Visi duomenys'!D58</f>
        <v>ŠMM</v>
      </c>
      <c r="E58" s="183" t="str">
        <f>'Visi duomenys'!E58</f>
        <v>Jurbarko miestas</v>
      </c>
      <c r="F58" s="183" t="str">
        <f>'Visi duomenys'!F58</f>
        <v>09.1.3-CPVA-R-725</v>
      </c>
      <c r="G58" s="183" t="str">
        <f>'Visi duomenys'!G58</f>
        <v>R</v>
      </c>
      <c r="H58" s="183">
        <f>'Visi duomenys'!H58</f>
        <v>0</v>
      </c>
      <c r="I58" s="183">
        <f>'Visi duomenys'!I58</f>
        <v>0</v>
      </c>
      <c r="J58" s="183" t="str">
        <f>'Visi duomenys'!AN58</f>
        <v>P.N.723</v>
      </c>
      <c r="K58" s="183" t="str">
        <f>'Visi duomenys'!AO58</f>
        <v>Pagal veiksmų programą ERPF lėšomis atnaujintos neformaliojo ugdymo mokyklos (skaičius)</v>
      </c>
      <c r="L58" s="183">
        <f>'Visi duomenys'!AP58</f>
        <v>1</v>
      </c>
      <c r="M58" s="183" t="str">
        <f>'Visi duomenys'!AQ58</f>
        <v>P.B.235</v>
      </c>
      <c r="N58" s="183" t="str">
        <f>'Visi duomenys'!AR58</f>
        <v>Investicijas gavusios vaikų priežiūros arba švietimo infrastruktūros pajėgumas (skaičius)</v>
      </c>
      <c r="O58" s="183">
        <f>'Visi duomenys'!AS58</f>
        <v>269</v>
      </c>
      <c r="P58" s="183">
        <f>'Visi duomenys'!AT58</f>
        <v>0</v>
      </c>
      <c r="Q58" s="183">
        <f>'Visi duomenys'!AU58</f>
        <v>0</v>
      </c>
      <c r="R58" s="183">
        <f>'Visi duomenys'!AV58</f>
        <v>0</v>
      </c>
      <c r="S58" s="183">
        <f>'Visi duomenys'!AW58</f>
        <v>0</v>
      </c>
      <c r="T58" s="183">
        <f>'Visi duomenys'!AX58</f>
        <v>0</v>
      </c>
      <c r="U58" s="183">
        <f>'Visi duomenys'!AY58</f>
        <v>0</v>
      </c>
    </row>
    <row r="59" spans="1:21" s="205" customFormat="1" ht="25.5" customHeight="1" x14ac:dyDescent="0.2">
      <c r="A59" s="183" t="str">
        <f>'Visi duomenys'!A59</f>
        <v>2.1.1.2.3</v>
      </c>
      <c r="B59" s="183" t="str">
        <f>'Visi duomenys'!B59</f>
        <v>Vaikų ir jaunimo neformalaus ugdymosi galimybių plėtra Tauragės Moksleivių kūrybos centre</v>
      </c>
      <c r="C59" s="183" t="str">
        <f>'Visi duomenys'!C59</f>
        <v>TRSA</v>
      </c>
      <c r="D59" s="183" t="str">
        <f>'Visi duomenys'!D59</f>
        <v>ŠMM</v>
      </c>
      <c r="E59" s="183" t="str">
        <f>'Visi duomenys'!E59</f>
        <v>Tauragės miestas</v>
      </c>
      <c r="F59" s="183" t="str">
        <f>'Visi duomenys'!F59</f>
        <v>09.1.3-CPVA-R-725</v>
      </c>
      <c r="G59" s="183" t="str">
        <f>'Visi duomenys'!G59</f>
        <v>R</v>
      </c>
      <c r="H59" s="183">
        <f>'Visi duomenys'!H59</f>
        <v>0</v>
      </c>
      <c r="I59" s="183">
        <f>'Visi duomenys'!I59</f>
        <v>0</v>
      </c>
      <c r="J59" s="183" t="str">
        <f>'Visi duomenys'!AN59</f>
        <v>P.N.723</v>
      </c>
      <c r="K59" s="183" t="str">
        <f>'Visi duomenys'!AO59</f>
        <v>Pagal veiksmų programą ERPF lėšomis atnaujintos neformaliojo ugdymo mokyklos (skaičius)</v>
      </c>
      <c r="L59" s="183">
        <f>'Visi duomenys'!AP59</f>
        <v>1</v>
      </c>
      <c r="M59" s="183" t="str">
        <f>'Visi duomenys'!AQ59</f>
        <v>P.B.235</v>
      </c>
      <c r="N59" s="183" t="str">
        <f>'Visi duomenys'!AR59</f>
        <v>Investicijas gavusios vaikų priežiūros arba švietimo infrastruktūros pajėgumas (skaičius)</v>
      </c>
      <c r="O59" s="183">
        <f>'Visi duomenys'!AS59</f>
        <v>1000</v>
      </c>
      <c r="P59" s="183">
        <f>'Visi duomenys'!AT59</f>
        <v>0</v>
      </c>
      <c r="Q59" s="183">
        <f>'Visi duomenys'!AU59</f>
        <v>0</v>
      </c>
      <c r="R59" s="183">
        <f>'Visi duomenys'!AV59</f>
        <v>0</v>
      </c>
      <c r="S59" s="183">
        <f>'Visi duomenys'!AW59</f>
        <v>0</v>
      </c>
      <c r="T59" s="183">
        <f>'Visi duomenys'!AX59</f>
        <v>0</v>
      </c>
      <c r="U59" s="183">
        <f>'Visi duomenys'!AY59</f>
        <v>0</v>
      </c>
    </row>
    <row r="60" spans="1:21" s="205" customFormat="1" ht="25.5" customHeight="1" x14ac:dyDescent="0.2">
      <c r="A60" s="183" t="str">
        <f>'Visi duomenys'!A60</f>
        <v>2.1.1.2.4</v>
      </c>
      <c r="B60" s="183" t="str">
        <f>'Visi duomenys'!B60</f>
        <v>Šilalės meno mokyklos infrastruktūros tobulinimas plėtojant vaikų ir jaunimo neformaliojo ugdymo galimybes</v>
      </c>
      <c r="C60" s="183" t="str">
        <f>'Visi duomenys'!C60</f>
        <v>Šilalės meno mokykla</v>
      </c>
      <c r="D60" s="183" t="str">
        <f>'Visi duomenys'!D60</f>
        <v>ŠMM</v>
      </c>
      <c r="E60" s="183" t="str">
        <f>'Visi duomenys'!E60</f>
        <v>Šilalės m.</v>
      </c>
      <c r="F60" s="183" t="str">
        <f>'Visi duomenys'!F60</f>
        <v>09.1.3-CPVA-R-725</v>
      </c>
      <c r="G60" s="183" t="str">
        <f>'Visi duomenys'!G60</f>
        <v>R</v>
      </c>
      <c r="H60" s="183">
        <f>'Visi duomenys'!H60</f>
        <v>0</v>
      </c>
      <c r="I60" s="183">
        <f>'Visi duomenys'!I60</f>
        <v>0</v>
      </c>
      <c r="J60" s="183" t="str">
        <f>'Visi duomenys'!AN60</f>
        <v>P.N.723</v>
      </c>
      <c r="K60" s="183" t="str">
        <f>'Visi duomenys'!AO60</f>
        <v>Pagal veiksmų programą ERPF lėšomis atnaujintos neformaliojo ugdymo mokyklos (skaičius)</v>
      </c>
      <c r="L60" s="183">
        <f>'Visi duomenys'!AP60</f>
        <v>1</v>
      </c>
      <c r="M60" s="183" t="str">
        <f>'Visi duomenys'!AQ60</f>
        <v>P.B.235</v>
      </c>
      <c r="N60" s="183" t="str">
        <f>'Visi duomenys'!AR60</f>
        <v>Investicijas gavusios vaikų priežiūros arba švietimo infrastruktūros pajėgumas (skaičius)</v>
      </c>
      <c r="O60" s="183">
        <f>'Visi duomenys'!AS60</f>
        <v>60</v>
      </c>
      <c r="P60" s="183">
        <f>'Visi duomenys'!AT60</f>
        <v>0</v>
      </c>
      <c r="Q60" s="183">
        <f>'Visi duomenys'!AU60</f>
        <v>0</v>
      </c>
      <c r="R60" s="183">
        <f>'Visi duomenys'!AV60</f>
        <v>0</v>
      </c>
      <c r="S60" s="183">
        <f>'Visi duomenys'!AW60</f>
        <v>0</v>
      </c>
      <c r="T60" s="183">
        <f>'Visi duomenys'!AX60</f>
        <v>0</v>
      </c>
      <c r="U60" s="183">
        <f>'Visi duomenys'!AY60</f>
        <v>0</v>
      </c>
    </row>
    <row r="61" spans="1:21" ht="25.5" customHeight="1" x14ac:dyDescent="0.2">
      <c r="A61" s="356" t="str">
        <f>'Visi duomenys'!A61</f>
        <v>2.1.1.3</v>
      </c>
      <c r="B61" s="356" t="str">
        <f>'Visi duomenys'!B61</f>
        <v>Priemonė: Ikimokyklinio ir priešmokyklinio ugdymo prieinamumo didinimas</v>
      </c>
      <c r="C61" s="352">
        <f>'Visi duomenys'!C61</f>
        <v>0</v>
      </c>
      <c r="D61" s="352">
        <f>'Visi duomenys'!D61</f>
        <v>0</v>
      </c>
      <c r="E61" s="352">
        <f>'Visi duomenys'!E61</f>
        <v>0</v>
      </c>
      <c r="F61" s="352">
        <f>'Visi duomenys'!F61</f>
        <v>0</v>
      </c>
      <c r="G61" s="352">
        <f>'Visi duomenys'!G61</f>
        <v>0</v>
      </c>
      <c r="H61" s="352">
        <f>'Visi duomenys'!H61</f>
        <v>0</v>
      </c>
      <c r="I61" s="352">
        <f>'Visi duomenys'!I61</f>
        <v>0</v>
      </c>
      <c r="J61" s="352">
        <f>'Visi duomenys'!AN61</f>
        <v>0</v>
      </c>
      <c r="K61" s="352">
        <f>'Visi duomenys'!AO61</f>
        <v>0</v>
      </c>
      <c r="L61" s="352">
        <f>'Visi duomenys'!AP61</f>
        <v>0</v>
      </c>
      <c r="M61" s="352">
        <f>'Visi duomenys'!AQ61</f>
        <v>0</v>
      </c>
      <c r="N61" s="352">
        <f>'Visi duomenys'!AR61</f>
        <v>0</v>
      </c>
      <c r="O61" s="352">
        <f>'Visi duomenys'!AS61</f>
        <v>0</v>
      </c>
      <c r="P61" s="352">
        <f>'Visi duomenys'!AT61</f>
        <v>0</v>
      </c>
      <c r="Q61" s="352">
        <f>'Visi duomenys'!AU61</f>
        <v>0</v>
      </c>
      <c r="R61" s="352">
        <f>'Visi duomenys'!AV61</f>
        <v>0</v>
      </c>
      <c r="S61" s="352">
        <f>'Visi duomenys'!AW61</f>
        <v>0</v>
      </c>
      <c r="T61" s="352">
        <f>'Visi duomenys'!AX61</f>
        <v>0</v>
      </c>
      <c r="U61" s="352">
        <f>'Visi duomenys'!AY61</f>
        <v>0</v>
      </c>
    </row>
    <row r="62" spans="1:21" ht="25.5" customHeight="1" x14ac:dyDescent="0.2">
      <c r="A62" s="183" t="str">
        <f>'Visi duomenys'!A62</f>
        <v>2.1.1.3.1</v>
      </c>
      <c r="B62" s="183" t="str">
        <f>'Visi duomenys'!B62</f>
        <v>Ikimokyklinio ugdymo prieinamumo didinimas Šilalės mieste</v>
      </c>
      <c r="C62" s="183" t="str">
        <f>'Visi duomenys'!C62</f>
        <v>ŠRSA</v>
      </c>
      <c r="D62" s="183" t="str">
        <f>'Visi duomenys'!D62</f>
        <v>ŠMM</v>
      </c>
      <c r="E62" s="183" t="str">
        <f>'Visi duomenys'!E62</f>
        <v>Šilalės m.</v>
      </c>
      <c r="F62" s="183" t="str">
        <f>'Visi duomenys'!F62</f>
        <v>09.1.3-CPVA-R-705</v>
      </c>
      <c r="G62" s="183" t="str">
        <f>'Visi duomenys'!G62</f>
        <v>R</v>
      </c>
      <c r="H62" s="183">
        <f>'Visi duomenys'!H62</f>
        <v>0</v>
      </c>
      <c r="I62" s="183">
        <f>'Visi duomenys'!I62</f>
        <v>0</v>
      </c>
      <c r="J62" s="183" t="str">
        <f>'Visi duomenys'!AN62</f>
        <v>P.B.235</v>
      </c>
      <c r="K62" s="183" t="str">
        <f>'Visi duomenys'!AO62</f>
        <v>Investicijas gavusios vaikų priežiūros arba švietimo infrastruktūros pajėgumas (skaičius)</v>
      </c>
      <c r="L62" s="183">
        <f>'Visi duomenys'!AP62</f>
        <v>261</v>
      </c>
      <c r="M62" s="183" t="str">
        <f>'Visi duomenys'!AQ62</f>
        <v>P.S.380</v>
      </c>
      <c r="N62" s="183" t="str">
        <f>'Visi duomenys'!AR62</f>
        <v>Pagal veiksmų programą ERPF lėšomis sukurtos naujos ikimokyklinio ir priešmokyklinio ugdymo vietos</v>
      </c>
      <c r="O62" s="183">
        <f>'Visi duomenys'!AS62</f>
        <v>100</v>
      </c>
      <c r="P62" s="183" t="str">
        <f>'Visi duomenys'!AT62</f>
        <v>P.N.717</v>
      </c>
      <c r="Q62" s="183" t="str">
        <f>'Visi duomenys'!AU62</f>
        <v>Pagal veiksmų programą ERPF lėšomis atnaujintos ikimokyklinio ir priešmokyklinio ugdymo mokyklos</v>
      </c>
      <c r="R62" s="183">
        <f>'Visi duomenys'!AV62</f>
        <v>1</v>
      </c>
      <c r="S62" s="183">
        <f>'Visi duomenys'!AW62</f>
        <v>0</v>
      </c>
      <c r="T62" s="183">
        <f>'Visi duomenys'!AX62</f>
        <v>0</v>
      </c>
      <c r="U62" s="183">
        <f>'Visi duomenys'!AY62</f>
        <v>0</v>
      </c>
    </row>
    <row r="63" spans="1:21" ht="25.5" customHeight="1" x14ac:dyDescent="0.2">
      <c r="A63" s="183" t="str">
        <f>'Visi duomenys'!A63</f>
        <v>2.1.1.3.2</v>
      </c>
      <c r="B63" s="183" t="str">
        <f>'Visi duomenys'!B63</f>
        <v>Ikimokyklinio ir priešmokyklinio ugdymo prieinamumo didinimas Rotulių lopšelyje-darželyje</v>
      </c>
      <c r="C63" s="183" t="str">
        <f>'Visi duomenys'!C63</f>
        <v>JRSA</v>
      </c>
      <c r="D63" s="183" t="str">
        <f>'Visi duomenys'!D63</f>
        <v>ŠMM</v>
      </c>
      <c r="E63" s="183" t="str">
        <f>'Visi duomenys'!E63</f>
        <v>Jurbarko rajonas</v>
      </c>
      <c r="F63" s="183" t="str">
        <f>'Visi duomenys'!F63</f>
        <v>09.1.3-CPVA-R-705</v>
      </c>
      <c r="G63" s="183" t="str">
        <f>'Visi duomenys'!G63</f>
        <v>R</v>
      </c>
      <c r="H63" s="183">
        <f>'Visi duomenys'!H63</f>
        <v>0</v>
      </c>
      <c r="I63" s="183">
        <f>'Visi duomenys'!I63</f>
        <v>0</v>
      </c>
      <c r="J63" s="183" t="str">
        <f>'Visi duomenys'!AN63</f>
        <v>P.B.235</v>
      </c>
      <c r="K63" s="183" t="str">
        <f>'Visi duomenys'!AO63</f>
        <v>Investicijas gavusios vaikų priežiūros arba švietimo infrastruktūros pajėgumas (skaičius)</v>
      </c>
      <c r="L63" s="183">
        <f>'Visi duomenys'!AP63</f>
        <v>34</v>
      </c>
      <c r="M63" s="183">
        <f>'Visi duomenys'!AQ63</f>
        <v>0</v>
      </c>
      <c r="N63" s="183">
        <f>'Visi duomenys'!AR63</f>
        <v>0</v>
      </c>
      <c r="O63" s="183">
        <f>'Visi duomenys'!AS63</f>
        <v>0</v>
      </c>
      <c r="P63" s="183" t="str">
        <f>'Visi duomenys'!AT63</f>
        <v>P.N.717</v>
      </c>
      <c r="Q63" s="183" t="str">
        <f>'Visi duomenys'!AU63</f>
        <v>Pagal veiksmų programą ERPF lėšomis atnaujintos ikimokyklinio ir priešmokyklinio ugdymo mokyklos</v>
      </c>
      <c r="R63" s="183">
        <f>'Visi duomenys'!AV63</f>
        <v>1</v>
      </c>
      <c r="S63" s="183" t="str">
        <f>'Visi duomenys'!AW63</f>
        <v>P.N.743</v>
      </c>
      <c r="T63" s="183" t="str">
        <f>'Visi duomenys'!AX63</f>
        <v>Pagal veiksmų programą ERPF lėšomis atnaujintos ikimokyklinio ir/ar priešmokyklinio ugdymo grupės</v>
      </c>
      <c r="U63" s="183">
        <f>'Visi duomenys'!AY63</f>
        <v>2</v>
      </c>
    </row>
    <row r="64" spans="1:21" ht="25.5" customHeight="1" x14ac:dyDescent="0.2">
      <c r="A64" s="183" t="str">
        <f>'Visi duomenys'!A64</f>
        <v>2.1.1.3.3</v>
      </c>
      <c r="B64" s="183" t="str">
        <f>'Visi duomenys'!B64</f>
        <v>Ikimokyklinio ir priešmokyklinio ugdymo prieinamumo didinimas, modernizuojant Tauragės vaikų reabilitacijos centro-mokyklos "Pušelė“ ugdymo aplinką</v>
      </c>
      <c r="C64" s="183" t="str">
        <f>'Visi duomenys'!C64</f>
        <v>TRSA</v>
      </c>
      <c r="D64" s="183" t="str">
        <f>'Visi duomenys'!D64</f>
        <v>ŠMM</v>
      </c>
      <c r="E64" s="183" t="str">
        <f>'Visi duomenys'!E64</f>
        <v>Tauragės miestas</v>
      </c>
      <c r="F64" s="183" t="str">
        <f>'Visi duomenys'!F64</f>
        <v>09.1.3-CPVA-R-705</v>
      </c>
      <c r="G64" s="183" t="str">
        <f>'Visi duomenys'!G64</f>
        <v>R</v>
      </c>
      <c r="H64" s="183">
        <f>'Visi duomenys'!H64</f>
        <v>0</v>
      </c>
      <c r="I64" s="183">
        <f>'Visi duomenys'!I64</f>
        <v>0</v>
      </c>
      <c r="J64" s="183" t="str">
        <f>'Visi duomenys'!AN64</f>
        <v>P.B.235</v>
      </c>
      <c r="K64" s="183" t="str">
        <f>'Visi duomenys'!AO64</f>
        <v>Investicijas gavusios vaikų priežiūros arba švietimo infrastruktūros pajėgumas (skaičius)</v>
      </c>
      <c r="L64" s="183">
        <f>'Visi duomenys'!AP64</f>
        <v>245</v>
      </c>
      <c r="M64" s="183">
        <f>'Visi duomenys'!AQ64</f>
        <v>0</v>
      </c>
      <c r="N64" s="183">
        <f>'Visi duomenys'!AR64</f>
        <v>0</v>
      </c>
      <c r="O64" s="183">
        <f>'Visi duomenys'!AS64</f>
        <v>0</v>
      </c>
      <c r="P64" s="183" t="str">
        <f>'Visi duomenys'!AT64</f>
        <v>P.N.717</v>
      </c>
      <c r="Q64" s="183" t="str">
        <f>'Visi duomenys'!AU64</f>
        <v>Pagal veiksmų programą ERPF lėšomis atnaujintos ikimokyklinio ir priešmokyklinio ugdymo mokyklos</v>
      </c>
      <c r="R64" s="183">
        <f>'Visi duomenys'!AV64</f>
        <v>1</v>
      </c>
      <c r="S64" s="183" t="str">
        <f>'Visi duomenys'!AW64</f>
        <v>P.N.743</v>
      </c>
      <c r="T64" s="183" t="str">
        <f>'Visi duomenys'!AX64</f>
        <v>Pagal veiksmų programą ERPF lėšomis atnaujintos ikimokyklinio ir/ar priešmokyklinio ugdymo grupės</v>
      </c>
      <c r="U64" s="183">
        <f>'Visi duomenys'!AY64</f>
        <v>6</v>
      </c>
    </row>
    <row r="65" spans="1:21" ht="24.75" customHeight="1" x14ac:dyDescent="0.2">
      <c r="A65" s="355" t="str">
        <f>'Visi duomenys'!A65</f>
        <v>2.1.2.</v>
      </c>
      <c r="B65" s="355" t="str">
        <f>'Visi duomenys'!B65</f>
        <v>Uždavinys. Gerinti sveikatos priežiūros įstaigų infrastruktūrą, kelti paslaugų kokybę ir jų prieinamumą (ypač tikslinėms grupėms), diegti sveiko senėjimo procesą regione.</v>
      </c>
      <c r="C65" s="355">
        <f>'Visi duomenys'!C65</f>
        <v>0</v>
      </c>
      <c r="D65" s="355">
        <f>'Visi duomenys'!D65</f>
        <v>0</v>
      </c>
      <c r="E65" s="355">
        <f>'Visi duomenys'!E65</f>
        <v>0</v>
      </c>
      <c r="F65" s="355">
        <f>'Visi duomenys'!F65</f>
        <v>0</v>
      </c>
      <c r="G65" s="355">
        <f>'Visi duomenys'!G65</f>
        <v>0</v>
      </c>
      <c r="H65" s="355">
        <f>'Visi duomenys'!H65</f>
        <v>0</v>
      </c>
      <c r="I65" s="355">
        <f>'Visi duomenys'!I65</f>
        <v>0</v>
      </c>
      <c r="J65" s="355">
        <f>'Visi duomenys'!AN65</f>
        <v>0</v>
      </c>
      <c r="K65" s="355">
        <f>'Visi duomenys'!AO65</f>
        <v>0</v>
      </c>
      <c r="L65" s="355">
        <f>'Visi duomenys'!AP65</f>
        <v>0</v>
      </c>
      <c r="M65" s="355">
        <f>'Visi duomenys'!AQ65</f>
        <v>0</v>
      </c>
      <c r="N65" s="355">
        <f>'Visi duomenys'!AR65</f>
        <v>0</v>
      </c>
      <c r="O65" s="355">
        <f>'Visi duomenys'!AS65</f>
        <v>0</v>
      </c>
      <c r="P65" s="355">
        <f>'Visi duomenys'!AT65</f>
        <v>0</v>
      </c>
      <c r="Q65" s="355">
        <f>'Visi duomenys'!AU65</f>
        <v>0</v>
      </c>
      <c r="R65" s="355">
        <f>'Visi duomenys'!AV65</f>
        <v>0</v>
      </c>
      <c r="S65" s="355">
        <f>'Visi duomenys'!AW65</f>
        <v>0</v>
      </c>
      <c r="T65" s="355">
        <f>'Visi duomenys'!AX65</f>
        <v>0</v>
      </c>
      <c r="U65" s="355">
        <f>'Visi duomenys'!AY65</f>
        <v>0</v>
      </c>
    </row>
    <row r="66" spans="1:21" ht="25.5" customHeight="1" x14ac:dyDescent="0.2">
      <c r="A66" s="356" t="str">
        <f>'Visi duomenys'!A66</f>
        <v>2.1.2.1</v>
      </c>
      <c r="B66" s="356" t="str">
        <f>'Visi duomenys'!B66</f>
        <v>Priemonė: Pirminės asmens ir visuomenės sveikatos priežiūros veiklos efektyvumo didinimas</v>
      </c>
      <c r="C66" s="352">
        <f>'Visi duomenys'!C66</f>
        <v>0</v>
      </c>
      <c r="D66" s="352">
        <f>'Visi duomenys'!D66</f>
        <v>0</v>
      </c>
      <c r="E66" s="352">
        <f>'Visi duomenys'!E66</f>
        <v>0</v>
      </c>
      <c r="F66" s="352">
        <f>'Visi duomenys'!F66</f>
        <v>0</v>
      </c>
      <c r="G66" s="352">
        <f>'Visi duomenys'!G66</f>
        <v>0</v>
      </c>
      <c r="H66" s="352">
        <f>'Visi duomenys'!H66</f>
        <v>0</v>
      </c>
      <c r="I66" s="352">
        <f>'Visi duomenys'!I66</f>
        <v>0</v>
      </c>
      <c r="J66" s="352">
        <f>'Visi duomenys'!AN66</f>
        <v>0</v>
      </c>
      <c r="K66" s="352">
        <f>'Visi duomenys'!AO66</f>
        <v>0</v>
      </c>
      <c r="L66" s="352">
        <f>'Visi duomenys'!AP66</f>
        <v>0</v>
      </c>
      <c r="M66" s="352">
        <f>'Visi duomenys'!AQ66</f>
        <v>0</v>
      </c>
      <c r="N66" s="352">
        <f>'Visi duomenys'!AR66</f>
        <v>0</v>
      </c>
      <c r="O66" s="352">
        <f>'Visi duomenys'!AS66</f>
        <v>0</v>
      </c>
      <c r="P66" s="352">
        <f>'Visi duomenys'!AT66</f>
        <v>0</v>
      </c>
      <c r="Q66" s="352">
        <f>'Visi duomenys'!AU66</f>
        <v>0</v>
      </c>
      <c r="R66" s="352">
        <f>'Visi duomenys'!AV66</f>
        <v>0</v>
      </c>
      <c r="S66" s="352">
        <f>'Visi duomenys'!AW66</f>
        <v>0</v>
      </c>
      <c r="T66" s="352">
        <f>'Visi duomenys'!AX66</f>
        <v>0</v>
      </c>
      <c r="U66" s="352">
        <f>'Visi duomenys'!AY66</f>
        <v>0</v>
      </c>
    </row>
    <row r="67" spans="1:21" ht="25.5" customHeight="1" x14ac:dyDescent="0.2">
      <c r="A67" s="183" t="str">
        <f>'Visi duomenys'!A67</f>
        <v>2.1.2.1.1</v>
      </c>
      <c r="B67" s="183" t="str">
        <f>'Visi duomenys'!B67</f>
        <v>Sveikos gyvensenos skatinimas Pagėgių savivaldybėje</v>
      </c>
      <c r="C67" s="183" t="str">
        <f>'Visi duomenys'!C67</f>
        <v>PSA</v>
      </c>
      <c r="D67" s="183" t="str">
        <f>'Visi duomenys'!D67</f>
        <v>SAM</v>
      </c>
      <c r="E67" s="183" t="str">
        <f>'Visi duomenys'!E67</f>
        <v>Pagėgių savivalybė</v>
      </c>
      <c r="F67" s="183" t="str">
        <f>'Visi duomenys'!F67</f>
        <v>08.4.2-ESFA-R-630</v>
      </c>
      <c r="G67" s="183" t="str">
        <f>'Visi duomenys'!G67</f>
        <v>R</v>
      </c>
      <c r="H67" s="183">
        <f>'Visi duomenys'!H67</f>
        <v>0</v>
      </c>
      <c r="I67" s="183">
        <f>'Visi duomenys'!I67</f>
        <v>0</v>
      </c>
      <c r="J67" s="183" t="str">
        <f>'Visi duomenys'!AN67</f>
        <v>P.S.372</v>
      </c>
      <c r="K67" s="183" t="str">
        <f>'Visi duomenys'!AO67</f>
        <v>Tikslinių grupių asmenys, kurie dalyvauja informavimo, švietimo ir mokymo renginiuose bei sveikatos raštingumą didinančiose veiklose</v>
      </c>
      <c r="L67" s="183">
        <f>'Visi duomenys'!AP67</f>
        <v>431</v>
      </c>
      <c r="M67" s="183">
        <f>'Visi duomenys'!AQ67</f>
        <v>0</v>
      </c>
      <c r="N67" s="183">
        <f>'Visi duomenys'!AR67</f>
        <v>0</v>
      </c>
      <c r="O67" s="183">
        <f>'Visi duomenys'!AS67</f>
        <v>0</v>
      </c>
      <c r="P67" s="183">
        <f>'Visi duomenys'!AT67</f>
        <v>0</v>
      </c>
      <c r="Q67" s="183">
        <f>'Visi duomenys'!AU67</f>
        <v>0</v>
      </c>
      <c r="R67" s="183">
        <f>'Visi duomenys'!AV67</f>
        <v>0</v>
      </c>
      <c r="S67" s="183">
        <f>'Visi duomenys'!AW67</f>
        <v>0</v>
      </c>
      <c r="T67" s="183">
        <f>'Visi duomenys'!AX67</f>
        <v>0</v>
      </c>
      <c r="U67" s="183">
        <f>'Visi duomenys'!AY67</f>
        <v>0</v>
      </c>
    </row>
    <row r="68" spans="1:21" ht="25.5" customHeight="1" x14ac:dyDescent="0.2">
      <c r="A68" s="183" t="str">
        <f>'Visi duomenys'!A68</f>
        <v>2.1.2.1.2</v>
      </c>
      <c r="B68" s="183" t="str">
        <f>'Visi duomenys'!B68</f>
        <v xml:space="preserve">Jurbarko rajono gyventojų sveikos gyvensenos skatinimas  </v>
      </c>
      <c r="C68" s="183" t="str">
        <f>'Visi duomenys'!C68</f>
        <v>JRS VSB</v>
      </c>
      <c r="D68" s="183" t="str">
        <f>'Visi duomenys'!D68</f>
        <v>SAM</v>
      </c>
      <c r="E68" s="183" t="str">
        <f>'Visi duomenys'!E68</f>
        <v>Jurbarko rajonas</v>
      </c>
      <c r="F68" s="183" t="str">
        <f>'Visi duomenys'!F68</f>
        <v>08.4.2-ESFA-R-630</v>
      </c>
      <c r="G68" s="183" t="str">
        <f>'Visi duomenys'!G68</f>
        <v>R</v>
      </c>
      <c r="H68" s="183">
        <f>'Visi duomenys'!H68</f>
        <v>0</v>
      </c>
      <c r="I68" s="183">
        <f>'Visi duomenys'!I68</f>
        <v>0</v>
      </c>
      <c r="J68" s="183" t="str">
        <f>'Visi duomenys'!AN68</f>
        <v>P.S.372</v>
      </c>
      <c r="K68" s="183" t="str">
        <f>'Visi duomenys'!AO68</f>
        <v>Tikslinių grupių asmenys, kurie dalyvauja informavimo, švietimo ir mokymo renginiuose bei sveikatos raštingumą didinančiose veiklose</v>
      </c>
      <c r="L68" s="183">
        <f>'Visi duomenys'!AP68</f>
        <v>1177</v>
      </c>
      <c r="M68" s="183" t="str">
        <f>'Visi duomenys'!AQ68</f>
        <v>P.N.671</v>
      </c>
      <c r="N68" s="183" t="str">
        <f>'Visi duomenys'!AR68</f>
        <v>Modernizuoti savivaldybių visuomenės sveikatos biurai</v>
      </c>
      <c r="O68" s="183">
        <f>'Visi duomenys'!AS68</f>
        <v>1</v>
      </c>
      <c r="P68" s="183">
        <f>'Visi duomenys'!AT68</f>
        <v>0</v>
      </c>
      <c r="Q68" s="183">
        <f>'Visi duomenys'!AU68</f>
        <v>0</v>
      </c>
      <c r="R68" s="183">
        <f>'Visi duomenys'!AV68</f>
        <v>0</v>
      </c>
      <c r="S68" s="183">
        <f>'Visi duomenys'!AW68</f>
        <v>0</v>
      </c>
      <c r="T68" s="183">
        <f>'Visi duomenys'!AX68</f>
        <v>0</v>
      </c>
      <c r="U68" s="183">
        <f>'Visi duomenys'!AY68</f>
        <v>0</v>
      </c>
    </row>
    <row r="69" spans="1:21" ht="25.5" customHeight="1" x14ac:dyDescent="0.2">
      <c r="A69" s="183" t="str">
        <f>'Visi duomenys'!A69</f>
        <v>2.1.2.1.3</v>
      </c>
      <c r="B69" s="183" t="str">
        <f>'Visi duomenys'!B69</f>
        <v>Sveikam gyvenimui sakome - TAIP!</v>
      </c>
      <c r="C69" s="183" t="str">
        <f>'Visi duomenys'!C69</f>
        <v>TRS VSB</v>
      </c>
      <c r="D69" s="183" t="str">
        <f>'Visi duomenys'!D69</f>
        <v>SAM</v>
      </c>
      <c r="E69" s="183" t="str">
        <f>'Visi duomenys'!E69</f>
        <v xml:space="preserve">Tauragės raj.  </v>
      </c>
      <c r="F69" s="183" t="str">
        <f>'Visi duomenys'!F69</f>
        <v>08.4.2-ESFA-R-630</v>
      </c>
      <c r="G69" s="183" t="str">
        <f>'Visi duomenys'!G69</f>
        <v>R</v>
      </c>
      <c r="H69" s="183">
        <f>'Visi duomenys'!H69</f>
        <v>0</v>
      </c>
      <c r="I69" s="183">
        <f>'Visi duomenys'!I69</f>
        <v>0</v>
      </c>
      <c r="J69" s="183" t="str">
        <f>'Visi duomenys'!AN69</f>
        <v>P.S.372</v>
      </c>
      <c r="K69" s="183" t="str">
        <f>'Visi duomenys'!AO69</f>
        <v>Tikslinių grupių asmenys, kurie dalyvavo informavimo, švietimo ir mokymo renginiuose bei sveikatos raštingumą didinančiose veiklose</v>
      </c>
      <c r="L69" s="183">
        <f>'Visi duomenys'!AP69</f>
        <v>1615</v>
      </c>
      <c r="M69" s="183">
        <f>'Visi duomenys'!AQ69</f>
        <v>0</v>
      </c>
      <c r="N69" s="183">
        <f>'Visi duomenys'!AR69</f>
        <v>0</v>
      </c>
      <c r="O69" s="183">
        <f>'Visi duomenys'!AS69</f>
        <v>0</v>
      </c>
      <c r="P69" s="183">
        <f>'Visi duomenys'!AT69</f>
        <v>0</v>
      </c>
      <c r="Q69" s="183">
        <f>'Visi duomenys'!AU69</f>
        <v>0</v>
      </c>
      <c r="R69" s="183">
        <f>'Visi duomenys'!AV69</f>
        <v>0</v>
      </c>
      <c r="S69" s="183">
        <f>'Visi duomenys'!AW69</f>
        <v>0</v>
      </c>
      <c r="T69" s="183">
        <f>'Visi duomenys'!AX69</f>
        <v>0</v>
      </c>
      <c r="U69" s="183">
        <f>'Visi duomenys'!AY69</f>
        <v>0</v>
      </c>
    </row>
    <row r="70" spans="1:21" ht="25.5" customHeight="1" x14ac:dyDescent="0.2">
      <c r="A70" s="183" t="str">
        <f>'Visi duomenys'!A70</f>
        <v>2.1.2.1.4</v>
      </c>
      <c r="B70" s="183" t="str">
        <f>'Visi duomenys'!B70</f>
        <v>Šilalės rajono gyventojų sveikatos stiprinimas ir sveikos gyvensenos ugdymas</v>
      </c>
      <c r="C70" s="183" t="str">
        <f>'Visi duomenys'!C70</f>
        <v>ŠRS VSB</v>
      </c>
      <c r="D70" s="183" t="str">
        <f>'Visi duomenys'!D70</f>
        <v>SAM</v>
      </c>
      <c r="E70" s="183" t="str">
        <f>'Visi duomenys'!E70</f>
        <v xml:space="preserve">Šilalės raj.  </v>
      </c>
      <c r="F70" s="183" t="str">
        <f>'Visi duomenys'!F70</f>
        <v>08.4.2-ESFA-R-630</v>
      </c>
      <c r="G70" s="183" t="str">
        <f>'Visi duomenys'!G70</f>
        <v>R</v>
      </c>
      <c r="H70" s="183">
        <f>'Visi duomenys'!H70</f>
        <v>0</v>
      </c>
      <c r="I70" s="183">
        <f>'Visi duomenys'!I70</f>
        <v>0</v>
      </c>
      <c r="J70" s="183" t="str">
        <f>'Visi duomenys'!AN70</f>
        <v>P.S.372</v>
      </c>
      <c r="K70" s="183" t="str">
        <f>'Visi duomenys'!AO70</f>
        <v>Tikslinių grupių asmenys, kurie dalyvavo informavimo, švietimo ir mokymo renginiuose bei sveikatos raštingumą didinačiose veiklose (skaičius)</v>
      </c>
      <c r="L70" s="183">
        <f>'Visi duomenys'!AP70</f>
        <v>1024</v>
      </c>
      <c r="M70" s="183">
        <f>'Visi duomenys'!AQ70</f>
        <v>0</v>
      </c>
      <c r="N70" s="183">
        <f>'Visi duomenys'!AR70</f>
        <v>0</v>
      </c>
      <c r="O70" s="183">
        <f>'Visi duomenys'!AS70</f>
        <v>0</v>
      </c>
      <c r="P70" s="183">
        <f>'Visi duomenys'!AT70</f>
        <v>0</v>
      </c>
      <c r="Q70" s="183">
        <f>'Visi duomenys'!AU70</f>
        <v>0</v>
      </c>
      <c r="R70" s="183">
        <f>'Visi duomenys'!AV70</f>
        <v>0</v>
      </c>
      <c r="S70" s="183">
        <f>'Visi duomenys'!AW70</f>
        <v>0</v>
      </c>
      <c r="T70" s="183">
        <f>'Visi duomenys'!AX70</f>
        <v>0</v>
      </c>
      <c r="U70" s="183">
        <f>'Visi duomenys'!AY70</f>
        <v>0</v>
      </c>
    </row>
    <row r="71" spans="1:21" ht="24.75" customHeight="1" x14ac:dyDescent="0.2">
      <c r="A71" s="355" t="str">
        <f>'Visi duomenys'!A71</f>
        <v>2.1.3.</v>
      </c>
      <c r="B71" s="355" t="str">
        <f>'Visi duomenys'!B71</f>
        <v>Uždavinys. Padidinti regiono savivaldybių socialinio būsto fondą, pagerinti bendruomenėje teikiamų socialinių paslaugų kokybę ir išplėsti jų prieinamumą.</v>
      </c>
      <c r="C71" s="355">
        <f>'Visi duomenys'!C71</f>
        <v>0</v>
      </c>
      <c r="D71" s="355">
        <f>'Visi duomenys'!D71</f>
        <v>0</v>
      </c>
      <c r="E71" s="355">
        <f>'Visi duomenys'!E71</f>
        <v>0</v>
      </c>
      <c r="F71" s="355">
        <f>'Visi duomenys'!F71</f>
        <v>0</v>
      </c>
      <c r="G71" s="355">
        <f>'Visi duomenys'!G71</f>
        <v>0</v>
      </c>
      <c r="H71" s="355">
        <f>'Visi duomenys'!H71</f>
        <v>0</v>
      </c>
      <c r="I71" s="355">
        <f>'Visi duomenys'!I71</f>
        <v>0</v>
      </c>
      <c r="J71" s="355">
        <f>'Visi duomenys'!AN71</f>
        <v>0</v>
      </c>
      <c r="K71" s="355">
        <f>'Visi duomenys'!AO71</f>
        <v>0</v>
      </c>
      <c r="L71" s="355">
        <f>'Visi duomenys'!AP71</f>
        <v>0</v>
      </c>
      <c r="M71" s="355">
        <f>'Visi duomenys'!AQ71</f>
        <v>0</v>
      </c>
      <c r="N71" s="355">
        <f>'Visi duomenys'!AR71</f>
        <v>0</v>
      </c>
      <c r="O71" s="355">
        <f>'Visi duomenys'!AS71</f>
        <v>0</v>
      </c>
      <c r="P71" s="355">
        <f>'Visi duomenys'!AT71</f>
        <v>0</v>
      </c>
      <c r="Q71" s="355">
        <f>'Visi duomenys'!AU71</f>
        <v>0</v>
      </c>
      <c r="R71" s="355">
        <f>'Visi duomenys'!AV71</f>
        <v>0</v>
      </c>
      <c r="S71" s="355">
        <f>'Visi duomenys'!AW71</f>
        <v>0</v>
      </c>
      <c r="T71" s="355">
        <f>'Visi duomenys'!AX71</f>
        <v>0</v>
      </c>
      <c r="U71" s="355">
        <f>'Visi duomenys'!AY71</f>
        <v>0</v>
      </c>
    </row>
    <row r="72" spans="1:21" ht="25.5" customHeight="1" x14ac:dyDescent="0.2">
      <c r="A72" s="356" t="str">
        <f>'Visi duomenys'!A72</f>
        <v>2.1.3.1</v>
      </c>
      <c r="B72" s="356" t="str">
        <f>'Visi duomenys'!B72</f>
        <v>Priemonė: Socialinių paslaugų infrastruktūros plėtra</v>
      </c>
      <c r="C72" s="352">
        <f>'Visi duomenys'!C72</f>
        <v>0</v>
      </c>
      <c r="D72" s="352">
        <f>'Visi duomenys'!D72</f>
        <v>0</v>
      </c>
      <c r="E72" s="352">
        <f>'Visi duomenys'!E72</f>
        <v>0</v>
      </c>
      <c r="F72" s="352">
        <f>'Visi duomenys'!F72</f>
        <v>0</v>
      </c>
      <c r="G72" s="352">
        <f>'Visi duomenys'!G72</f>
        <v>0</v>
      </c>
      <c r="H72" s="352">
        <f>'Visi duomenys'!H72</f>
        <v>0</v>
      </c>
      <c r="I72" s="352">
        <f>'Visi duomenys'!I72</f>
        <v>0</v>
      </c>
      <c r="J72" s="352">
        <f>'Visi duomenys'!AN72</f>
        <v>0</v>
      </c>
      <c r="K72" s="352">
        <f>'Visi duomenys'!AO72</f>
        <v>0</v>
      </c>
      <c r="L72" s="352">
        <f>'Visi duomenys'!AP72</f>
        <v>0</v>
      </c>
      <c r="M72" s="352">
        <f>'Visi duomenys'!AQ72</f>
        <v>0</v>
      </c>
      <c r="N72" s="352">
        <f>'Visi duomenys'!AR72</f>
        <v>0</v>
      </c>
      <c r="O72" s="352">
        <f>'Visi duomenys'!AS72</f>
        <v>0</v>
      </c>
      <c r="P72" s="352">
        <f>'Visi duomenys'!AT72</f>
        <v>0</v>
      </c>
      <c r="Q72" s="352">
        <f>'Visi duomenys'!AU72</f>
        <v>0</v>
      </c>
      <c r="R72" s="352">
        <f>'Visi duomenys'!AV72</f>
        <v>0</v>
      </c>
      <c r="S72" s="352">
        <f>'Visi duomenys'!AW72</f>
        <v>0</v>
      </c>
      <c r="T72" s="352">
        <f>'Visi duomenys'!AX72</f>
        <v>0</v>
      </c>
      <c r="U72" s="352">
        <f>'Visi duomenys'!AY72</f>
        <v>0</v>
      </c>
    </row>
    <row r="73" spans="1:21" ht="25.5" customHeight="1" x14ac:dyDescent="0.2">
      <c r="A73" s="183" t="str">
        <f>'Visi duomenys'!A73</f>
        <v>2.1.3.1.1</v>
      </c>
      <c r="B73" s="183" t="str">
        <f>'Visi duomenys'!B73</f>
        <v>Savarankiško gyvenimo namų plėtra  senyvo amžiaus asmenims ir (ar) asmenims su negalia  Šventupio g. 3, Šiauduvoje, Šilalės r.</v>
      </c>
      <c r="C73" s="183" t="str">
        <f>'Visi duomenys'!C73</f>
        <v>ŠRSA</v>
      </c>
      <c r="D73" s="183" t="str">
        <f>'Visi duomenys'!D73</f>
        <v>SADM</v>
      </c>
      <c r="E73" s="183" t="str">
        <f>'Visi duomenys'!E73</f>
        <v>Šiauduvos gyv.</v>
      </c>
      <c r="F73" s="183" t="str">
        <f>'Visi duomenys'!F73</f>
        <v>08.1.2-CPVA-R-407</v>
      </c>
      <c r="G73" s="183" t="str">
        <f>'Visi duomenys'!G73</f>
        <v>R</v>
      </c>
      <c r="H73" s="183">
        <f>'Visi duomenys'!H73</f>
        <v>0</v>
      </c>
      <c r="I73" s="183">
        <f>'Visi duomenys'!I73</f>
        <v>0</v>
      </c>
      <c r="J73" s="183" t="str">
        <f>'Visi duomenys'!AN73</f>
        <v>P.S.361</v>
      </c>
      <c r="K73" s="183" t="str">
        <f>'Visi duomenys'!AO73</f>
        <v>Investicijas gavę socialinių paslaugų infrastruktūros objektai (vnt.)</v>
      </c>
      <c r="L73" s="183">
        <f>'Visi duomenys'!AP73</f>
        <v>1</v>
      </c>
      <c r="M73" s="183" t="str">
        <f>'Visi duomenys'!AQ73</f>
        <v>R.N.403</v>
      </c>
      <c r="N73" s="183" t="str">
        <f>'Visi duomenys'!AR73</f>
        <v xml:space="preserve">Tikslinių grupių asmenys, gavę tiesioginės naudos iš investicijų į socialinių paslaugų infrastruktūrą </v>
      </c>
      <c r="O73" s="183">
        <f>'Visi duomenys'!AS73</f>
        <v>12</v>
      </c>
      <c r="P73" s="183" t="str">
        <f>'Visi duomenys'!AT73</f>
        <v>R.N.404</v>
      </c>
      <c r="Q73" s="183" t="str">
        <f>'Visi duomenys'!AU73</f>
        <v xml:space="preserve">Investicijas gavusiose įstaigose esančios vietos socialinių paslaugų gavėjams </v>
      </c>
      <c r="R73" s="183">
        <f>'Visi duomenys'!AV73</f>
        <v>11</v>
      </c>
      <c r="S73" s="183">
        <f>'Visi duomenys'!AW73</f>
        <v>0</v>
      </c>
      <c r="T73" s="183">
        <f>'Visi duomenys'!AX73</f>
        <v>0</v>
      </c>
      <c r="U73" s="183">
        <f>'Visi duomenys'!AY73</f>
        <v>0</v>
      </c>
    </row>
    <row r="74" spans="1:21" ht="25.5" customHeight="1" x14ac:dyDescent="0.2">
      <c r="A74" s="183" t="str">
        <f>'Visi duomenys'!A74</f>
        <v>2.1.3.1.2</v>
      </c>
      <c r="B74" s="183" t="str">
        <f>'Visi duomenys'!B74</f>
        <v>Modernizuoti veikiančius palaikomojo gydymo, slaugos ir senelių globos namus Pagėgiuose</v>
      </c>
      <c r="C74" s="183" t="str">
        <f>'Visi duomenys'!C74</f>
        <v>PSA</v>
      </c>
      <c r="D74" s="183" t="str">
        <f>'Visi duomenys'!D74</f>
        <v>SADM</v>
      </c>
      <c r="E74" s="183" t="str">
        <f>'Visi duomenys'!E74</f>
        <v>Pagėgių miestas</v>
      </c>
      <c r="F74" s="183" t="str">
        <f>'Visi duomenys'!F74</f>
        <v>08.1.2-CPVA-R-407</v>
      </c>
      <c r="G74" s="183" t="str">
        <f>'Visi duomenys'!G74</f>
        <v>R</v>
      </c>
      <c r="H74" s="183">
        <f>'Visi duomenys'!H74</f>
        <v>0</v>
      </c>
      <c r="I74" s="183">
        <f>'Visi duomenys'!I74</f>
        <v>0</v>
      </c>
      <c r="J74" s="183" t="str">
        <f>'Visi duomenys'!AN74</f>
        <v>P.S.361</v>
      </c>
      <c r="K74" s="183" t="str">
        <f>'Visi duomenys'!AO74</f>
        <v>Investicijas gavę socialinių paslaugų infrastruktūros objektai (vnt.)</v>
      </c>
      <c r="L74" s="183">
        <f>'Visi duomenys'!AP74</f>
        <v>1</v>
      </c>
      <c r="M74" s="183" t="str">
        <f>'Visi duomenys'!AQ74</f>
        <v>R.N.403</v>
      </c>
      <c r="N74" s="183" t="str">
        <f>'Visi duomenys'!AR74</f>
        <v xml:space="preserve">Tikslinių grupių asmenys, gavę tiesioginės naudos iš investicijų į socialinių paslaugų infrastruktūrą </v>
      </c>
      <c r="O74" s="183">
        <f>'Visi duomenys'!AS74</f>
        <v>62</v>
      </c>
      <c r="P74" s="183" t="str">
        <f>'Visi duomenys'!AT74</f>
        <v>R.N.404</v>
      </c>
      <c r="Q74" s="183" t="str">
        <f>'Visi duomenys'!AU74</f>
        <v xml:space="preserve">Investicijas gavusiose įstaigose esančios vietos socialinių paslaugų gavėjams </v>
      </c>
      <c r="R74" s="183">
        <f>'Visi duomenys'!AV74</f>
        <v>20</v>
      </c>
      <c r="S74" s="183">
        <f>'Visi duomenys'!AW74</f>
        <v>0</v>
      </c>
      <c r="T74" s="183">
        <f>'Visi duomenys'!AX74</f>
        <v>0</v>
      </c>
      <c r="U74" s="183">
        <f>'Visi duomenys'!AY74</f>
        <v>0</v>
      </c>
    </row>
    <row r="75" spans="1:21" ht="25.5" customHeight="1" x14ac:dyDescent="0.2">
      <c r="A75" s="183" t="str">
        <f>'Visi duomenys'!A75</f>
        <v>2.1.3.1.3</v>
      </c>
      <c r="B75" s="183" t="str">
        <f>'Visi duomenys'!B75</f>
        <v>Socialinių paslaugų įstaigos modernizavimas ir paslaugų plėtra Jurbarko rajone</v>
      </c>
      <c r="C75" s="183" t="str">
        <f>'Visi duomenys'!C75</f>
        <v>JRSA</v>
      </c>
      <c r="D75" s="183" t="str">
        <f>'Visi duomenys'!D75</f>
        <v>SADM</v>
      </c>
      <c r="E75" s="183" t="str">
        <f>'Visi duomenys'!E75</f>
        <v>Jurbarko rajonas</v>
      </c>
      <c r="F75" s="183" t="str">
        <f>'Visi duomenys'!F75</f>
        <v>08.1.2-CPVA-R-407</v>
      </c>
      <c r="G75" s="183" t="str">
        <f>'Visi duomenys'!G75</f>
        <v>R</v>
      </c>
      <c r="H75" s="183">
        <f>'Visi duomenys'!H75</f>
        <v>0</v>
      </c>
      <c r="I75" s="183">
        <f>'Visi duomenys'!I75</f>
        <v>0</v>
      </c>
      <c r="J75" s="183" t="str">
        <f>'Visi duomenys'!AN75</f>
        <v>P.S.361</v>
      </c>
      <c r="K75" s="183" t="str">
        <f>'Visi duomenys'!AO75</f>
        <v>Investicijas gavę socialinių paslaugų infrastruktūros objektai (vnt.)</v>
      </c>
      <c r="L75" s="183">
        <f>'Visi duomenys'!AP75</f>
        <v>1</v>
      </c>
      <c r="M75" s="183" t="str">
        <f>'Visi duomenys'!AQ75</f>
        <v>R.N.403</v>
      </c>
      <c r="N75" s="183" t="str">
        <f>'Visi duomenys'!AR75</f>
        <v xml:space="preserve">Tikslinių grupių asmenys, gavę tiesioginės naudos iš investicijų į socialinių paslaugų infrastruktūrą </v>
      </c>
      <c r="O75" s="183">
        <f>'Visi duomenys'!AS75</f>
        <v>35</v>
      </c>
      <c r="P75" s="183" t="str">
        <f>'Visi duomenys'!AT75</f>
        <v>R.N.404</v>
      </c>
      <c r="Q75" s="183" t="str">
        <f>'Visi duomenys'!AU75</f>
        <v xml:space="preserve">Investicijas gavusiose įstaigose esančios vietos socialinių paslaugų gavėjams </v>
      </c>
      <c r="R75" s="183">
        <f>'Visi duomenys'!AV75</f>
        <v>23</v>
      </c>
      <c r="S75" s="183">
        <f>'Visi duomenys'!AW75</f>
        <v>0</v>
      </c>
      <c r="T75" s="183">
        <f>'Visi duomenys'!AX75</f>
        <v>0</v>
      </c>
      <c r="U75" s="183">
        <f>'Visi duomenys'!AY75</f>
        <v>0</v>
      </c>
    </row>
    <row r="76" spans="1:21" ht="25.5" customHeight="1" x14ac:dyDescent="0.2">
      <c r="A76" s="183" t="str">
        <f>'Visi duomenys'!A76</f>
        <v>2.1.3.1.4</v>
      </c>
      <c r="B76" s="183" t="str">
        <f>'Visi duomenys'!B76</f>
        <v xml:space="preserve"> Nestacionarių socialinių paslaugų infrastruktūros plėtra Tauragės rajono savivaldybėje</v>
      </c>
      <c r="C76" s="183" t="str">
        <f>'Visi duomenys'!C76</f>
        <v>BĮ "Tauragės socialinių paslaugų centras"</v>
      </c>
      <c r="D76" s="183" t="str">
        <f>'Visi duomenys'!D76</f>
        <v>SADM</v>
      </c>
      <c r="E76" s="183" t="str">
        <f>'Visi duomenys'!E76</f>
        <v>Tauragės rajonas</v>
      </c>
      <c r="F76" s="183" t="str">
        <f>'Visi duomenys'!F76</f>
        <v>08.1.2-CPVA-R-407</v>
      </c>
      <c r="G76" s="183" t="str">
        <f>'Visi duomenys'!G76</f>
        <v>R</v>
      </c>
      <c r="H76" s="183">
        <f>'Visi duomenys'!H76</f>
        <v>0</v>
      </c>
      <c r="I76" s="183">
        <f>'Visi duomenys'!I76</f>
        <v>0</v>
      </c>
      <c r="J76" s="183" t="str">
        <f>'Visi duomenys'!AN76</f>
        <v>P.S.361</v>
      </c>
      <c r="K76" s="183" t="str">
        <f>'Visi duomenys'!AO76</f>
        <v>Investicijas gavę socialinių paslaugų infrastruktūros objektai (vnt.)</v>
      </c>
      <c r="L76" s="183">
        <f>'Visi duomenys'!AP76</f>
        <v>1</v>
      </c>
      <c r="M76" s="183" t="str">
        <f>'Visi duomenys'!AQ76</f>
        <v>R.N.403</v>
      </c>
      <c r="N76" s="183" t="str">
        <f>'Visi duomenys'!AR76</f>
        <v xml:space="preserve">Tikslinių grupių asmenys, gavę tiesioginės naudos iš investicijų į socialinių paslaugų infrastruktūrą </v>
      </c>
      <c r="O76" s="183">
        <f>'Visi duomenys'!AS76</f>
        <v>40</v>
      </c>
      <c r="P76" s="183" t="str">
        <f>'Visi duomenys'!AT76</f>
        <v>R.N.404</v>
      </c>
      <c r="Q76" s="183" t="str">
        <f>'Visi duomenys'!AU76</f>
        <v xml:space="preserve">Investicijas gavusiose įstaigose esančios vietos socialinių paslaugų gavėjams </v>
      </c>
      <c r="R76" s="183">
        <f>'Visi duomenys'!AV76</f>
        <v>20</v>
      </c>
      <c r="S76" s="183">
        <f>'Visi duomenys'!AW76</f>
        <v>0</v>
      </c>
      <c r="T76" s="183">
        <f>'Visi duomenys'!AX76</f>
        <v>0</v>
      </c>
      <c r="U76" s="183">
        <f>'Visi duomenys'!AY76</f>
        <v>0</v>
      </c>
    </row>
    <row r="77" spans="1:21" ht="25.5" customHeight="1" x14ac:dyDescent="0.2">
      <c r="A77" s="356" t="str">
        <f>'Visi duomenys'!A77</f>
        <v>2.1.3.2</v>
      </c>
      <c r="B77" s="356" t="str">
        <f>'Visi duomenys'!B77</f>
        <v>Priemonė: Socialinio būsto fondo plėtra</v>
      </c>
      <c r="C77" s="352">
        <f>'Visi duomenys'!C77</f>
        <v>0</v>
      </c>
      <c r="D77" s="352">
        <f>'Visi duomenys'!D77</f>
        <v>0</v>
      </c>
      <c r="E77" s="352">
        <f>'Visi duomenys'!E77</f>
        <v>0</v>
      </c>
      <c r="F77" s="352">
        <f>'Visi duomenys'!F77</f>
        <v>0</v>
      </c>
      <c r="G77" s="352">
        <f>'Visi duomenys'!G77</f>
        <v>0</v>
      </c>
      <c r="H77" s="352">
        <f>'Visi duomenys'!H77</f>
        <v>0</v>
      </c>
      <c r="I77" s="352">
        <f>'Visi duomenys'!I77</f>
        <v>0</v>
      </c>
      <c r="J77" s="352">
        <f>'Visi duomenys'!AN77</f>
        <v>0</v>
      </c>
      <c r="K77" s="352">
        <f>'Visi duomenys'!AO77</f>
        <v>0</v>
      </c>
      <c r="L77" s="352">
        <f>'Visi duomenys'!AP77</f>
        <v>0</v>
      </c>
      <c r="M77" s="352">
        <f>'Visi duomenys'!AQ77</f>
        <v>0</v>
      </c>
      <c r="N77" s="352">
        <f>'Visi duomenys'!AR77</f>
        <v>0</v>
      </c>
      <c r="O77" s="352">
        <f>'Visi duomenys'!AS77</f>
        <v>0</v>
      </c>
      <c r="P77" s="352">
        <f>'Visi duomenys'!AT77</f>
        <v>0</v>
      </c>
      <c r="Q77" s="352">
        <f>'Visi duomenys'!AU77</f>
        <v>0</v>
      </c>
      <c r="R77" s="352">
        <f>'Visi duomenys'!AV77</f>
        <v>0</v>
      </c>
      <c r="S77" s="352">
        <f>'Visi duomenys'!AW77</f>
        <v>0</v>
      </c>
      <c r="T77" s="352">
        <f>'Visi duomenys'!AX77</f>
        <v>0</v>
      </c>
      <c r="U77" s="352">
        <f>'Visi duomenys'!AY77</f>
        <v>0</v>
      </c>
    </row>
    <row r="78" spans="1:21" ht="25.5" customHeight="1" x14ac:dyDescent="0.2">
      <c r="A78" s="183" t="str">
        <f>'Visi duomenys'!A78</f>
        <v>2.1.3.2.1</v>
      </c>
      <c r="B78" s="183" t="str">
        <f>'Visi duomenys'!B78</f>
        <v>Dalies pastato, esančio Dariaus ir Girėno g. 19A, Pajūrio mstl., Šilalės r., pritaikymas socialinio būsto fondo plėtrai</v>
      </c>
      <c r="C78" s="183" t="str">
        <f>'Visi duomenys'!C78</f>
        <v>ŠRSA</v>
      </c>
      <c r="D78" s="183" t="str">
        <f>'Visi duomenys'!D78</f>
        <v>SADM</v>
      </c>
      <c r="E78" s="183" t="str">
        <f>'Visi duomenys'!E78</f>
        <v>Pajūrio mstl.</v>
      </c>
      <c r="F78" s="183" t="str">
        <f>'Visi duomenys'!F78</f>
        <v>08.1.2-CPVA-R-408</v>
      </c>
      <c r="G78" s="183" t="str">
        <f>'Visi duomenys'!G78</f>
        <v>R</v>
      </c>
      <c r="H78" s="183">
        <f>'Visi duomenys'!H78</f>
        <v>0</v>
      </c>
      <c r="I78" s="183">
        <f>'Visi duomenys'!I78</f>
        <v>0</v>
      </c>
      <c r="J78" s="183" t="str">
        <f>'Visi duomenys'!AN78</f>
        <v>P.S.362</v>
      </c>
      <c r="K78" s="183" t="str">
        <f>'Visi duomenys'!AO78</f>
        <v>Naujai įrengtų ar įsigytų socialinių būstų skaičius</v>
      </c>
      <c r="L78" s="183">
        <f>'Visi duomenys'!AP78</f>
        <v>22</v>
      </c>
      <c r="M78" s="183">
        <f>'Visi duomenys'!AQ78</f>
        <v>0</v>
      </c>
      <c r="N78" s="183">
        <f>'Visi duomenys'!AR78</f>
        <v>0</v>
      </c>
      <c r="O78" s="183">
        <f>'Visi duomenys'!AS78</f>
        <v>0</v>
      </c>
      <c r="P78" s="183">
        <f>'Visi duomenys'!AT78</f>
        <v>0</v>
      </c>
      <c r="Q78" s="183">
        <f>'Visi duomenys'!AU78</f>
        <v>0</v>
      </c>
      <c r="R78" s="183">
        <f>'Visi duomenys'!AV78</f>
        <v>0</v>
      </c>
      <c r="S78" s="183">
        <f>'Visi duomenys'!AW78</f>
        <v>0</v>
      </c>
      <c r="T78" s="183">
        <f>'Visi duomenys'!AX78</f>
        <v>0</v>
      </c>
      <c r="U78" s="183">
        <f>'Visi duomenys'!AY78</f>
        <v>0</v>
      </c>
    </row>
    <row r="79" spans="1:21" ht="25.5" customHeight="1" x14ac:dyDescent="0.2">
      <c r="A79" s="183" t="str">
        <f>'Visi duomenys'!A79</f>
        <v>2.1.3.2.2</v>
      </c>
      <c r="B79" s="183" t="str">
        <f>'Visi duomenys'!B79</f>
        <v>Socialinio būsto fondo plėtra Pagėgių savivaldybėje</v>
      </c>
      <c r="C79" s="183" t="str">
        <f>'Visi duomenys'!C79</f>
        <v>PSA</v>
      </c>
      <c r="D79" s="183" t="str">
        <f>'Visi duomenys'!D79</f>
        <v>SADM</v>
      </c>
      <c r="E79" s="183" t="str">
        <f>'Visi duomenys'!E79</f>
        <v>Pagėgių savivaldybė</v>
      </c>
      <c r="F79" s="183" t="str">
        <f>'Visi duomenys'!F79</f>
        <v>08.1.2-CPVA-R-408</v>
      </c>
      <c r="G79" s="183" t="str">
        <f>'Visi duomenys'!G79</f>
        <v>R</v>
      </c>
      <c r="H79" s="183">
        <f>'Visi duomenys'!H79</f>
        <v>0</v>
      </c>
      <c r="I79" s="183">
        <f>'Visi duomenys'!I79</f>
        <v>0</v>
      </c>
      <c r="J79" s="183" t="str">
        <f>'Visi duomenys'!AN79</f>
        <v>P.S.362</v>
      </c>
      <c r="K79" s="183" t="str">
        <f>'Visi duomenys'!AO79</f>
        <v>Naujai įrengtų ar įsigytų socialinių būstų skaičius</v>
      </c>
      <c r="L79" s="183">
        <f>'Visi duomenys'!AP79</f>
        <v>6</v>
      </c>
      <c r="M79" s="183">
        <f>'Visi duomenys'!AQ79</f>
        <v>0</v>
      </c>
      <c r="N79" s="183">
        <f>'Visi duomenys'!AR79</f>
        <v>0</v>
      </c>
      <c r="O79" s="183">
        <f>'Visi duomenys'!AS79</f>
        <v>0</v>
      </c>
      <c r="P79" s="183">
        <f>'Visi duomenys'!AT79</f>
        <v>0</v>
      </c>
      <c r="Q79" s="183">
        <f>'Visi duomenys'!AU79</f>
        <v>0</v>
      </c>
      <c r="R79" s="183">
        <f>'Visi duomenys'!AV79</f>
        <v>0</v>
      </c>
      <c r="S79" s="183">
        <f>'Visi duomenys'!AW79</f>
        <v>0</v>
      </c>
      <c r="T79" s="183">
        <f>'Visi duomenys'!AX79</f>
        <v>0</v>
      </c>
      <c r="U79" s="183">
        <f>'Visi duomenys'!AY79</f>
        <v>0</v>
      </c>
    </row>
    <row r="80" spans="1:21" ht="25.5" customHeight="1" x14ac:dyDescent="0.2">
      <c r="A80" s="183" t="str">
        <f>'Visi duomenys'!A80</f>
        <v>2.1.3.2.3</v>
      </c>
      <c r="B80" s="183" t="str">
        <f>'Visi duomenys'!B80</f>
        <v>Socialinio būsto plėtra  Jurbarko rajono savivaldybėje</v>
      </c>
      <c r="C80" s="183" t="str">
        <f>'Visi duomenys'!C80</f>
        <v>JRSA</v>
      </c>
      <c r="D80" s="183" t="str">
        <f>'Visi duomenys'!D80</f>
        <v>SADM</v>
      </c>
      <c r="E80" s="183" t="str">
        <f>'Visi duomenys'!E80</f>
        <v>Jurbarko miestas</v>
      </c>
      <c r="F80" s="183" t="str">
        <f>'Visi duomenys'!F80</f>
        <v>08.1.2-CPVA-R-408</v>
      </c>
      <c r="G80" s="183" t="str">
        <f>'Visi duomenys'!G80</f>
        <v>R</v>
      </c>
      <c r="H80" s="183">
        <f>'Visi duomenys'!H80</f>
        <v>0</v>
      </c>
      <c r="I80" s="183">
        <f>'Visi duomenys'!I80</f>
        <v>0</v>
      </c>
      <c r="J80" s="183" t="str">
        <f>'Visi duomenys'!AN80</f>
        <v>P.S.362</v>
      </c>
      <c r="K80" s="183" t="str">
        <f>'Visi duomenys'!AO80</f>
        <v>Naujai įrengti ar įsigyti socialiniai būstai (vnt.)</v>
      </c>
      <c r="L80" s="183">
        <f>'Visi duomenys'!AP80</f>
        <v>16</v>
      </c>
      <c r="M80" s="183">
        <f>'Visi duomenys'!AQ80</f>
        <v>0</v>
      </c>
      <c r="N80" s="183">
        <f>'Visi duomenys'!AR80</f>
        <v>0</v>
      </c>
      <c r="O80" s="183">
        <f>'Visi duomenys'!AS80</f>
        <v>0</v>
      </c>
      <c r="P80" s="183">
        <f>'Visi duomenys'!AT80</f>
        <v>0</v>
      </c>
      <c r="Q80" s="183">
        <f>'Visi duomenys'!AU80</f>
        <v>0</v>
      </c>
      <c r="R80" s="183">
        <f>'Visi duomenys'!AV80</f>
        <v>0</v>
      </c>
      <c r="S80" s="183">
        <f>'Visi duomenys'!AW80</f>
        <v>0</v>
      </c>
      <c r="T80" s="183">
        <f>'Visi duomenys'!AX80</f>
        <v>0</v>
      </c>
      <c r="U80" s="183">
        <f>'Visi duomenys'!AY80</f>
        <v>0</v>
      </c>
    </row>
    <row r="81" spans="1:21" ht="25.5" customHeight="1" x14ac:dyDescent="0.2">
      <c r="A81" s="183" t="str">
        <f>'Visi duomenys'!A81</f>
        <v>2.1.3.2.4</v>
      </c>
      <c r="B81" s="183" t="str">
        <f>'Visi duomenys'!B81</f>
        <v>Socialinio būsto fondo plėtra Tauragės rajono savivaldybėje</v>
      </c>
      <c r="C81" s="183" t="str">
        <f>'Visi duomenys'!C81</f>
        <v>TRSA</v>
      </c>
      <c r="D81" s="183" t="str">
        <f>'Visi duomenys'!D81</f>
        <v>SADM</v>
      </c>
      <c r="E81" s="183" t="str">
        <f>'Visi duomenys'!E81</f>
        <v>Tauragės rajonas</v>
      </c>
      <c r="F81" s="183" t="str">
        <f>'Visi duomenys'!F81</f>
        <v>08.1.2-CPVA-R-408</v>
      </c>
      <c r="G81" s="183" t="str">
        <f>'Visi duomenys'!G81</f>
        <v>R</v>
      </c>
      <c r="H81" s="183">
        <f>'Visi duomenys'!H81</f>
        <v>0</v>
      </c>
      <c r="I81" s="183">
        <f>'Visi duomenys'!I81</f>
        <v>0</v>
      </c>
      <c r="J81" s="183" t="str">
        <f>'Visi duomenys'!AN81</f>
        <v>P.S.362</v>
      </c>
      <c r="K81" s="183" t="str">
        <f>'Visi duomenys'!AO81</f>
        <v xml:space="preserve">naujai įrengtų ar įsigytų socialinių būstų skaičius </v>
      </c>
      <c r="L81" s="183">
        <f>'Visi duomenys'!AP81</f>
        <v>42</v>
      </c>
      <c r="M81" s="183">
        <f>'Visi duomenys'!AQ81</f>
        <v>0</v>
      </c>
      <c r="N81" s="183">
        <f>'Visi duomenys'!AR81</f>
        <v>0</v>
      </c>
      <c r="O81" s="183">
        <f>'Visi duomenys'!AS81</f>
        <v>0</v>
      </c>
      <c r="P81" s="183">
        <f>'Visi duomenys'!AT81</f>
        <v>0</v>
      </c>
      <c r="Q81" s="183">
        <f>'Visi duomenys'!AU81</f>
        <v>0</v>
      </c>
      <c r="R81" s="183">
        <f>'Visi duomenys'!AV81</f>
        <v>0</v>
      </c>
      <c r="S81" s="183">
        <f>'Visi duomenys'!AW81</f>
        <v>0</v>
      </c>
      <c r="T81" s="183">
        <f>'Visi duomenys'!AX81</f>
        <v>0</v>
      </c>
      <c r="U81" s="183">
        <f>'Visi duomenys'!AY81</f>
        <v>0</v>
      </c>
    </row>
    <row r="82" spans="1:21" ht="24.75" customHeight="1" x14ac:dyDescent="0.2">
      <c r="A82" s="355" t="str">
        <f>'Visi duomenys'!A82</f>
        <v>2.2.</v>
      </c>
      <c r="B82" s="355" t="str">
        <f>'Visi duomenys'!B82</f>
        <v xml:space="preserve">Tikslas. Tobulinti viešąjį valdymą savivaldybėse, didinant jo atitikimą visuomenės poreikiams. </v>
      </c>
      <c r="C82" s="355">
        <f>'Visi duomenys'!C82</f>
        <v>0</v>
      </c>
      <c r="D82" s="355">
        <f>'Visi duomenys'!D82</f>
        <v>0</v>
      </c>
      <c r="E82" s="355">
        <f>'Visi duomenys'!E82</f>
        <v>0</v>
      </c>
      <c r="F82" s="355">
        <f>'Visi duomenys'!F82</f>
        <v>0</v>
      </c>
      <c r="G82" s="355">
        <f>'Visi duomenys'!G82</f>
        <v>0</v>
      </c>
      <c r="H82" s="355">
        <f>'Visi duomenys'!H82</f>
        <v>0</v>
      </c>
      <c r="I82" s="355">
        <f>'Visi duomenys'!I82</f>
        <v>0</v>
      </c>
      <c r="J82" s="355">
        <f>'Visi duomenys'!AN82</f>
        <v>0</v>
      </c>
      <c r="K82" s="355">
        <f>'Visi duomenys'!AO82</f>
        <v>0</v>
      </c>
      <c r="L82" s="355">
        <f>'Visi duomenys'!AP82</f>
        <v>0</v>
      </c>
      <c r="M82" s="355">
        <f>'Visi duomenys'!AQ82</f>
        <v>0</v>
      </c>
      <c r="N82" s="355">
        <f>'Visi duomenys'!AR82</f>
        <v>0</v>
      </c>
      <c r="O82" s="355">
        <f>'Visi duomenys'!AS82</f>
        <v>0</v>
      </c>
      <c r="P82" s="355">
        <f>'Visi duomenys'!AT82</f>
        <v>0</v>
      </c>
      <c r="Q82" s="355">
        <f>'Visi duomenys'!AU82</f>
        <v>0</v>
      </c>
      <c r="R82" s="355">
        <f>'Visi duomenys'!AV82</f>
        <v>0</v>
      </c>
      <c r="S82" s="355">
        <f>'Visi duomenys'!AW82</f>
        <v>0</v>
      </c>
      <c r="T82" s="355">
        <f>'Visi duomenys'!AX82</f>
        <v>0</v>
      </c>
      <c r="U82" s="355">
        <f>'Visi duomenys'!AY82</f>
        <v>0</v>
      </c>
    </row>
    <row r="83" spans="1:21" ht="24.75" customHeight="1" x14ac:dyDescent="0.2">
      <c r="A83" s="355" t="str">
        <f>'Visi duomenys'!A83</f>
        <v>2.2.1.</v>
      </c>
      <c r="B83" s="355" t="str">
        <f>'Visi duomenys'!B83</f>
        <v xml:space="preserve">Uždavinys. Stiprinti regiono viešojo valdymo darbuotojų kompetenciją, didinti jų veiklos efektyvumą ir gerinti teikiamų paslaugų kokybę.  </v>
      </c>
      <c r="C83" s="355">
        <f>'Visi duomenys'!C83</f>
        <v>0</v>
      </c>
      <c r="D83" s="355">
        <f>'Visi duomenys'!D83</f>
        <v>0</v>
      </c>
      <c r="E83" s="355">
        <f>'Visi duomenys'!E83</f>
        <v>0</v>
      </c>
      <c r="F83" s="355">
        <f>'Visi duomenys'!F83</f>
        <v>0</v>
      </c>
      <c r="G83" s="355">
        <f>'Visi duomenys'!G83</f>
        <v>0</v>
      </c>
      <c r="H83" s="355">
        <f>'Visi duomenys'!H83</f>
        <v>0</v>
      </c>
      <c r="I83" s="355">
        <f>'Visi duomenys'!I83</f>
        <v>0</v>
      </c>
      <c r="J83" s="355">
        <f>'Visi duomenys'!AN83</f>
        <v>0</v>
      </c>
      <c r="K83" s="355">
        <f>'Visi duomenys'!AO83</f>
        <v>0</v>
      </c>
      <c r="L83" s="355">
        <f>'Visi duomenys'!AP83</f>
        <v>0</v>
      </c>
      <c r="M83" s="355">
        <f>'Visi duomenys'!AQ83</f>
        <v>0</v>
      </c>
      <c r="N83" s="355">
        <f>'Visi duomenys'!AR83</f>
        <v>0</v>
      </c>
      <c r="O83" s="355">
        <f>'Visi duomenys'!AS83</f>
        <v>0</v>
      </c>
      <c r="P83" s="355">
        <f>'Visi duomenys'!AT83</f>
        <v>0</v>
      </c>
      <c r="Q83" s="355">
        <f>'Visi duomenys'!AU83</f>
        <v>0</v>
      </c>
      <c r="R83" s="355">
        <f>'Visi duomenys'!AV83</f>
        <v>0</v>
      </c>
      <c r="S83" s="355">
        <f>'Visi duomenys'!AW83</f>
        <v>0</v>
      </c>
      <c r="T83" s="355">
        <f>'Visi duomenys'!AX83</f>
        <v>0</v>
      </c>
      <c r="U83" s="355">
        <f>'Visi duomenys'!AY83</f>
        <v>0</v>
      </c>
    </row>
    <row r="84" spans="1:21" ht="25.5" customHeight="1" x14ac:dyDescent="0.2">
      <c r="A84" s="356" t="str">
        <f>'Visi duomenys'!A84</f>
        <v>2.2.1.1</v>
      </c>
      <c r="B84" s="356" t="str">
        <f>'Visi duomenys'!B84</f>
        <v>Priemonė: Paslaugų ir asmenų aptarnavimo kokybės gerinimas savivaldybėse</v>
      </c>
      <c r="C84" s="352">
        <f>'Visi duomenys'!C84</f>
        <v>0</v>
      </c>
      <c r="D84" s="352">
        <f>'Visi duomenys'!D84</f>
        <v>0</v>
      </c>
      <c r="E84" s="352">
        <f>'Visi duomenys'!E84</f>
        <v>0</v>
      </c>
      <c r="F84" s="352">
        <f>'Visi duomenys'!F84</f>
        <v>0</v>
      </c>
      <c r="G84" s="352">
        <f>'Visi duomenys'!G84</f>
        <v>0</v>
      </c>
      <c r="H84" s="352">
        <f>'Visi duomenys'!H84</f>
        <v>0</v>
      </c>
      <c r="I84" s="352">
        <f>'Visi duomenys'!I84</f>
        <v>0</v>
      </c>
      <c r="J84" s="352">
        <f>'Visi duomenys'!AN84</f>
        <v>0</v>
      </c>
      <c r="K84" s="352">
        <f>'Visi duomenys'!AO84</f>
        <v>0</v>
      </c>
      <c r="L84" s="352">
        <f>'Visi duomenys'!AP84</f>
        <v>0</v>
      </c>
      <c r="M84" s="352">
        <f>'Visi duomenys'!AQ84</f>
        <v>0</v>
      </c>
      <c r="N84" s="352">
        <f>'Visi duomenys'!AR84</f>
        <v>0</v>
      </c>
      <c r="O84" s="352">
        <f>'Visi duomenys'!AS84</f>
        <v>0</v>
      </c>
      <c r="P84" s="352">
        <f>'Visi duomenys'!AT84</f>
        <v>0</v>
      </c>
      <c r="Q84" s="352">
        <f>'Visi duomenys'!AU84</f>
        <v>0</v>
      </c>
      <c r="R84" s="352">
        <f>'Visi duomenys'!AV84</f>
        <v>0</v>
      </c>
      <c r="S84" s="352">
        <f>'Visi duomenys'!AW84</f>
        <v>0</v>
      </c>
      <c r="T84" s="352">
        <f>'Visi duomenys'!AX84</f>
        <v>0</v>
      </c>
      <c r="U84" s="352">
        <f>'Visi duomenys'!AY84</f>
        <v>0</v>
      </c>
    </row>
    <row r="85" spans="1:21" ht="25.5" customHeight="1" x14ac:dyDescent="0.2">
      <c r="A85" s="183" t="str">
        <f>'Visi duomenys'!A85</f>
        <v>2.2.1.1.1</v>
      </c>
      <c r="B85" s="183" t="str">
        <f>'Visi duomenys'!B85</f>
        <v>Paslaugų teikimo ir asmenų aptarnavimo kokybės gerinimas Tauragės regiono savivaldybėse. I etapas</v>
      </c>
      <c r="C85" s="183" t="str">
        <f>'Visi duomenys'!C85</f>
        <v>PSA</v>
      </c>
      <c r="D85" s="183" t="str">
        <f>'Visi duomenys'!D85</f>
        <v>VRM</v>
      </c>
      <c r="E85" s="183" t="str">
        <f>'Visi duomenys'!E85</f>
        <v>Tauragės apskritis</v>
      </c>
      <c r="F85" s="183" t="str">
        <f>'Visi duomenys'!F85</f>
        <v>10.1.3-ESFA-R-920</v>
      </c>
      <c r="G85" s="183" t="str">
        <f>'Visi duomenys'!G85</f>
        <v>R</v>
      </c>
      <c r="H85" s="183">
        <f>'Visi duomenys'!H85</f>
        <v>0</v>
      </c>
      <c r="I85" s="183">
        <f>'Visi duomenys'!I85</f>
        <v>0</v>
      </c>
      <c r="J85" s="183" t="str">
        <f>'Visi duomenys'!AN85</f>
        <v>P.S.416</v>
      </c>
      <c r="K85" s="183" t="str">
        <f>'Visi duomenys'!AO85</f>
        <v>Viešojo valdymo institucijų darbuotojai, kurie dalyvavo pagal veiksmų programą  ESF lėšomis vykdytose veiklose, skirtose stiprinti teikiamų paslaugų ir (ar) aptarnavimo kokybės gerinimui reikalingas kompetencijas</v>
      </c>
      <c r="L85" s="183">
        <f>'Visi duomenys'!AP85</f>
        <v>21</v>
      </c>
      <c r="M85" s="183" t="str">
        <f>'Visi duomenys'!AQ85</f>
        <v>P.S.415</v>
      </c>
      <c r="N85" s="183" t="str">
        <f>'Visi duomenys'!AR85</f>
        <v>Viešojo valdymo institucijos, pagal veiksmų programą ESF lėšomis įgyvendinusios paslaugų ir (ar) aptarnavimo kokybei gerinti skirtas priemones</v>
      </c>
      <c r="O85" s="183">
        <f>'Visi duomenys'!AS85</f>
        <v>4</v>
      </c>
      <c r="P85" s="183">
        <f>'Visi duomenys'!AT85</f>
        <v>0</v>
      </c>
      <c r="Q85" s="183">
        <f>'Visi duomenys'!AU85</f>
        <v>0</v>
      </c>
      <c r="R85" s="183">
        <f>'Visi duomenys'!AV85</f>
        <v>0</v>
      </c>
      <c r="S85" s="183">
        <f>'Visi duomenys'!AW85</f>
        <v>0</v>
      </c>
      <c r="T85" s="183">
        <f>'Visi duomenys'!AX85</f>
        <v>0</v>
      </c>
      <c r="U85" s="183">
        <f>'Visi duomenys'!AY85</f>
        <v>0</v>
      </c>
    </row>
    <row r="86" spans="1:21" ht="25.5" customHeight="1" x14ac:dyDescent="0.2">
      <c r="A86" s="183" t="str">
        <f>'Visi duomenys'!A86</f>
        <v>2.2.1.1.2</v>
      </c>
      <c r="B86" s="183" t="str">
        <f>'Visi duomenys'!B86</f>
        <v>Paslaugų teikimo ir asmenų aptarnavimo kokybės gerinimas Tauragės regiono savivaldybėse. II etapas</v>
      </c>
      <c r="C86" s="183" t="str">
        <f>'Visi duomenys'!C86</f>
        <v>PSA</v>
      </c>
      <c r="D86" s="183" t="str">
        <f>'Visi duomenys'!D86</f>
        <v>VRM</v>
      </c>
      <c r="E86" s="183" t="str">
        <f>'Visi duomenys'!E86</f>
        <v>Tauragės apskritis</v>
      </c>
      <c r="F86" s="183" t="str">
        <f>'Visi duomenys'!F86</f>
        <v>10.1.3-ESFA-R-920</v>
      </c>
      <c r="G86" s="183" t="str">
        <f>'Visi duomenys'!G86</f>
        <v>R</v>
      </c>
      <c r="H86" s="183">
        <f>'Visi duomenys'!H86</f>
        <v>0</v>
      </c>
      <c r="I86" s="183">
        <f>'Visi duomenys'!I86</f>
        <v>0</v>
      </c>
      <c r="J86" s="183" t="str">
        <f>'Visi duomenys'!AN86</f>
        <v>P.S.416</v>
      </c>
      <c r="K86" s="183" t="str">
        <f>'Visi duomenys'!AO86</f>
        <v>Viešojo valdymo institucijų darbuotojai, kurie dalyvavo pagal veiksmų programą  ESF lėšomis vykdytose veiklose, skirtose stiprinti teikiamų paslaugų ir (ar) aptarnavimo kokybės gerinimui reikalingas kompetencijas</v>
      </c>
      <c r="L86" s="183">
        <f>'Visi duomenys'!AP86</f>
        <v>48</v>
      </c>
      <c r="M86" s="183" t="str">
        <f>'Visi duomenys'!AQ86</f>
        <v>P.S.415</v>
      </c>
      <c r="N86" s="183" t="str">
        <f>'Visi duomenys'!AR86</f>
        <v>Viešojo valdymo institucijos, pagal veiksmų programą ESF lėšomis įgyvendinusios paslaugų ir (ar) aptarnavimo kokybei gerinti skirtas priemones</v>
      </c>
      <c r="O86" s="183">
        <f>'Visi duomenys'!AS86</f>
        <v>4</v>
      </c>
      <c r="P86" s="183" t="str">
        <f>'Visi duomenys'!AT86</f>
        <v>P.N.910</v>
      </c>
      <c r="Q86" s="183" t="str">
        <f>'Visi duomenys'!AU86</f>
        <v>Parengtos piliečių chartijos</v>
      </c>
      <c r="R86" s="183">
        <f>'Visi duomenys'!AV86</f>
        <v>2</v>
      </c>
      <c r="S86" s="183">
        <f>'Visi duomenys'!AW86</f>
        <v>0</v>
      </c>
      <c r="T86" s="183">
        <f>'Visi duomenys'!AX86</f>
        <v>0</v>
      </c>
      <c r="U86" s="183">
        <f>'Visi duomenys'!AY86</f>
        <v>0</v>
      </c>
    </row>
    <row r="87" spans="1:21" ht="24.75" customHeight="1" x14ac:dyDescent="0.2">
      <c r="A87" s="355" t="str">
        <f>'Visi duomenys'!A87</f>
        <v>3.1.</v>
      </c>
      <c r="B87" s="355" t="str">
        <f>'Visi duomenys'!B87</f>
        <v>Tikslas. Diegti sveiką gyvenamąją aplinką kuriančias vandentvarkos ir atliekų tvarkymo sistemas, didinti paslaugų kokybę ir prieinamumą.</v>
      </c>
      <c r="C87" s="355">
        <f>'Visi duomenys'!C87</f>
        <v>0</v>
      </c>
      <c r="D87" s="355">
        <f>'Visi duomenys'!D87</f>
        <v>0</v>
      </c>
      <c r="E87" s="355">
        <f>'Visi duomenys'!E87</f>
        <v>0</v>
      </c>
      <c r="F87" s="355">
        <f>'Visi duomenys'!F87</f>
        <v>0</v>
      </c>
      <c r="G87" s="355">
        <f>'Visi duomenys'!G87</f>
        <v>0</v>
      </c>
      <c r="H87" s="355">
        <f>'Visi duomenys'!H87</f>
        <v>0</v>
      </c>
      <c r="I87" s="355">
        <f>'Visi duomenys'!I87</f>
        <v>0</v>
      </c>
      <c r="J87" s="355">
        <f>'Visi duomenys'!AN87</f>
        <v>0</v>
      </c>
      <c r="K87" s="355">
        <f>'Visi duomenys'!AO87</f>
        <v>0</v>
      </c>
      <c r="L87" s="355">
        <f>'Visi duomenys'!AP87</f>
        <v>0</v>
      </c>
      <c r="M87" s="355">
        <f>'Visi duomenys'!AQ87</f>
        <v>0</v>
      </c>
      <c r="N87" s="355">
        <f>'Visi duomenys'!AR87</f>
        <v>0</v>
      </c>
      <c r="O87" s="355">
        <f>'Visi duomenys'!AS87</f>
        <v>0</v>
      </c>
      <c r="P87" s="355">
        <f>'Visi duomenys'!AT87</f>
        <v>0</v>
      </c>
      <c r="Q87" s="355">
        <f>'Visi duomenys'!AU87</f>
        <v>0</v>
      </c>
      <c r="R87" s="355">
        <f>'Visi duomenys'!AV87</f>
        <v>0</v>
      </c>
      <c r="S87" s="355">
        <f>'Visi duomenys'!AW87</f>
        <v>0</v>
      </c>
      <c r="T87" s="355">
        <f>'Visi duomenys'!AX87</f>
        <v>0</v>
      </c>
      <c r="U87" s="355">
        <f>'Visi duomenys'!AY87</f>
        <v>0</v>
      </c>
    </row>
    <row r="88" spans="1:21" ht="24.75" customHeight="1" x14ac:dyDescent="0.2">
      <c r="A88" s="355" t="str">
        <f>'Visi duomenys'!A88</f>
        <v>3.1.1.</v>
      </c>
      <c r="B88" s="355" t="str">
        <f>'Visi duomenys'!B88</f>
        <v xml:space="preserve">Uždavinys. Plėsti, renovuoti ir modernizuoti geriamojo vandens ir nuotekų, paviršinių nuotekų surinkimo infrastruktūrą, gerinti teikiamų paslaugų  kokybę.  </v>
      </c>
      <c r="C88" s="355">
        <f>'Visi duomenys'!C88</f>
        <v>0</v>
      </c>
      <c r="D88" s="355">
        <f>'Visi duomenys'!D88</f>
        <v>0</v>
      </c>
      <c r="E88" s="355">
        <f>'Visi duomenys'!E88</f>
        <v>0</v>
      </c>
      <c r="F88" s="355">
        <f>'Visi duomenys'!F88</f>
        <v>0</v>
      </c>
      <c r="G88" s="355">
        <f>'Visi duomenys'!G88</f>
        <v>0</v>
      </c>
      <c r="H88" s="355">
        <f>'Visi duomenys'!H88</f>
        <v>0</v>
      </c>
      <c r="I88" s="355">
        <f>'Visi duomenys'!I88</f>
        <v>0</v>
      </c>
      <c r="J88" s="355">
        <f>'Visi duomenys'!AN88</f>
        <v>0</v>
      </c>
      <c r="K88" s="355">
        <f>'Visi duomenys'!AO88</f>
        <v>0</v>
      </c>
      <c r="L88" s="355">
        <f>'Visi duomenys'!AP88</f>
        <v>0</v>
      </c>
      <c r="M88" s="355">
        <f>'Visi duomenys'!AQ88</f>
        <v>0</v>
      </c>
      <c r="N88" s="355">
        <f>'Visi duomenys'!AR88</f>
        <v>0</v>
      </c>
      <c r="O88" s="355">
        <f>'Visi duomenys'!AS88</f>
        <v>0</v>
      </c>
      <c r="P88" s="355">
        <f>'Visi duomenys'!AT88</f>
        <v>0</v>
      </c>
      <c r="Q88" s="355">
        <f>'Visi duomenys'!AU88</f>
        <v>0</v>
      </c>
      <c r="R88" s="355">
        <f>'Visi duomenys'!AV88</f>
        <v>0</v>
      </c>
      <c r="S88" s="355">
        <f>'Visi duomenys'!AW88</f>
        <v>0</v>
      </c>
      <c r="T88" s="355">
        <f>'Visi duomenys'!AX88</f>
        <v>0</v>
      </c>
      <c r="U88" s="355">
        <f>'Visi duomenys'!AY88</f>
        <v>0</v>
      </c>
    </row>
    <row r="89" spans="1:21" ht="25.5" customHeight="1" x14ac:dyDescent="0.2">
      <c r="A89" s="356" t="str">
        <f>'Visi duomenys'!A89</f>
        <v>3.1.1.1</v>
      </c>
      <c r="B89" s="356" t="str">
        <f>'Visi duomenys'!B89</f>
        <v>Priemonė: Geriamojo vandens tiekimo ir nuotekų tvarkymo sistemų renovavimas ir plėtra, įmonių valdymo tobulinimas</v>
      </c>
      <c r="C89" s="352">
        <f>'Visi duomenys'!C89</f>
        <v>0</v>
      </c>
      <c r="D89" s="352">
        <f>'Visi duomenys'!D89</f>
        <v>0</v>
      </c>
      <c r="E89" s="352">
        <f>'Visi duomenys'!E89</f>
        <v>0</v>
      </c>
      <c r="F89" s="352">
        <f>'Visi duomenys'!F89</f>
        <v>0</v>
      </c>
      <c r="G89" s="352">
        <f>'Visi duomenys'!G89</f>
        <v>0</v>
      </c>
      <c r="H89" s="352">
        <f>'Visi duomenys'!H89</f>
        <v>0</v>
      </c>
      <c r="I89" s="352">
        <f>'Visi duomenys'!I89</f>
        <v>0</v>
      </c>
      <c r="J89" s="352">
        <f>'Visi duomenys'!AN89</f>
        <v>0</v>
      </c>
      <c r="K89" s="352">
        <f>'Visi duomenys'!AO89</f>
        <v>0</v>
      </c>
      <c r="L89" s="352">
        <f>'Visi duomenys'!AP89</f>
        <v>0</v>
      </c>
      <c r="M89" s="352">
        <f>'Visi duomenys'!AQ89</f>
        <v>0</v>
      </c>
      <c r="N89" s="352">
        <f>'Visi duomenys'!AR89</f>
        <v>0</v>
      </c>
      <c r="O89" s="352">
        <f>'Visi duomenys'!AS89</f>
        <v>0</v>
      </c>
      <c r="P89" s="352">
        <f>'Visi duomenys'!AT89</f>
        <v>0</v>
      </c>
      <c r="Q89" s="352">
        <f>'Visi duomenys'!AU89</f>
        <v>0</v>
      </c>
      <c r="R89" s="352">
        <f>'Visi duomenys'!AV89</f>
        <v>0</v>
      </c>
      <c r="S89" s="352">
        <f>'Visi duomenys'!AW89</f>
        <v>0</v>
      </c>
      <c r="T89" s="352">
        <f>'Visi duomenys'!AX89</f>
        <v>0</v>
      </c>
      <c r="U89" s="352">
        <f>'Visi duomenys'!AY89</f>
        <v>0</v>
      </c>
    </row>
    <row r="90" spans="1:21" ht="25.5" customHeight="1" x14ac:dyDescent="0.2">
      <c r="A90" s="183" t="str">
        <f>'Visi duomenys'!A90</f>
        <v>3.1.1.1.1</v>
      </c>
      <c r="B90" s="183" t="str">
        <f>'Visi duomenys'!B90</f>
        <v>Vandentiekio ir nuotekų tinklų rekonstrukcija ir plėtra Šilalės rajone (Kaltinėnuose)</v>
      </c>
      <c r="C90" s="183" t="str">
        <f>'Visi duomenys'!C90</f>
        <v>UAB „Šilalės vandenys“</v>
      </c>
      <c r="D90" s="183" t="str">
        <f>'Visi duomenys'!D90</f>
        <v>AM</v>
      </c>
      <c r="E90" s="183" t="str">
        <f>'Visi duomenys'!E90</f>
        <v>Šilalės rajonas</v>
      </c>
      <c r="F90" s="183" t="str">
        <f>'Visi duomenys'!F90</f>
        <v>05.3.2-APVA-R-014</v>
      </c>
      <c r="G90" s="183" t="str">
        <f>'Visi duomenys'!G90</f>
        <v>R</v>
      </c>
      <c r="H90" s="183">
        <f>'Visi duomenys'!H90</f>
        <v>0</v>
      </c>
      <c r="I90" s="183">
        <f>'Visi duomenys'!I90</f>
        <v>0</v>
      </c>
      <c r="J90" s="183" t="str">
        <f>'Visi duomenys'!AN90</f>
        <v>P.S.333</v>
      </c>
      <c r="K90" s="183" t="str">
        <f>'Visi duomenys'!AO90</f>
        <v>Rekonstruotų vandens tiekimo ir nuotekų surinkimo tinklų ilgis (km)</v>
      </c>
      <c r="L90" s="183">
        <f>'Visi duomenys'!AP90</f>
        <v>2.71</v>
      </c>
      <c r="M90" s="183" t="str">
        <f>'Visi duomenys'!AQ90</f>
        <v>P.N.050</v>
      </c>
      <c r="N90" s="183" t="str">
        <f>'Visi duomenys'!AR90</f>
        <v>Gyventojai, kuriems teikiamos vandens tiekimo paslaugos naujai pastatytais geriamojo vandens tiekimo tinklais (skaičius)</v>
      </c>
      <c r="O90" s="183">
        <f>'Visi duomenys'!AS90</f>
        <v>450</v>
      </c>
      <c r="P90" s="183" t="str">
        <f>'Visi duomenys'!AT90</f>
        <v>P.N.053</v>
      </c>
      <c r="Q90" s="183" t="str">
        <f>'Visi duomenys'!AU90</f>
        <v>Gyventojai, kuriems teikiamos paslaugos naujai pastatytais nuotekų surinkimo tinklais (GE)</v>
      </c>
      <c r="R90" s="183">
        <f>'Visi duomenys'!AV90</f>
        <v>450</v>
      </c>
      <c r="S90" s="183">
        <f>'Visi duomenys'!AW90</f>
        <v>0</v>
      </c>
      <c r="T90" s="183">
        <f>'Visi duomenys'!AX90</f>
        <v>0</v>
      </c>
      <c r="U90" s="183">
        <f>'Visi duomenys'!AY90</f>
        <v>0</v>
      </c>
    </row>
    <row r="91" spans="1:21" ht="25.5" customHeight="1" x14ac:dyDescent="0.2">
      <c r="A91" s="183" t="str">
        <f>'Visi duomenys'!A91</f>
        <v>3.1.1.1.2</v>
      </c>
      <c r="B91" s="183" t="str">
        <f>'Visi duomenys'!B91</f>
        <v>Vandens tiekimo ir nuotekų tvarkymo infrastruktūros renovavimas ir plėtra Pagėgių savivaldybėje (Natkiškiuose, Piktupėnuose)</v>
      </c>
      <c r="C91" s="183" t="str">
        <f>'Visi duomenys'!C91</f>
        <v>UAB Pagėgių komunalinis ūkis</v>
      </c>
      <c r="D91" s="183" t="str">
        <f>'Visi duomenys'!D91</f>
        <v>AM</v>
      </c>
      <c r="E91" s="183" t="str">
        <f>'Visi duomenys'!E91</f>
        <v>Pagėgių savivaldybė</v>
      </c>
      <c r="F91" s="183" t="str">
        <f>'Visi duomenys'!F91</f>
        <v>05.3.2-APVA-R-014</v>
      </c>
      <c r="G91" s="183" t="str">
        <f>'Visi duomenys'!G91</f>
        <v>R</v>
      </c>
      <c r="H91" s="183">
        <f>'Visi duomenys'!H91</f>
        <v>0</v>
      </c>
      <c r="I91" s="183">
        <f>'Visi duomenys'!I91</f>
        <v>0</v>
      </c>
      <c r="J91" s="183" t="str">
        <f>'Visi duomenys'!AN91</f>
        <v>P.S.333</v>
      </c>
      <c r="K91" s="183" t="str">
        <f>'Visi duomenys'!AO91</f>
        <v>Rekonstruotų vandens tiekimo ir nuotekų surinkimo tinklų ilgis (km)</v>
      </c>
      <c r="L91" s="183">
        <f>'Visi duomenys'!AP91</f>
        <v>3</v>
      </c>
      <c r="M91" s="183" t="str">
        <f>'Visi duomenys'!AQ91</f>
        <v>P.N.050</v>
      </c>
      <c r="N91" s="183" t="str">
        <f>'Visi duomenys'!AR91</f>
        <v>Gyventojai, kuriems teikiamos vandens tiekimo paslaugos naujai pastatytais geriamojo vandens tiekimo tinklais (skaičius)</v>
      </c>
      <c r="O91" s="183">
        <f>'Visi duomenys'!AS91</f>
        <v>92</v>
      </c>
      <c r="P91" s="183" t="str">
        <f>'Visi duomenys'!AT91</f>
        <v>P.N.053</v>
      </c>
      <c r="Q91" s="183" t="str">
        <f>'Visi duomenys'!AU91</f>
        <v>Gyventojai, kuriems teikiamos paslaugos naujai pastatytais nuotekų surinkimo tinklais (GE)</v>
      </c>
      <c r="R91" s="183">
        <f>'Visi duomenys'!AV91</f>
        <v>60</v>
      </c>
      <c r="S91" s="183" t="str">
        <f>'Visi duomenys'!AW91</f>
        <v>P.N.054</v>
      </c>
      <c r="T91" s="183" t="str">
        <f>'Visi duomenys'!AX91</f>
        <v>Gyventojai, kuriems teikiamos nuotekų valymo paslaugos naujai pastatytais ir (arba) rekonstruotais nuotekų valymo įrenginiais (GE)</v>
      </c>
      <c r="U91" s="183">
        <f>'Visi duomenys'!AY91</f>
        <v>440</v>
      </c>
    </row>
    <row r="92" spans="1:21" ht="25.5" customHeight="1" x14ac:dyDescent="0.2">
      <c r="A92" s="183" t="str">
        <f>'Visi duomenys'!A92</f>
        <v>3.1.1.1.3</v>
      </c>
      <c r="B92" s="183" t="str">
        <f>'Visi duomenys'!B92</f>
        <v>Vandens tiekimo ir nuotekų tvarkymo infrastruktūros plėtra Jurbarko rajone</v>
      </c>
      <c r="C92" s="183" t="str">
        <f>'Visi duomenys'!C92</f>
        <v>UAB „Jurbarko vandenys“</v>
      </c>
      <c r="D92" s="183" t="str">
        <f>'Visi duomenys'!D92</f>
        <v>AM</v>
      </c>
      <c r="E92" s="183" t="str">
        <f>'Visi duomenys'!E92</f>
        <v>Jurbarko rajonas</v>
      </c>
      <c r="F92" s="183" t="str">
        <f>'Visi duomenys'!F92</f>
        <v>05.3.2-APVA-R-014</v>
      </c>
      <c r="G92" s="183" t="str">
        <f>'Visi duomenys'!G92</f>
        <v>R</v>
      </c>
      <c r="H92" s="183">
        <f>'Visi duomenys'!H92</f>
        <v>0</v>
      </c>
      <c r="I92" s="183">
        <f>'Visi duomenys'!I92</f>
        <v>0</v>
      </c>
      <c r="J92" s="183" t="str">
        <f>'Visi duomenys'!AN92</f>
        <v>P.S.333</v>
      </c>
      <c r="K92" s="183" t="str">
        <f>'Visi duomenys'!AO92</f>
        <v>Rekonstruotų vandens tiekimo ir nuotekų surinkimo tinklų ilgis (km)</v>
      </c>
      <c r="L92" s="183">
        <f>'Visi duomenys'!AP92</f>
        <v>1</v>
      </c>
      <c r="M92" s="183" t="str">
        <f>'Visi duomenys'!AQ92</f>
        <v>P.N.050</v>
      </c>
      <c r="N92" s="183" t="str">
        <f>'Visi duomenys'!AR92</f>
        <v>Gyventojai, kuriems teikiamos vandens tiekimo paslaugos naujai pastatytais geriamojo vandens tiekimo tinklais (skaičius)</v>
      </c>
      <c r="O92" s="183">
        <f>'Visi duomenys'!AS92</f>
        <v>137</v>
      </c>
      <c r="P92" s="183" t="str">
        <f>'Visi duomenys'!AT92</f>
        <v>P.N.053</v>
      </c>
      <c r="Q92" s="183" t="str">
        <f>'Visi duomenys'!AU92</f>
        <v>Gyventojai, kuriems teikiamos paslaugos naujai pastatytais nuotekų surinkimo tinklais (GE)</v>
      </c>
      <c r="R92" s="183">
        <f>'Visi duomenys'!AV92</f>
        <v>110</v>
      </c>
      <c r="S92" s="183" t="str">
        <f>'Visi duomenys'!AW92</f>
        <v>P.N.051</v>
      </c>
      <c r="T92" s="183" t="str">
        <f>'Visi duomenys'!AX92</f>
        <v>Gyventojai, kuriems teikiamos vandens tiekimo paslaugos iš naujai pastatytų ir (arba) rekonstruotų geriamojo vandens gerinimo įrenginių (skaičius)</v>
      </c>
      <c r="U92" s="183">
        <f>'Visi duomenys'!AY92</f>
        <v>11310</v>
      </c>
    </row>
    <row r="93" spans="1:21" ht="25.5" customHeight="1" x14ac:dyDescent="0.2">
      <c r="A93" s="183" t="str">
        <f>'Visi duomenys'!A93</f>
        <v>3.1.1.1.4</v>
      </c>
      <c r="B93" s="183" t="str">
        <f>'Visi duomenys'!B93</f>
        <v>Geriamojo vandens tiekimo ir nuotekų tvarkymo sistemų renovavimas ir plėtra Tauragės rajone</v>
      </c>
      <c r="C93" s="183" t="str">
        <f>'Visi duomenys'!C93</f>
        <v>UAB „Tauragės vandenys“</v>
      </c>
      <c r="D93" s="183" t="str">
        <f>'Visi duomenys'!D93</f>
        <v>AM</v>
      </c>
      <c r="E93" s="183" t="str">
        <f>'Visi duomenys'!E93</f>
        <v>Tauragės rajonas</v>
      </c>
      <c r="F93" s="183" t="str">
        <f>'Visi duomenys'!F93</f>
        <v>05.3.2-APVA-R-014</v>
      </c>
      <c r="G93" s="183" t="str">
        <f>'Visi duomenys'!G93</f>
        <v>R</v>
      </c>
      <c r="H93" s="183">
        <f>'Visi duomenys'!H93</f>
        <v>0</v>
      </c>
      <c r="I93" s="183">
        <f>'Visi duomenys'!I93</f>
        <v>0</v>
      </c>
      <c r="J93" s="183" t="str">
        <f>'Visi duomenys'!AN93</f>
        <v>P.S.333</v>
      </c>
      <c r="K93" s="183" t="str">
        <f>'Visi duomenys'!AO93</f>
        <v>Rekonstruotų vandens tiekimo ir nuotekų surinkimo tinklų ilgis (km)</v>
      </c>
      <c r="L93" s="183">
        <f>'Visi duomenys'!AP93</f>
        <v>7.33</v>
      </c>
      <c r="M93" s="183" t="str">
        <f>'Visi duomenys'!AQ93</f>
        <v>P.N.050</v>
      </c>
      <c r="N93" s="183" t="str">
        <f>'Visi duomenys'!AR93</f>
        <v>Gyventojai, kuriems teikiamos vandens tiekimo paslaugos naujai pastatytais geriamojo vandens tiekimo tinklais (skaičius)</v>
      </c>
      <c r="O93" s="183">
        <f>'Visi duomenys'!AS93</f>
        <v>30</v>
      </c>
      <c r="P93" s="183" t="str">
        <f>'Visi duomenys'!AT93</f>
        <v>P.N.053</v>
      </c>
      <c r="Q93" s="183" t="str">
        <f>'Visi duomenys'!AU93</f>
        <v>Gyventojai, kuriems teikiamos paslaugos naujai pastatytais nuotekų surinkimo tinklais (GE)</v>
      </c>
      <c r="R93" s="183">
        <f>'Visi duomenys'!AV93</f>
        <v>450</v>
      </c>
      <c r="S93" s="183" t="str">
        <f>'Visi duomenys'!AW93</f>
        <v>P.N.054</v>
      </c>
      <c r="T93" s="183" t="str">
        <f>'Visi duomenys'!AX93</f>
        <v>Gyventojai, kuriems teikiamos nuotekų valymo paslaugos naujai pastatytais ir (arba) rekonstruotais nuotekų valymo įrenginiais (GE)</v>
      </c>
      <c r="U93" s="183">
        <f>'Visi duomenys'!AY93</f>
        <v>1255</v>
      </c>
    </row>
    <row r="94" spans="1:21" ht="25.5" customHeight="1" x14ac:dyDescent="0.2">
      <c r="A94" s="356" t="str">
        <f>'Visi duomenys'!A94</f>
        <v>3.1.1.2</v>
      </c>
      <c r="B94" s="356" t="str">
        <f>'Visi duomenys'!B94</f>
        <v>Priemonė: Paviršinių nuotekų sistemų tvarkymas</v>
      </c>
      <c r="C94" s="352">
        <f>'Visi duomenys'!C94</f>
        <v>0</v>
      </c>
      <c r="D94" s="352">
        <f>'Visi duomenys'!D94</f>
        <v>0</v>
      </c>
      <c r="E94" s="352">
        <f>'Visi duomenys'!E94</f>
        <v>0</v>
      </c>
      <c r="F94" s="352">
        <f>'Visi duomenys'!F94</f>
        <v>0</v>
      </c>
      <c r="G94" s="352">
        <f>'Visi duomenys'!G94</f>
        <v>0</v>
      </c>
      <c r="H94" s="352">
        <f>'Visi duomenys'!H94</f>
        <v>0</v>
      </c>
      <c r="I94" s="352">
        <f>'Visi duomenys'!I94</f>
        <v>0</v>
      </c>
      <c r="J94" s="352">
        <f>'Visi duomenys'!AN94</f>
        <v>0</v>
      </c>
      <c r="K94" s="352">
        <f>'Visi duomenys'!AO94</f>
        <v>0</v>
      </c>
      <c r="L94" s="352">
        <f>'Visi duomenys'!AP94</f>
        <v>0</v>
      </c>
      <c r="M94" s="352">
        <f>'Visi duomenys'!AQ94</f>
        <v>0</v>
      </c>
      <c r="N94" s="352">
        <f>'Visi duomenys'!AR94</f>
        <v>0</v>
      </c>
      <c r="O94" s="352">
        <f>'Visi duomenys'!AS94</f>
        <v>0</v>
      </c>
      <c r="P94" s="352">
        <f>'Visi duomenys'!AT94</f>
        <v>0</v>
      </c>
      <c r="Q94" s="352">
        <f>'Visi duomenys'!AU94</f>
        <v>0</v>
      </c>
      <c r="R94" s="352">
        <f>'Visi duomenys'!AV94</f>
        <v>0</v>
      </c>
      <c r="S94" s="352">
        <f>'Visi duomenys'!AW94</f>
        <v>0</v>
      </c>
      <c r="T94" s="352">
        <f>'Visi duomenys'!AX94</f>
        <v>0</v>
      </c>
      <c r="U94" s="352">
        <f>'Visi duomenys'!AY94</f>
        <v>0</v>
      </c>
    </row>
    <row r="95" spans="1:21" ht="25.5" customHeight="1" x14ac:dyDescent="0.2">
      <c r="A95" s="183" t="str">
        <f>'Visi duomenys'!A95</f>
        <v>3.1.1.2.1</v>
      </c>
      <c r="B95" s="183" t="str">
        <f>'Visi duomenys'!B95</f>
        <v>Paviršinių nuotekų sistemų  tvarkymas Tauragės mieste</v>
      </c>
      <c r="C95" s="183" t="str">
        <f>'Visi duomenys'!C95</f>
        <v>UAB „Tauragės vandenys“</v>
      </c>
      <c r="D95" s="183" t="str">
        <f>'Visi duomenys'!D95</f>
        <v>AM</v>
      </c>
      <c r="E95" s="183" t="str">
        <f>'Visi duomenys'!E95</f>
        <v>Tauragės rajonas</v>
      </c>
      <c r="F95" s="183" t="str">
        <f>'Visi duomenys'!F95</f>
        <v>05.1.1-APVA-R-007</v>
      </c>
      <c r="G95" s="183" t="str">
        <f>'Visi duomenys'!G95</f>
        <v>R</v>
      </c>
      <c r="H95" s="183">
        <f>'Visi duomenys'!H95</f>
        <v>0</v>
      </c>
      <c r="I95" s="183">
        <f>'Visi duomenys'!I95</f>
        <v>0</v>
      </c>
      <c r="J95" s="183" t="str">
        <f>'Visi duomenys'!AN95</f>
        <v>P.S.328</v>
      </c>
      <c r="K95" s="183" t="str">
        <f>'Visi duomenys'!AO95</f>
        <v>Lietaus nuotėkio plotas, iš kurio surenkamam paviršiniam (lietaus) vandeniui tvarkyti, įrengta ir (ar) rekonstruota infrastruktūra (ha)</v>
      </c>
      <c r="L95" s="183">
        <f>'Visi duomenys'!AP95</f>
        <v>63</v>
      </c>
      <c r="M95" s="183" t="str">
        <f>'Visi duomenys'!AQ95</f>
        <v>P.N.028</v>
      </c>
      <c r="N95" s="183" t="str">
        <f>'Visi duomenys'!AR95</f>
        <v>Inventorizuota neapskaityto paviršinių nuotekų nuotakyno dalis (proc.)</v>
      </c>
      <c r="O95" s="183">
        <f>'Visi duomenys'!AS95</f>
        <v>20</v>
      </c>
      <c r="P95" s="183">
        <f>'Visi duomenys'!AT95</f>
        <v>0</v>
      </c>
      <c r="Q95" s="183">
        <f>'Visi duomenys'!AU95</f>
        <v>0</v>
      </c>
      <c r="R95" s="183">
        <f>'Visi duomenys'!AV95</f>
        <v>0</v>
      </c>
      <c r="S95" s="183">
        <f>'Visi duomenys'!AW95</f>
        <v>0</v>
      </c>
      <c r="T95" s="183">
        <f>'Visi duomenys'!AX95</f>
        <v>0</v>
      </c>
      <c r="U95" s="183">
        <f>'Visi duomenys'!AY95</f>
        <v>0</v>
      </c>
    </row>
    <row r="96" spans="1:21" ht="25.5" customHeight="1" x14ac:dyDescent="0.2">
      <c r="A96" s="355" t="str">
        <f>'Visi duomenys'!A96</f>
        <v>3.1.2.</v>
      </c>
      <c r="B96" s="355" t="str">
        <f>'Visi duomenys'!B96</f>
        <v>Uždavinys. Plėsti atliekų tvarkymo infrastruktūrą, mažinti sąvartyne šalinamų atliekų kiekį.</v>
      </c>
      <c r="C96" s="355">
        <f>'Visi duomenys'!C96</f>
        <v>0</v>
      </c>
      <c r="D96" s="355">
        <f>'Visi duomenys'!D96</f>
        <v>0</v>
      </c>
      <c r="E96" s="355">
        <f>'Visi duomenys'!E96</f>
        <v>0</v>
      </c>
      <c r="F96" s="355">
        <f>'Visi duomenys'!F96</f>
        <v>0</v>
      </c>
      <c r="G96" s="355">
        <f>'Visi duomenys'!G96</f>
        <v>0</v>
      </c>
      <c r="H96" s="355">
        <f>'Visi duomenys'!H96</f>
        <v>0</v>
      </c>
      <c r="I96" s="355">
        <f>'Visi duomenys'!I96</f>
        <v>0</v>
      </c>
      <c r="J96" s="355">
        <f>'Visi duomenys'!AN96</f>
        <v>0</v>
      </c>
      <c r="K96" s="355">
        <f>'Visi duomenys'!AO96</f>
        <v>0</v>
      </c>
      <c r="L96" s="355">
        <f>'Visi duomenys'!AP96</f>
        <v>0</v>
      </c>
      <c r="M96" s="355">
        <f>'Visi duomenys'!AQ96</f>
        <v>0</v>
      </c>
      <c r="N96" s="355">
        <f>'Visi duomenys'!AR96</f>
        <v>0</v>
      </c>
      <c r="O96" s="355">
        <f>'Visi duomenys'!AS96</f>
        <v>0</v>
      </c>
      <c r="P96" s="355">
        <f>'Visi duomenys'!AT96</f>
        <v>0</v>
      </c>
      <c r="Q96" s="355">
        <f>'Visi duomenys'!AU96</f>
        <v>0</v>
      </c>
      <c r="R96" s="355">
        <f>'Visi duomenys'!AV96</f>
        <v>0</v>
      </c>
      <c r="S96" s="355">
        <f>'Visi duomenys'!AW96</f>
        <v>0</v>
      </c>
      <c r="T96" s="355">
        <f>'Visi duomenys'!AX96</f>
        <v>0</v>
      </c>
      <c r="U96" s="355">
        <f>'Visi duomenys'!AY96</f>
        <v>0</v>
      </c>
    </row>
    <row r="97" spans="1:21" ht="25.5" customHeight="1" x14ac:dyDescent="0.2">
      <c r="A97" s="356" t="str">
        <f>'Visi duomenys'!A97</f>
        <v>3.1.2.1</v>
      </c>
      <c r="B97" s="356" t="str">
        <f>'Visi duomenys'!B97</f>
        <v>Priemonė: Komunalinių atliekų tvarkymo infrastruktūros plėtra</v>
      </c>
      <c r="C97" s="352">
        <f>'Visi duomenys'!C97</f>
        <v>0</v>
      </c>
      <c r="D97" s="352">
        <f>'Visi duomenys'!D97</f>
        <v>0</v>
      </c>
      <c r="E97" s="352">
        <f>'Visi duomenys'!E97</f>
        <v>0</v>
      </c>
      <c r="F97" s="352">
        <f>'Visi duomenys'!F97</f>
        <v>0</v>
      </c>
      <c r="G97" s="352">
        <f>'Visi duomenys'!G97</f>
        <v>0</v>
      </c>
      <c r="H97" s="352">
        <f>'Visi duomenys'!H97</f>
        <v>0</v>
      </c>
      <c r="I97" s="352">
        <f>'Visi duomenys'!I97</f>
        <v>0</v>
      </c>
      <c r="J97" s="352">
        <f>'Visi duomenys'!AN97</f>
        <v>0</v>
      </c>
      <c r="K97" s="352">
        <f>'Visi duomenys'!AO97</f>
        <v>0</v>
      </c>
      <c r="L97" s="352">
        <f>'Visi duomenys'!AP97</f>
        <v>0</v>
      </c>
      <c r="M97" s="352">
        <f>'Visi duomenys'!AQ97</f>
        <v>0</v>
      </c>
      <c r="N97" s="352">
        <f>'Visi duomenys'!AR97</f>
        <v>0</v>
      </c>
      <c r="O97" s="352">
        <f>'Visi duomenys'!AS97</f>
        <v>0</v>
      </c>
      <c r="P97" s="352">
        <f>'Visi duomenys'!AT97</f>
        <v>0</v>
      </c>
      <c r="Q97" s="352">
        <f>'Visi duomenys'!AU97</f>
        <v>0</v>
      </c>
      <c r="R97" s="352">
        <f>'Visi duomenys'!AV97</f>
        <v>0</v>
      </c>
      <c r="S97" s="352">
        <f>'Visi duomenys'!AW97</f>
        <v>0</v>
      </c>
      <c r="T97" s="352">
        <f>'Visi duomenys'!AX97</f>
        <v>0</v>
      </c>
      <c r="U97" s="352">
        <f>'Visi duomenys'!AY97</f>
        <v>0</v>
      </c>
    </row>
    <row r="98" spans="1:21" ht="25.5" customHeight="1" x14ac:dyDescent="0.2">
      <c r="A98" s="183" t="str">
        <f>'Visi duomenys'!A98</f>
        <v>3.1.2.1.1</v>
      </c>
      <c r="B98" s="183" t="str">
        <f>'Visi duomenys'!B98</f>
        <v>Tauragės regiono komunalinių atliekų tvarkymo infrastruktūros plėtra</v>
      </c>
      <c r="C98" s="183" t="str">
        <f>'Visi duomenys'!C98</f>
        <v>TRATC</v>
      </c>
      <c r="D98" s="183" t="str">
        <f>'Visi duomenys'!D98</f>
        <v>AM</v>
      </c>
      <c r="E98" s="183" t="str">
        <f>'Visi duomenys'!E98</f>
        <v>Tauragės apskritis</v>
      </c>
      <c r="F98" s="183" t="str">
        <f>'Visi duomenys'!F98</f>
        <v>05.2.1-APVA-R-008</v>
      </c>
      <c r="G98" s="183" t="str">
        <f>'Visi duomenys'!G98</f>
        <v>R</v>
      </c>
      <c r="H98" s="183">
        <f>'Visi duomenys'!H98</f>
        <v>0</v>
      </c>
      <c r="I98" s="183">
        <f>'Visi duomenys'!I98</f>
        <v>0</v>
      </c>
      <c r="J98" s="183" t="str">
        <f>'Visi duomenys'!AN98</f>
        <v>P.S.329</v>
      </c>
      <c r="K98" s="183" t="str">
        <f>'Visi duomenys'!AO98</f>
        <v>Sukurti /pagerinti atskiro komunalinių atliekų surinkimo pajėgumai (tonos per metus)</v>
      </c>
      <c r="L98" s="183">
        <f>'Visi duomenys'!AP98</f>
        <v>5100</v>
      </c>
      <c r="M98" s="183">
        <f>'Visi duomenys'!AQ98</f>
        <v>0</v>
      </c>
      <c r="N98" s="183">
        <f>'Visi duomenys'!AR98</f>
        <v>0</v>
      </c>
      <c r="O98" s="183">
        <f>'Visi duomenys'!AS98</f>
        <v>0</v>
      </c>
      <c r="P98" s="183">
        <f>'Visi duomenys'!AT98</f>
        <v>0</v>
      </c>
      <c r="Q98" s="183">
        <f>'Visi duomenys'!AU98</f>
        <v>0</v>
      </c>
      <c r="R98" s="183">
        <f>'Visi duomenys'!AV98</f>
        <v>0</v>
      </c>
      <c r="S98" s="183">
        <f>'Visi duomenys'!AW98</f>
        <v>0</v>
      </c>
      <c r="T98" s="183">
        <f>'Visi duomenys'!AX98</f>
        <v>0</v>
      </c>
      <c r="U98" s="183">
        <f>'Visi duomenys'!AY98</f>
        <v>0</v>
      </c>
    </row>
    <row r="99" spans="1:21" ht="24.75" customHeight="1" x14ac:dyDescent="0.2">
      <c r="A99" s="355" t="str">
        <f>'Visi duomenys'!A99</f>
        <v>3.2.</v>
      </c>
      <c r="B99" s="355" t="str">
        <f>'Visi duomenys'!B99</f>
        <v>Tikslas. Saugoti ir tausojančiai naudoti regiono kraštovaizdį, užtikrinant tinkamą jo planavimą, naudojimą ir tvarkymą.</v>
      </c>
      <c r="C99" s="355">
        <f>'Visi duomenys'!C99</f>
        <v>0</v>
      </c>
      <c r="D99" s="355">
        <f>'Visi duomenys'!D99</f>
        <v>0</v>
      </c>
      <c r="E99" s="355">
        <f>'Visi duomenys'!E99</f>
        <v>0</v>
      </c>
      <c r="F99" s="355">
        <f>'Visi duomenys'!F99</f>
        <v>0</v>
      </c>
      <c r="G99" s="355">
        <f>'Visi duomenys'!G99</f>
        <v>0</v>
      </c>
      <c r="H99" s="355">
        <f>'Visi duomenys'!H99</f>
        <v>0</v>
      </c>
      <c r="I99" s="355">
        <f>'Visi duomenys'!I99</f>
        <v>0</v>
      </c>
      <c r="J99" s="355">
        <f>'Visi duomenys'!AN99</f>
        <v>0</v>
      </c>
      <c r="K99" s="355">
        <f>'Visi duomenys'!AO99</f>
        <v>0</v>
      </c>
      <c r="L99" s="355">
        <f>'Visi duomenys'!AP99</f>
        <v>0</v>
      </c>
      <c r="M99" s="355">
        <f>'Visi duomenys'!AQ99</f>
        <v>0</v>
      </c>
      <c r="N99" s="355">
        <f>'Visi duomenys'!AR99</f>
        <v>0</v>
      </c>
      <c r="O99" s="355">
        <f>'Visi duomenys'!AS99</f>
        <v>0</v>
      </c>
      <c r="P99" s="355">
        <f>'Visi duomenys'!AT99</f>
        <v>0</v>
      </c>
      <c r="Q99" s="355">
        <f>'Visi duomenys'!AU99</f>
        <v>0</v>
      </c>
      <c r="R99" s="355">
        <f>'Visi duomenys'!AV99</f>
        <v>0</v>
      </c>
      <c r="S99" s="355">
        <f>'Visi duomenys'!AW99</f>
        <v>0</v>
      </c>
      <c r="T99" s="355">
        <f>'Visi duomenys'!AX99</f>
        <v>0</v>
      </c>
      <c r="U99" s="355">
        <f>'Visi duomenys'!AY99</f>
        <v>0</v>
      </c>
    </row>
    <row r="100" spans="1:21" ht="25.5" customHeight="1" x14ac:dyDescent="0.2">
      <c r="A100" s="355" t="str">
        <f>'Visi duomenys'!A100</f>
        <v>3.2.1.</v>
      </c>
      <c r="B100" s="355" t="str">
        <f>'Visi duomenys'!B100</f>
        <v>Uždavinys. Padidinti kraštovaizdžio planavimo, tvarkymo ir racionalaus naudojimo bei apsaugos efektyvumą.</v>
      </c>
      <c r="C100" s="355">
        <f>'Visi duomenys'!C100</f>
        <v>0</v>
      </c>
      <c r="D100" s="355">
        <f>'Visi duomenys'!D100</f>
        <v>0</v>
      </c>
      <c r="E100" s="355">
        <f>'Visi duomenys'!E100</f>
        <v>0</v>
      </c>
      <c r="F100" s="355">
        <f>'Visi duomenys'!F100</f>
        <v>0</v>
      </c>
      <c r="G100" s="355">
        <f>'Visi duomenys'!G100</f>
        <v>0</v>
      </c>
      <c r="H100" s="355">
        <f>'Visi duomenys'!H100</f>
        <v>0</v>
      </c>
      <c r="I100" s="355">
        <f>'Visi duomenys'!I100</f>
        <v>0</v>
      </c>
      <c r="J100" s="355">
        <f>'Visi duomenys'!AN100</f>
        <v>0</v>
      </c>
      <c r="K100" s="355">
        <f>'Visi duomenys'!AO100</f>
        <v>0</v>
      </c>
      <c r="L100" s="355">
        <f>'Visi duomenys'!AP100</f>
        <v>0</v>
      </c>
      <c r="M100" s="355">
        <f>'Visi duomenys'!AQ100</f>
        <v>0</v>
      </c>
      <c r="N100" s="355">
        <f>'Visi duomenys'!AR100</f>
        <v>0</v>
      </c>
      <c r="O100" s="355">
        <f>'Visi duomenys'!AS100</f>
        <v>0</v>
      </c>
      <c r="P100" s="355">
        <f>'Visi duomenys'!AT100</f>
        <v>0</v>
      </c>
      <c r="Q100" s="355">
        <f>'Visi duomenys'!AU100</f>
        <v>0</v>
      </c>
      <c r="R100" s="355">
        <f>'Visi duomenys'!AV100</f>
        <v>0</v>
      </c>
      <c r="S100" s="355">
        <f>'Visi duomenys'!AW100</f>
        <v>0</v>
      </c>
      <c r="T100" s="355">
        <f>'Visi duomenys'!AX100</f>
        <v>0</v>
      </c>
      <c r="U100" s="355">
        <f>'Visi duomenys'!AY100</f>
        <v>0</v>
      </c>
    </row>
    <row r="101" spans="1:21" ht="25.5" customHeight="1" x14ac:dyDescent="0.2">
      <c r="A101" s="356" t="str">
        <f>'Visi duomenys'!A101</f>
        <v>3.2.1.1</v>
      </c>
      <c r="B101" s="356" t="str">
        <f>'Visi duomenys'!B101</f>
        <v>Priemonė: Kraštovaizdžio apsauga</v>
      </c>
      <c r="C101" s="352">
        <f>'Visi duomenys'!C101</f>
        <v>0</v>
      </c>
      <c r="D101" s="352">
        <f>'Visi duomenys'!D101</f>
        <v>0</v>
      </c>
      <c r="E101" s="352">
        <f>'Visi duomenys'!E101</f>
        <v>0</v>
      </c>
      <c r="F101" s="352">
        <f>'Visi duomenys'!F101</f>
        <v>0</v>
      </c>
      <c r="G101" s="352">
        <f>'Visi duomenys'!G101</f>
        <v>0</v>
      </c>
      <c r="H101" s="352">
        <f>'Visi duomenys'!H101</f>
        <v>0</v>
      </c>
      <c r="I101" s="352">
        <f>'Visi duomenys'!I101</f>
        <v>0</v>
      </c>
      <c r="J101" s="352">
        <f>'Visi duomenys'!AN101</f>
        <v>0</v>
      </c>
      <c r="K101" s="352">
        <f>'Visi duomenys'!AO101</f>
        <v>0</v>
      </c>
      <c r="L101" s="352">
        <f>'Visi duomenys'!AP101</f>
        <v>0</v>
      </c>
      <c r="M101" s="352">
        <f>'Visi duomenys'!AQ101</f>
        <v>0</v>
      </c>
      <c r="N101" s="352">
        <f>'Visi duomenys'!AR101</f>
        <v>0</v>
      </c>
      <c r="O101" s="352">
        <f>'Visi duomenys'!AS101</f>
        <v>0</v>
      </c>
      <c r="P101" s="352">
        <f>'Visi duomenys'!AT101</f>
        <v>0</v>
      </c>
      <c r="Q101" s="352">
        <f>'Visi duomenys'!AU101</f>
        <v>0</v>
      </c>
      <c r="R101" s="352">
        <f>'Visi duomenys'!AV101</f>
        <v>0</v>
      </c>
      <c r="S101" s="352">
        <f>'Visi duomenys'!AW101</f>
        <v>0</v>
      </c>
      <c r="T101" s="352">
        <f>'Visi duomenys'!AX101</f>
        <v>0</v>
      </c>
      <c r="U101" s="352">
        <f>'Visi duomenys'!AY101</f>
        <v>0</v>
      </c>
    </row>
    <row r="102" spans="1:21" ht="24.75" customHeight="1" x14ac:dyDescent="0.2">
      <c r="A102" s="183" t="str">
        <f>'Visi duomenys'!A102</f>
        <v>3.2.1.1.1</v>
      </c>
      <c r="B102" s="183" t="str">
        <f>'Visi duomenys'!B102</f>
        <v>Kraštovaizdžio apsaugos gerinimas Pagėgių savivaldybėje</v>
      </c>
      <c r="C102" s="183" t="str">
        <f>'Visi duomenys'!C102</f>
        <v>PSA</v>
      </c>
      <c r="D102" s="183" t="str">
        <f>'Visi duomenys'!D102</f>
        <v>AM</v>
      </c>
      <c r="E102" s="183" t="str">
        <f>'Visi duomenys'!E102</f>
        <v>Pagėgių savivaldybė</v>
      </c>
      <c r="F102" s="183" t="str">
        <f>'Visi duomenys'!F102</f>
        <v xml:space="preserve">05.5.1-APVA-R-019 </v>
      </c>
      <c r="G102" s="183" t="str">
        <f>'Visi duomenys'!G102</f>
        <v>R</v>
      </c>
      <c r="H102" s="183">
        <f>'Visi duomenys'!H102</f>
        <v>0</v>
      </c>
      <c r="I102" s="183">
        <f>'Visi duomenys'!I102</f>
        <v>0</v>
      </c>
      <c r="J102" s="183" t="str">
        <f>'Visi duomenys'!AN102</f>
        <v>P.N.091</v>
      </c>
      <c r="K102" s="183" t="str">
        <f>'Visi duomenys'!AO102</f>
        <v>Teritorijų, kuriose įgyvendintos kraštovaizdžio formavimo priemonės (plotas)</v>
      </c>
      <c r="L102" s="183">
        <f>'Visi duomenys'!AP102</f>
        <v>5.5</v>
      </c>
      <c r="M102" s="183" t="str">
        <f>'Visi duomenys'!AQ102</f>
        <v>P.N.092</v>
      </c>
      <c r="N102" s="183" t="str">
        <f>'Visi duomenys'!AR102</f>
        <v>Kraštovaizdžio ir (ar) gamtinio karkaso formavimo aspektais pakeisti ar pakoreguoti savivaldybių  ar jų dalių bendrieji planai ( skaičius)</v>
      </c>
      <c r="O102" s="183">
        <f>'Visi duomenys'!AS102</f>
        <v>1</v>
      </c>
      <c r="P102" s="183" t="str">
        <f>'Visi duomenys'!AT102</f>
        <v>P.N.093</v>
      </c>
      <c r="Q102" s="183" t="str">
        <f>'Visi duomenys'!AU102</f>
        <v>Likviduoti kraštovaizdį darkantys bešeimininkiai apleisti statiniai ir įrenginiai (skaičius)</v>
      </c>
      <c r="R102" s="183">
        <f>'Visi duomenys'!AV102</f>
        <v>2</v>
      </c>
      <c r="S102" s="183" t="str">
        <f>'Visi duomenys'!AW102</f>
        <v>P.S.338</v>
      </c>
      <c r="T102" s="183" t="str">
        <f>'Visi duomenys'!AX102</f>
        <v>Išsaugoti, sutvarkyti ar atkurti įvairaus teritorinio lygmens kraštovaizdžio arealai (skaičius)</v>
      </c>
      <c r="U102" s="183">
        <f>'Visi duomenys'!AY102</f>
        <v>2</v>
      </c>
    </row>
    <row r="103" spans="1:21" ht="25.5" customHeight="1" x14ac:dyDescent="0.2">
      <c r="A103" s="183" t="str">
        <f>'Visi duomenys'!A103</f>
        <v>3.2.1.1.2</v>
      </c>
      <c r="B103" s="183" t="str">
        <f>'Visi duomenys'!B103</f>
        <v>Bešeimininkių apleistų statinių likvidavimas Jurbarko rajone</v>
      </c>
      <c r="C103" s="183" t="str">
        <f>'Visi duomenys'!C103</f>
        <v>JRSA</v>
      </c>
      <c r="D103" s="183" t="str">
        <f>'Visi duomenys'!D103</f>
        <v>AM</v>
      </c>
      <c r="E103" s="183" t="str">
        <f>'Visi duomenys'!E103</f>
        <v>Jurbarko rajonas</v>
      </c>
      <c r="F103" s="183" t="str">
        <f>'Visi duomenys'!F103</f>
        <v xml:space="preserve">05.5.1-APVA-R-019 </v>
      </c>
      <c r="G103" s="183" t="str">
        <f>'Visi duomenys'!G103</f>
        <v>R</v>
      </c>
      <c r="H103" s="183">
        <f>'Visi duomenys'!H103</f>
        <v>0</v>
      </c>
      <c r="I103" s="183">
        <f>'Visi duomenys'!I103</f>
        <v>0</v>
      </c>
      <c r="J103" s="183" t="str">
        <f>'Visi duomenys'!AN103</f>
        <v>P.N.091</v>
      </c>
      <c r="K103" s="183" t="str">
        <f>'Visi duomenys'!AO103</f>
        <v>Teritorijų, kuriose įgyvendintos kraštovaizdžio formavimo priemonės (plotas)</v>
      </c>
      <c r="L103" s="183">
        <f>'Visi duomenys'!AP103</f>
        <v>0.52</v>
      </c>
      <c r="M103" s="183" t="str">
        <f>'Visi duomenys'!AQ103</f>
        <v>P.N.093</v>
      </c>
      <c r="N103" s="183" t="str">
        <f>'Visi duomenys'!AR103</f>
        <v>Likviduoti kraštovaizdį darkantys bešeimininkiai apleisti statiniai ir įrenginiai (skaičius)</v>
      </c>
      <c r="O103" s="183">
        <f>'Visi duomenys'!AS103</f>
        <v>3</v>
      </c>
      <c r="P103" s="183">
        <f>'Visi duomenys'!AT103</f>
        <v>0</v>
      </c>
      <c r="Q103" s="183">
        <f>'Visi duomenys'!AU103</f>
        <v>0</v>
      </c>
      <c r="R103" s="183">
        <f>'Visi duomenys'!AV103</f>
        <v>0</v>
      </c>
      <c r="S103" s="183">
        <f>'Visi duomenys'!AW103</f>
        <v>0</v>
      </c>
      <c r="T103" s="183">
        <f>'Visi duomenys'!AX103</f>
        <v>0</v>
      </c>
      <c r="U103" s="183">
        <f>'Visi duomenys'!AY103</f>
        <v>0</v>
      </c>
    </row>
    <row r="104" spans="1:21" ht="25.5" customHeight="1" x14ac:dyDescent="0.2">
      <c r="A104" s="183" t="str">
        <f>'Visi duomenys'!A104</f>
        <v>3.2.1.1.3</v>
      </c>
      <c r="B104" s="183" t="str">
        <f>'Visi duomenys'!B104</f>
        <v>Kraštovaizdžio formavimas Jurbarko rajone</v>
      </c>
      <c r="C104" s="183" t="str">
        <f>'Visi duomenys'!C104</f>
        <v>JRSA</v>
      </c>
      <c r="D104" s="183" t="str">
        <f>'Visi duomenys'!D104</f>
        <v>AM</v>
      </c>
      <c r="E104" s="183" t="str">
        <f>'Visi duomenys'!E104</f>
        <v>Jurbarko rajonas</v>
      </c>
      <c r="F104" s="183" t="str">
        <f>'Visi duomenys'!F104</f>
        <v xml:space="preserve">05.5.1-APVA-R-019 </v>
      </c>
      <c r="G104" s="183" t="str">
        <f>'Visi duomenys'!G104</f>
        <v>R</v>
      </c>
      <c r="H104" s="183">
        <f>'Visi duomenys'!H104</f>
        <v>0</v>
      </c>
      <c r="I104" s="183">
        <f>'Visi duomenys'!I104</f>
        <v>0</v>
      </c>
      <c r="J104" s="183" t="str">
        <f>'Visi duomenys'!AN104</f>
        <v>P.N.091</v>
      </c>
      <c r="K104" s="183" t="str">
        <f>'Visi duomenys'!AO104</f>
        <v>Teritorijų, kuriose įgyvendintos kraštovaizdžio formavimo priemonės (plotas)</v>
      </c>
      <c r="L104" s="183">
        <f>'Visi duomenys'!AP104</f>
        <v>7.4799999999999995</v>
      </c>
      <c r="M104" s="183" t="str">
        <f>'Visi duomenys'!AQ104</f>
        <v>P.N.094</v>
      </c>
      <c r="N104" s="183" t="str">
        <f>'Visi duomenys'!AR104</f>
        <v xml:space="preserve">Rekultivuotos atvirais kasiniais pažeistos žemės </v>
      </c>
      <c r="O104" s="183">
        <f>'Visi duomenys'!AS104</f>
        <v>2</v>
      </c>
      <c r="P104" s="183" t="str">
        <f>'Visi duomenys'!AT104</f>
        <v>P.S.338</v>
      </c>
      <c r="Q104" s="183" t="str">
        <f>'Visi duomenys'!AU104</f>
        <v>Išsaugoti, sutvarkyti ar atkurti įvairaus teritorinio lygmens kraštovaizdžio arealai (skaičius)</v>
      </c>
      <c r="R104" s="183">
        <f>'Visi duomenys'!AV104</f>
        <v>1</v>
      </c>
      <c r="S104" s="183">
        <f>'Visi duomenys'!AW104</f>
        <v>0</v>
      </c>
      <c r="T104" s="183">
        <f>'Visi duomenys'!AX104</f>
        <v>0</v>
      </c>
      <c r="U104" s="183">
        <f>'Visi duomenys'!AY104</f>
        <v>0</v>
      </c>
    </row>
    <row r="105" spans="1:21" ht="25.5" customHeight="1" x14ac:dyDescent="0.2">
      <c r="A105" s="183" t="str">
        <f>'Visi duomenys'!A105</f>
        <v>3.2.1.1.4</v>
      </c>
      <c r="B105" s="183" t="str">
        <f>'Visi duomenys'!B105</f>
        <v>Smalininkų uosto šlaitų ir pylimų tvarkymas</v>
      </c>
      <c r="C105" s="183" t="str">
        <f>'Visi duomenys'!C105</f>
        <v>JRSA</v>
      </c>
      <c r="D105" s="183" t="str">
        <f>'Visi duomenys'!D105</f>
        <v>AM</v>
      </c>
      <c r="E105" s="183" t="str">
        <f>'Visi duomenys'!E105</f>
        <v>Jurbarko rajonas</v>
      </c>
      <c r="F105" s="183" t="str">
        <f>'Visi duomenys'!F105</f>
        <v xml:space="preserve">05.5.1-APVA-R-019 </v>
      </c>
      <c r="G105" s="183" t="str">
        <f>'Visi duomenys'!G105</f>
        <v>R</v>
      </c>
      <c r="H105" s="183">
        <f>'Visi duomenys'!H105</f>
        <v>0</v>
      </c>
      <c r="I105" s="183" t="str">
        <f>'Visi duomenys'!I105</f>
        <v>rez.</v>
      </c>
      <c r="J105" s="183">
        <f>'Visi duomenys'!AN105</f>
        <v>0</v>
      </c>
      <c r="K105" s="183">
        <f>'Visi duomenys'!AO105</f>
        <v>0</v>
      </c>
      <c r="L105" s="183">
        <f>'Visi duomenys'!AP105</f>
        <v>0</v>
      </c>
      <c r="M105" s="183">
        <f>'Visi duomenys'!AQ105</f>
        <v>0</v>
      </c>
      <c r="N105" s="183">
        <f>'Visi duomenys'!AR105</f>
        <v>0</v>
      </c>
      <c r="O105" s="183">
        <f>'Visi duomenys'!AS105</f>
        <v>0</v>
      </c>
      <c r="P105" s="183">
        <f>'Visi duomenys'!AT105</f>
        <v>0</v>
      </c>
      <c r="Q105" s="183">
        <f>'Visi duomenys'!AU105</f>
        <v>0</v>
      </c>
      <c r="R105" s="183">
        <f>'Visi duomenys'!AV105</f>
        <v>0</v>
      </c>
      <c r="S105" s="183">
        <f>'Visi duomenys'!AW105</f>
        <v>0</v>
      </c>
      <c r="T105" s="183">
        <f>'Visi duomenys'!AX105</f>
        <v>0</v>
      </c>
      <c r="U105" s="183">
        <f>'Visi duomenys'!AY105</f>
        <v>0</v>
      </c>
    </row>
    <row r="106" spans="1:21" ht="25.5" customHeight="1" x14ac:dyDescent="0.2">
      <c r="A106" s="183" t="str">
        <f>'Visi duomenys'!A106</f>
        <v>3.2.1.1.5</v>
      </c>
      <c r="B106" s="183" t="str">
        <f>'Visi duomenys'!B106</f>
        <v xml:space="preserve">Kraštovaizdžio formavimas ir ekologinės būklės gerinimas Tauragės mieste  </v>
      </c>
      <c r="C106" s="183" t="str">
        <f>'Visi duomenys'!C106</f>
        <v>TRSA</v>
      </c>
      <c r="D106" s="183" t="str">
        <f>'Visi duomenys'!D106</f>
        <v>AM</v>
      </c>
      <c r="E106" s="183" t="str">
        <f>'Visi duomenys'!E106</f>
        <v>Tauragės rajonas</v>
      </c>
      <c r="F106" s="183" t="str">
        <f>'Visi duomenys'!F106</f>
        <v xml:space="preserve">05.5.1-APVA-R-019 </v>
      </c>
      <c r="G106" s="183" t="str">
        <f>'Visi duomenys'!G106</f>
        <v>R</v>
      </c>
      <c r="H106" s="183">
        <f>'Visi duomenys'!H106</f>
        <v>0</v>
      </c>
      <c r="I106" s="183">
        <f>'Visi duomenys'!I106</f>
        <v>0</v>
      </c>
      <c r="J106" s="183" t="str">
        <f>'Visi duomenys'!AN106</f>
        <v>P.N.091</v>
      </c>
      <c r="K106" s="183" t="str">
        <f>'Visi duomenys'!AO106</f>
        <v>Teritorijų, kuriose įgyvendintos kraštovaizdžio formavimo priemonės (plotas, ha)</v>
      </c>
      <c r="L106" s="183">
        <f>'Visi duomenys'!AP106</f>
        <v>4</v>
      </c>
      <c r="M106" s="183" t="str">
        <f>'Visi duomenys'!AQ106</f>
        <v>P.S.338</v>
      </c>
      <c r="N106" s="183" t="str">
        <f>'Visi duomenys'!AR106</f>
        <v>Išsaugoti, sutvarkyti ar atkurti įvairaus teritorinio lygmens kraštovaizdžio arealai (skaičius)</v>
      </c>
      <c r="O106" s="183">
        <f>'Visi duomenys'!AS106</f>
        <v>1</v>
      </c>
      <c r="P106" s="183">
        <f>'Visi duomenys'!AT106</f>
        <v>0</v>
      </c>
      <c r="Q106" s="183">
        <f>'Visi duomenys'!AU106</f>
        <v>0</v>
      </c>
      <c r="R106" s="183">
        <f>'Visi duomenys'!AV106</f>
        <v>0</v>
      </c>
      <c r="S106" s="183">
        <f>'Visi duomenys'!AW106</f>
        <v>0</v>
      </c>
      <c r="T106" s="183">
        <f>'Visi duomenys'!AX106</f>
        <v>0</v>
      </c>
      <c r="U106" s="183">
        <f>'Visi duomenys'!AY106</f>
        <v>0</v>
      </c>
    </row>
    <row r="107" spans="1:21" ht="25.5" customHeight="1" x14ac:dyDescent="0.2">
      <c r="A107" s="183" t="str">
        <f>'Visi duomenys'!A107</f>
        <v>3.2.1.1.6</v>
      </c>
      <c r="B107" s="183" t="str">
        <f>'Visi duomenys'!B107</f>
        <v xml:space="preserve">Kraštovaizdžio formavimas  Šilalės mieste  </v>
      </c>
      <c r="C107" s="183" t="str">
        <f>'Visi duomenys'!C107</f>
        <v>ŠRSA</v>
      </c>
      <c r="D107" s="183" t="str">
        <f>'Visi duomenys'!D107</f>
        <v>AM</v>
      </c>
      <c r="E107" s="183" t="str">
        <f>'Visi duomenys'!E107</f>
        <v>Šilalės rajonas</v>
      </c>
      <c r="F107" s="183" t="str">
        <f>'Visi duomenys'!F107</f>
        <v xml:space="preserve">05.5.1-APVA-R-019 </v>
      </c>
      <c r="G107" s="183" t="str">
        <f>'Visi duomenys'!G107</f>
        <v>R</v>
      </c>
      <c r="H107" s="183">
        <f>'Visi duomenys'!H107</f>
        <v>0</v>
      </c>
      <c r="I107" s="183">
        <f>'Visi duomenys'!I107</f>
        <v>0</v>
      </c>
      <c r="J107" s="183" t="str">
        <f>'Visi duomenys'!AN107</f>
        <v>P.N.091</v>
      </c>
      <c r="K107" s="183" t="str">
        <f>'Visi duomenys'!AO107</f>
        <v>Teritorijų, kuriose įgyvendintos kraštovaizdžio formavimo priemonės (plotas, ha)</v>
      </c>
      <c r="L107" s="183">
        <f>'Visi duomenys'!AP107</f>
        <v>3.47</v>
      </c>
      <c r="M107" s="183" t="str">
        <f>'Visi duomenys'!AQ107</f>
        <v>P.S.338</v>
      </c>
      <c r="N107" s="183" t="str">
        <f>'Visi duomenys'!AR107</f>
        <v>Išsaugoti, sutvarkyti ar atkurti įvairaus teritorinio lygmens kraštovaizdžio arealai (skaičius)</v>
      </c>
      <c r="O107" s="183">
        <f>'Visi duomenys'!AS107</f>
        <v>1</v>
      </c>
      <c r="P107" s="183">
        <f>'Visi duomenys'!AT107</f>
        <v>0</v>
      </c>
      <c r="Q107" s="183">
        <f>'Visi duomenys'!AU107</f>
        <v>0</v>
      </c>
      <c r="R107" s="183">
        <f>'Visi duomenys'!AV107</f>
        <v>0</v>
      </c>
      <c r="S107" s="183">
        <f>'Visi duomenys'!AW107</f>
        <v>0</v>
      </c>
      <c r="T107" s="183">
        <f>'Visi duomenys'!AX107</f>
        <v>0</v>
      </c>
      <c r="U107" s="183">
        <f>'Visi duomenys'!AY107</f>
        <v>0</v>
      </c>
    </row>
    <row r="108" spans="1:21" ht="25.5" customHeight="1" x14ac:dyDescent="0.2">
      <c r="A108" s="183" t="str">
        <f>'Visi duomenys'!A108</f>
        <v>3.2.1.1.7</v>
      </c>
      <c r="B108" s="183" t="str">
        <f>'Visi duomenys'!B108</f>
        <v>Šilalės rajono savivaldybės teritorijos bendrojo plano  gamtinio karkaso sprendinių koregavimas  ir bešeimininkių apleistų pastatų likvidavimas  rajone</v>
      </c>
      <c r="C108" s="183" t="str">
        <f>'Visi duomenys'!C108</f>
        <v>ŠRSA</v>
      </c>
      <c r="D108" s="183" t="str">
        <f>'Visi duomenys'!D108</f>
        <v>AM</v>
      </c>
      <c r="E108" s="183" t="str">
        <f>'Visi duomenys'!E108</f>
        <v>Šilalės rajonas</v>
      </c>
      <c r="F108" s="183" t="str">
        <f>'Visi duomenys'!F108</f>
        <v xml:space="preserve">05.5.1-APVA-R-019 </v>
      </c>
      <c r="G108" s="183" t="str">
        <f>'Visi duomenys'!G108</f>
        <v>R</v>
      </c>
      <c r="H108" s="183">
        <f>'Visi duomenys'!H108</f>
        <v>0</v>
      </c>
      <c r="I108" s="183">
        <f>'Visi duomenys'!I108</f>
        <v>0</v>
      </c>
      <c r="J108" s="183" t="str">
        <f>'Visi duomenys'!AN108</f>
        <v>P.N.091</v>
      </c>
      <c r="K108" s="183" t="str">
        <f>'Visi duomenys'!AO108</f>
        <v>Teritorijų, kuriose įgyvendintos kraštovaizdžio formavimo priemonės (plotas)</v>
      </c>
      <c r="L108" s="183">
        <f>'Visi duomenys'!AP108</f>
        <v>1.1000000000000001</v>
      </c>
      <c r="M108" s="183" t="str">
        <f>'Visi duomenys'!AQ108</f>
        <v>P.N.092</v>
      </c>
      <c r="N108" s="183" t="str">
        <f>'Visi duomenys'!AR108</f>
        <v>Kraštovaizdžio ir (ar) gamtinio karkaso formavimo aspektais pakeisti ar pakoreguoti savivaldybių  ar jų dalių bendrieji planai ( skaičius)</v>
      </c>
      <c r="O108" s="183">
        <f>'Visi duomenys'!AS108</f>
        <v>1</v>
      </c>
      <c r="P108" s="183" t="str">
        <f>'Visi duomenys'!AT108</f>
        <v>P.N.093</v>
      </c>
      <c r="Q108" s="183" t="str">
        <f>'Visi duomenys'!AU108</f>
        <v>Likviduoti kraštovaizdį darkantys bešeimininkiai apleisti statiniai ir įrenginiai (skaičius)</v>
      </c>
      <c r="R108" s="183">
        <f>'Visi duomenys'!AV108</f>
        <v>3</v>
      </c>
      <c r="S108" s="183">
        <f>'Visi duomenys'!AW108</f>
        <v>0</v>
      </c>
      <c r="T108" s="183">
        <f>'Visi duomenys'!AX108</f>
        <v>0</v>
      </c>
      <c r="U108" s="183">
        <f>'Visi duomenys'!AY108</f>
        <v>0</v>
      </c>
    </row>
  </sheetData>
  <autoFilter ref="A4:U108"/>
  <mergeCells count="2">
    <mergeCell ref="J3:U3"/>
    <mergeCell ref="A3:I3"/>
  </mergeCells>
  <pageMargins left="0.7" right="0.7" top="0.17" bottom="0.17" header="0.17" footer="0.17"/>
  <pageSetup paperSize="9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21</vt:i4>
      </vt:variant>
      <vt:variant>
        <vt:lpstr>Įvardinti diapazonai</vt:lpstr>
      </vt:variant>
      <vt:variant>
        <vt:i4>3</vt:i4>
      </vt:variant>
    </vt:vector>
  </HeadingPairs>
  <TitlesOfParts>
    <vt:vector size="24" baseType="lpstr">
      <vt:lpstr>Lapas1</vt:lpstr>
      <vt:lpstr>Visi duomenys</vt:lpstr>
      <vt:lpstr>Lapas2</vt:lpstr>
      <vt:lpstr>Priemonių planas</vt:lpstr>
      <vt:lpstr>PP Lentelė 1 </vt:lpstr>
      <vt:lpstr>PP Lentelė 2</vt:lpstr>
      <vt:lpstr>PP Lentelė 3</vt:lpstr>
      <vt:lpstr>Veiklų grupės</vt:lpstr>
      <vt:lpstr>PP Lentelė 4</vt:lpstr>
      <vt:lpstr>PP Lentelė 5</vt:lpstr>
      <vt:lpstr>PP Lentelė 6</vt:lpstr>
      <vt:lpstr>PP Lentelė 7</vt:lpstr>
      <vt:lpstr>PP Lentelė 8</vt:lpstr>
      <vt:lpstr>Stebėsena</vt:lpstr>
      <vt:lpstr>ST Lentelė 1</vt:lpstr>
      <vt:lpstr>ST lentelė 2</vt:lpstr>
      <vt:lpstr>ST Lentelė 3</vt:lpstr>
      <vt:lpstr>ST Lentelė 4</vt:lpstr>
      <vt:lpstr>ST Lentelė 5</vt:lpstr>
      <vt:lpstr>ST Lentelė 6</vt:lpstr>
      <vt:lpstr>ST Lentelė 7</vt:lpstr>
      <vt:lpstr>'ST Lentelė 1'!Print_Titles</vt:lpstr>
      <vt:lpstr>'ST lentelė 2'!Print_Titles</vt:lpstr>
      <vt:lpstr>'Visi duomenys'!Print_Titles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2015-02-18T07:16:18Z</cp:lastPrinted>
  <dcterms:created xsi:type="dcterms:W3CDTF">2006-09-16T00:00:00Z</dcterms:created>
  <dcterms:modified xsi:type="dcterms:W3CDTF">2017-10-16T13:14:09Z</dcterms:modified>
</cp:coreProperties>
</file>