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4370" windowHeight="6930"/>
  </bookViews>
  <sheets>
    <sheet name="Lapas1" sheetId="1" r:id="rId1"/>
  </sheets>
  <definedNames>
    <definedName name="_xlnm.Print_Area" localSheetId="0">Lapas1!$A$1:$P$178</definedName>
  </definedNames>
  <calcPr calcId="152511"/>
</workbook>
</file>

<file path=xl/calcChain.xml><?xml version="1.0" encoding="utf-8"?>
<calcChain xmlns="http://schemas.openxmlformats.org/spreadsheetml/2006/main">
  <c r="K86" i="1" l="1"/>
  <c r="N83" i="1"/>
  <c r="M84" i="1"/>
  <c r="M83" i="1" s="1"/>
  <c r="L83" i="1"/>
  <c r="K84" i="1"/>
  <c r="K82" i="1"/>
  <c r="L95" i="1" l="1"/>
  <c r="N95" i="1"/>
  <c r="K78" i="1"/>
  <c r="L63" i="1"/>
  <c r="M63" i="1"/>
  <c r="N63" i="1"/>
  <c r="K62" i="1"/>
  <c r="M125" i="1" l="1"/>
  <c r="M128" i="1" s="1"/>
  <c r="L128" i="1" s="1"/>
  <c r="K128" i="1" s="1"/>
  <c r="N125" i="1"/>
  <c r="N128" i="1" s="1"/>
  <c r="L125" i="1"/>
  <c r="K124" i="1"/>
  <c r="L109" i="1"/>
  <c r="K168" i="1"/>
  <c r="N166" i="1"/>
  <c r="L166" i="1"/>
  <c r="L163" i="1"/>
  <c r="L162" i="1" s="1"/>
  <c r="M162" i="1"/>
  <c r="M164" i="1" s="1"/>
  <c r="L153" i="1"/>
  <c r="K153" i="1" s="1"/>
  <c r="K155" i="1"/>
  <c r="K149" i="1"/>
  <c r="L148" i="1"/>
  <c r="M148" i="1"/>
  <c r="M151" i="1" s="1"/>
  <c r="N148" i="1"/>
  <c r="N151" i="1" s="1"/>
  <c r="E18" i="1"/>
  <c r="L18" i="1"/>
  <c r="K20" i="1"/>
  <c r="K21" i="1"/>
  <c r="L22" i="1"/>
  <c r="L19" i="1" s="1"/>
  <c r="K19" i="1" s="1"/>
  <c r="K23" i="1"/>
  <c r="M24" i="1"/>
  <c r="N24" i="1"/>
  <c r="F25" i="1"/>
  <c r="E25" i="1" s="1"/>
  <c r="K25" i="1"/>
  <c r="L26" i="1"/>
  <c r="M26" i="1"/>
  <c r="M30" i="1" s="1"/>
  <c r="K30" i="1" s="1"/>
  <c r="N26" i="1"/>
  <c r="K27" i="1"/>
  <c r="K28" i="1"/>
  <c r="K29" i="1"/>
  <c r="E31" i="1"/>
  <c r="K31" i="1"/>
  <c r="L32" i="1"/>
  <c r="N33" i="1"/>
  <c r="K33" i="1" s="1"/>
  <c r="K32" i="1" s="1"/>
  <c r="K34" i="1"/>
  <c r="M34" i="1"/>
  <c r="N34" i="1"/>
  <c r="F35" i="1"/>
  <c r="E35" i="1" s="1"/>
  <c r="K35" i="1"/>
  <c r="L36" i="1"/>
  <c r="K36" i="1" s="1"/>
  <c r="K37" i="1"/>
  <c r="E39" i="1"/>
  <c r="K39" i="1"/>
  <c r="L40" i="1"/>
  <c r="L42" i="1" s="1"/>
  <c r="M40" i="1"/>
  <c r="M42" i="1" s="1"/>
  <c r="N40" i="1"/>
  <c r="N42" i="1" s="1"/>
  <c r="K41" i="1"/>
  <c r="K40" i="1" s="1"/>
  <c r="E43" i="1"/>
  <c r="K46" i="1"/>
  <c r="E47" i="1"/>
  <c r="K47" i="1"/>
  <c r="L48" i="1"/>
  <c r="N48" i="1"/>
  <c r="N52" i="1" s="1"/>
  <c r="K52" i="1" s="1"/>
  <c r="M49" i="1"/>
  <c r="M50" i="1"/>
  <c r="E53" i="1"/>
  <c r="K53" i="1"/>
  <c r="L54" i="1"/>
  <c r="N54" i="1"/>
  <c r="N57" i="1" s="1"/>
  <c r="K57" i="1" s="1"/>
  <c r="M55" i="1"/>
  <c r="K55" i="1" s="1"/>
  <c r="M56" i="1"/>
  <c r="E58" i="1"/>
  <c r="K58" i="1"/>
  <c r="L59" i="1"/>
  <c r="M59" i="1"/>
  <c r="K60" i="1"/>
  <c r="K59" i="1" s="1"/>
  <c r="K61" i="1"/>
  <c r="N61" i="1"/>
  <c r="E62" i="1"/>
  <c r="K64" i="1"/>
  <c r="K63" i="1" s="1"/>
  <c r="E66" i="1"/>
  <c r="L67" i="1"/>
  <c r="M67" i="1"/>
  <c r="N67" i="1"/>
  <c r="K68" i="1"/>
  <c r="K67" i="1" s="1"/>
  <c r="K69" i="1"/>
  <c r="E70" i="1"/>
  <c r="L70" i="1"/>
  <c r="M70" i="1"/>
  <c r="N70" i="1"/>
  <c r="K71" i="1"/>
  <c r="L71" i="1"/>
  <c r="M71" i="1"/>
  <c r="N71" i="1"/>
  <c r="K73" i="1"/>
  <c r="E74" i="1"/>
  <c r="L75" i="1"/>
  <c r="M75" i="1"/>
  <c r="N75" i="1"/>
  <c r="N74" i="1" s="1"/>
  <c r="K74" i="1" s="1"/>
  <c r="K76" i="1"/>
  <c r="M77" i="1"/>
  <c r="E78" i="1"/>
  <c r="L79" i="1"/>
  <c r="K81" i="1" s="1"/>
  <c r="M80" i="1"/>
  <c r="M79" i="1" s="1"/>
  <c r="N80" i="1"/>
  <c r="E82" i="1"/>
  <c r="M82" i="1"/>
  <c r="E86" i="1"/>
  <c r="M86" i="1"/>
  <c r="M88" i="1"/>
  <c r="K88" i="1" s="1"/>
  <c r="E89" i="1"/>
  <c r="L90" i="1"/>
  <c r="M90" i="1"/>
  <c r="N90" i="1"/>
  <c r="K91" i="1"/>
  <c r="K92" i="1"/>
  <c r="E94" i="1"/>
  <c r="K94" i="1"/>
  <c r="K95" i="1"/>
  <c r="K96" i="1"/>
  <c r="K97" i="1"/>
  <c r="K98" i="1"/>
  <c r="M99" i="1"/>
  <c r="K99" i="1" s="1"/>
  <c r="E100" i="1"/>
  <c r="N100" i="1"/>
  <c r="M102" i="1"/>
  <c r="E103" i="1"/>
  <c r="L104" i="1"/>
  <c r="M104" i="1"/>
  <c r="M107" i="1" s="1"/>
  <c r="N105" i="1"/>
  <c r="N104" i="1" s="1"/>
  <c r="K106" i="1"/>
  <c r="E108" i="1"/>
  <c r="K108" i="1"/>
  <c r="M109" i="1"/>
  <c r="M111" i="1" s="1"/>
  <c r="N109" i="1"/>
  <c r="N111" i="1" s="1"/>
  <c r="K110" i="1"/>
  <c r="K109" i="1" s="1"/>
  <c r="E112" i="1"/>
  <c r="L112" i="1"/>
  <c r="K112" i="1" s="1"/>
  <c r="L113" i="1"/>
  <c r="K114" i="1"/>
  <c r="K113" i="1" s="1"/>
  <c r="K115" i="1"/>
  <c r="M115" i="1"/>
  <c r="N115" i="1"/>
  <c r="E116" i="1"/>
  <c r="K116" i="1"/>
  <c r="L117" i="1"/>
  <c r="K117" i="1" s="1"/>
  <c r="M117" i="1"/>
  <c r="M119" i="1" s="1"/>
  <c r="K118" i="1"/>
  <c r="N119" i="1"/>
  <c r="E120" i="1"/>
  <c r="L121" i="1"/>
  <c r="M121" i="1"/>
  <c r="M123" i="1" s="1"/>
  <c r="N121" i="1"/>
  <c r="N123" i="1" s="1"/>
  <c r="K122" i="1"/>
  <c r="K121" i="1" s="1"/>
  <c r="E124" i="1"/>
  <c r="K127" i="1"/>
  <c r="K125" i="1" s="1"/>
  <c r="E129" i="1"/>
  <c r="K129" i="1"/>
  <c r="L130" i="1"/>
  <c r="K131" i="1"/>
  <c r="K132" i="1"/>
  <c r="K133" i="1"/>
  <c r="M133" i="1"/>
  <c r="E134" i="1"/>
  <c r="K134" i="1"/>
  <c r="L135" i="1"/>
  <c r="K136" i="1"/>
  <c r="K137" i="1"/>
  <c r="K138" i="1"/>
  <c r="K139" i="1"/>
  <c r="K140" i="1"/>
  <c r="M141" i="1"/>
  <c r="N141" i="1"/>
  <c r="E142" i="1"/>
  <c r="K142" i="1"/>
  <c r="L143" i="1"/>
  <c r="K144" i="1"/>
  <c r="K145" i="1"/>
  <c r="M146" i="1"/>
  <c r="N146" i="1"/>
  <c r="E147" i="1"/>
  <c r="K150" i="1"/>
  <c r="E152" i="1"/>
  <c r="M153" i="1"/>
  <c r="N153" i="1"/>
  <c r="E157" i="1"/>
  <c r="K157" i="1"/>
  <c r="L158" i="1"/>
  <c r="L160" i="1" s="1"/>
  <c r="K159" i="1"/>
  <c r="M160" i="1"/>
  <c r="N160" i="1"/>
  <c r="E161" i="1"/>
  <c r="K161" i="1"/>
  <c r="N163" i="1"/>
  <c r="N162" i="1" s="1"/>
  <c r="E165" i="1"/>
  <c r="K165" i="1"/>
  <c r="M166" i="1"/>
  <c r="K167" i="1"/>
  <c r="E169" i="1"/>
  <c r="K169" i="1"/>
  <c r="L170" i="1"/>
  <c r="M170" i="1"/>
  <c r="M172" i="1" s="1"/>
  <c r="K172" i="1" s="1"/>
  <c r="N170" i="1"/>
  <c r="K171" i="1"/>
  <c r="K170" i="1" s="1"/>
  <c r="K166" i="1" l="1"/>
  <c r="K100" i="1"/>
  <c r="K26" i="1"/>
  <c r="K148" i="1"/>
  <c r="K130" i="1"/>
  <c r="K90" i="1"/>
  <c r="K80" i="1"/>
  <c r="L24" i="1"/>
  <c r="K24" i="1" s="1"/>
  <c r="K143" i="1"/>
  <c r="M54" i="1"/>
  <c r="K54" i="1" s="1"/>
  <c r="K70" i="1"/>
  <c r="M93" i="1"/>
  <c r="K93" i="1" s="1"/>
  <c r="K163" i="1"/>
  <c r="K162" i="1"/>
  <c r="K158" i="1"/>
  <c r="K160" i="1" s="1"/>
  <c r="K154" i="1"/>
  <c r="K135" i="1"/>
  <c r="L119" i="1"/>
  <c r="K119" i="1" s="1"/>
  <c r="K79" i="1"/>
  <c r="M48" i="1"/>
  <c r="K48" i="1" s="1"/>
  <c r="L164" i="1"/>
  <c r="K164" i="1" s="1"/>
  <c r="M89" i="1"/>
  <c r="K89" i="1" s="1"/>
  <c r="N79" i="1"/>
  <c r="K75" i="1"/>
  <c r="K42" i="1"/>
  <c r="K18" i="1"/>
  <c r="K105" i="1"/>
  <c r="K104" i="1" s="1"/>
  <c r="K22" i="1"/>
  <c r="K85" i="1" l="1"/>
  <c r="K83" i="1"/>
</calcChain>
</file>

<file path=xl/sharedStrings.xml><?xml version="1.0" encoding="utf-8"?>
<sst xmlns="http://schemas.openxmlformats.org/spreadsheetml/2006/main" count="366" uniqueCount="131">
  <si>
    <t>Veiksmų programos prioritetą įgyvendinančios priemonės kodas</t>
  </si>
  <si>
    <t>Veiksmų programos prioriteto įgyvendinimo priemonės pavadinimas</t>
  </si>
  <si>
    <t>Atrankos būdas</t>
  </si>
  <si>
    <t>Priemonei skirtas finansavimas (eurais)</t>
  </si>
  <si>
    <t>Eilės nr.</t>
  </si>
  <si>
    <t>Finansavimo šaltiniai (eurais)</t>
  </si>
  <si>
    <t xml:space="preserve"> Iš viso</t>
  </si>
  <si>
    <t>ES struktūrinių fondų lėšos</t>
  </si>
  <si>
    <t>Valstybės biudžeto lėšos</t>
  </si>
  <si>
    <t>Projektų vykdytojų lėšos</t>
  </si>
  <si>
    <t>11=12+13+14</t>
  </si>
  <si>
    <t>1.</t>
  </si>
  <si>
    <t>Faktas</t>
  </si>
  <si>
    <t>N - N+3 metų planai:</t>
  </si>
  <si>
    <t>2.</t>
  </si>
  <si>
    <t>3.</t>
  </si>
  <si>
    <t>Nesuplanuotas likutis</t>
  </si>
  <si>
    <t>Valstybės projektų planavimas</t>
  </si>
  <si>
    <t>Mokslinių tyrimų, eksperimentinės plėtros ir inovacijų infrastruktūros plėtra ir integracija į Europines infrastruktūras</t>
  </si>
  <si>
    <t>Eil nr.</t>
  </si>
  <si>
    <t>5=6+7+8</t>
  </si>
  <si>
    <t>09.1.3-CPVA-V-704</t>
  </si>
  <si>
    <t>Švietimo prieinamumo didinimas</t>
  </si>
  <si>
    <t>09.2.2-ESFA-V-707</t>
  </si>
  <si>
    <t>Asmenų, turinčių specialiųjų ugdymosi poreikių, galimybių mokytis gerinimas</t>
  </si>
  <si>
    <t>4.</t>
  </si>
  <si>
    <t>09.3.2-ESFA-V-710</t>
  </si>
  <si>
    <t>5.</t>
  </si>
  <si>
    <t>09.3.3-ESFA-V-711</t>
  </si>
  <si>
    <t>Mokslininkų ir kitų tyrėjų gebėjimų stiprinimas</t>
  </si>
  <si>
    <t>Vilnius</t>
  </si>
  <si>
    <t>______________________________</t>
  </si>
  <si>
    <t>Lietuvos Respublikos švietimo ir mokslo ministerija</t>
  </si>
  <si>
    <t>Stebėsenos, išorinio vertinimo stiprinimas ir kvalifikacijų pripažinimas</t>
  </si>
  <si>
    <t>Formaliojo ir neformaliojo mokymosi galimybių plėtra</t>
  </si>
  <si>
    <t>Projektų konkursas</t>
  </si>
  <si>
    <t>6.</t>
  </si>
  <si>
    <t>01.1.1-CPVA-V-701</t>
  </si>
  <si>
    <t>Kvietimų teikti paraiškas skelbimo, projektų sąrašų ir finansavimo sutarčių planas</t>
  </si>
  <si>
    <t xml:space="preserve">09.1.3-CPVA-R-705 </t>
  </si>
  <si>
    <t>Ikimokyklinio ir priešmokyklinio ugdymo prieinamumo didinimas</t>
  </si>
  <si>
    <t>Regionų projektų planavimas</t>
  </si>
  <si>
    <t xml:space="preserve">09.3.1-ESFA-V-708 </t>
  </si>
  <si>
    <t>Studijų prieinamumo didinimas</t>
  </si>
  <si>
    <t xml:space="preserve">09.3.1-ESFA-V-709 </t>
  </si>
  <si>
    <t>Studijų tarptautiškumo didinimas</t>
  </si>
  <si>
    <t>7.</t>
  </si>
  <si>
    <t>8.</t>
  </si>
  <si>
    <t>9.</t>
  </si>
  <si>
    <t xml:space="preserve">09.3.3-LMT-K-712 </t>
  </si>
  <si>
    <t>Parama mokslininkų, kitų tyrėjų, studentų mokslinei veiklai</t>
  </si>
  <si>
    <t>10.</t>
  </si>
  <si>
    <t xml:space="preserve">09.4.1-ESFA-V-713 </t>
  </si>
  <si>
    <t>Profesinio mokymo ir mokymosi visą gyvenimą valdymo, kokybės ir patrauklumo užtikrinimo sistemų ir procesų stiprinimas</t>
  </si>
  <si>
    <t>11.</t>
  </si>
  <si>
    <t>12.</t>
  </si>
  <si>
    <t xml:space="preserve">09.4.2-ESFA-V-715 </t>
  </si>
  <si>
    <t>09.4.2-ESFA-K-714</t>
  </si>
  <si>
    <t>Formaliojo ir neformaliojo mokymo paslaugų įvairioms besimokančiųjų grupėms teikimas</t>
  </si>
  <si>
    <t>13.</t>
  </si>
  <si>
    <t>09.1.1-CPVA-K-719</t>
  </si>
  <si>
    <t>Dėstytojų darbo vietų  tobulinimas ir technologinis aprūpinimas</t>
  </si>
  <si>
    <t>09.1.1-CPVA-V-720</t>
  </si>
  <si>
    <t>Studijų aplinkos ir infrastruktūros koncentravimas, tobulinimas ir informacinių sistemų plėtra</t>
  </si>
  <si>
    <t>09.1.2-CPVA-V-721</t>
  </si>
  <si>
    <t>Sektorinių praktinio mokymo centrų plėtra</t>
  </si>
  <si>
    <t>09.1.2-CPVA-K-722</t>
  </si>
  <si>
    <t>Profesinio mokymo infrastruktūros plėtra</t>
  </si>
  <si>
    <t>09.1.3-CPVA-R-724</t>
  </si>
  <si>
    <t>Mokyklų tinklo efektyvumo didinimas</t>
  </si>
  <si>
    <t>09.1.3-CPVA-R-725</t>
  </si>
  <si>
    <t>Neformaliojo švietimo infrastruktūros tobulinimas</t>
  </si>
  <si>
    <t>09.3.1-ESFA-K-731</t>
  </si>
  <si>
    <t>Studijų kokybės gerinimas</t>
  </si>
  <si>
    <t>09.3.1-ESFA-V-732</t>
  </si>
  <si>
    <t>Studijų sistemos tobulinimas</t>
  </si>
  <si>
    <t xml:space="preserve">09.4.1-ESFA-V-734 </t>
  </si>
  <si>
    <t>Lietuvos kvalifikacijų sandaros formavimas, kompetencijų ir kvalifikacijų vertinimo ir pripažinimo sistemos plėtra</t>
  </si>
  <si>
    <t>09.4.1-ESFA-V-735</t>
  </si>
  <si>
    <t>09.4.1-ESFA-K-736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</si>
  <si>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</si>
  <si>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</si>
  <si>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</si>
  <si>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</si>
  <si>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</si>
  <si>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</si>
  <si>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</si>
  <si>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</si>
  <si>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</si>
  <si>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</si>
  <si>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</si>
  <si>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Paskatos ir pagalba besimokantiesiems</t>
  </si>
  <si>
    <t>Praktinių įgūdžių įgijimo rėmimas ir skatinimas</t>
  </si>
  <si>
    <t>25.</t>
  </si>
  <si>
    <t>26.</t>
  </si>
  <si>
    <t>09.2.2-ESFA-V-729</t>
  </si>
  <si>
    <t>09.2.2-ESFA-K-730</t>
  </si>
  <si>
    <t>Neformaliojo vaikų švietimo įvairovės ir prieinamumo didinimas</t>
  </si>
  <si>
    <t>Mokyklų pažangos skatinimas</t>
  </si>
  <si>
    <r>
      <t>Planuojama</t>
    </r>
    <r>
      <rPr>
        <sz val="10"/>
        <rFont val="Times New Roman"/>
        <family val="1"/>
        <charset val="186"/>
      </rPr>
      <t xml:space="preserve"> </t>
    </r>
    <r>
      <rPr>
        <b/>
        <sz val="10"/>
        <rFont val="Times New Roman"/>
        <family val="1"/>
        <charset val="186"/>
      </rPr>
      <t>valstybės / regionų projektų sąrašo, kvietimo teikti paraiškas paskelbimo arba finansavimo sutarties data</t>
    </r>
  </si>
  <si>
    <t>27.</t>
  </si>
  <si>
    <t>09.2.1-ESFA-K-728</t>
  </si>
  <si>
    <t>Ikimokyklinio ir bendrojo ugdymo mokyklų veiklos tobulinimas</t>
  </si>
  <si>
    <t>01.2.2-MITA-K-702</t>
  </si>
  <si>
    <t>MTEP rezultatų komercinimo ir tarptautiškumo skatinimas</t>
  </si>
  <si>
    <t>01.2.2-CPVA-K-703</t>
  </si>
  <si>
    <t>28.</t>
  </si>
  <si>
    <t>29.</t>
  </si>
  <si>
    <t>30.</t>
  </si>
  <si>
    <t>31.</t>
  </si>
  <si>
    <t>09.2.1-ESFA-V-727</t>
  </si>
  <si>
    <t>Mokytojų ir kitų švietimo sistemos darbuotojų kvalifikacijos tobulinimas</t>
  </si>
  <si>
    <t>09.2.1-ESFA-V-726</t>
  </si>
  <si>
    <t>Ugdymo turinio tobulinimas ir naujų mokymo organizavimo formų kūrimas ir diegimas</t>
  </si>
  <si>
    <t>32.</t>
  </si>
  <si>
    <t>33.</t>
  </si>
  <si>
    <t>34.</t>
  </si>
  <si>
    <t>09.1.3-CPVA-K-723</t>
  </si>
  <si>
    <t>Valstybinių ir nevalstybinių mokyklų modernizavimas</t>
  </si>
  <si>
    <t>09.2.1-ESFA-V-706</t>
  </si>
  <si>
    <t>Švietimo vertinimo ir stebėsenos sistemų tobulinimas</t>
  </si>
  <si>
    <t>01.2.2-LMT-K-718</t>
  </si>
  <si>
    <t>Tiksliniai moksliniai tyrimai sumanios specializacijos srityse</t>
  </si>
  <si>
    <t>2018 m. I ketv.</t>
  </si>
  <si>
    <t>09.4.2-ESFA-K-737</t>
  </si>
  <si>
    <t>Viešųjų paslaugų darbuotojų kompetencijos ir kvalifikacijos tobulinimas</t>
  </si>
  <si>
    <t>2018 m. IV ketv.</t>
  </si>
  <si>
    <t>2018 m. III ketv.</t>
  </si>
  <si>
    <t>Kompetencijos centrų ir inovacijų ir technologijų perdavimo centrų veiklos skatinimas</t>
  </si>
  <si>
    <t>2018 m. II ketv.</t>
  </si>
  <si>
    <t>2019 m. IV ketv.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</si>
</sst>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€_-;\-* #,##0.00\ _€_-;_-* &quot;-&quot;??\ _€_-;_-@_-"/>
    <numFmt numFmtId="164" formatCode="yyyy\-mm\-dd;@"/>
    <numFmt numFmtId="165" formatCode="_-* #,##0\ _€_-;\-* #,##0\ _€_-;_-* &quot;-&quot;??\ _€_-;_-@_-"/>
    <numFmt numFmtId="166" formatCode="_-* #,##0.000000\ _€_-;\-* #,##0.000000\ _€_-;_-* &quot;-&quot;??\ _€_-;_-@_-"/>
    <numFmt numFmtId="167" formatCode="_-* #,##0.0000000\ _€_-;\-* #,##0.0000000\ _€_-;_-* &quot;-&quot;??\ _€_-;_-@_-"/>
    <numFmt numFmtId="168" formatCode="#,##0.00_ ;\-#,##0.00\ "/>
    <numFmt numFmtId="169" formatCode="#,##0_ ;\-#,##0\ "/>
  </numFmts>
  <fonts count="10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186"/>
    </font>
    <font>
      <sz val="11"/>
      <name val="Calibri"/>
      <family val="2"/>
      <scheme val="minor"/>
    </font>
    <font>
      <b/>
      <sz val="14"/>
      <name val="Times New Roman"/>
      <family val="1"/>
      <charset val="186"/>
    </font>
    <font>
      <b/>
      <sz val="10"/>
      <name val="Times New Roman"/>
      <family val="1"/>
      <charset val="186"/>
    </font>
    <font>
      <sz val="7"/>
      <name val="Times New Roman"/>
      <family val="1"/>
      <charset val="186"/>
    </font>
    <font>
      <sz val="11"/>
      <name val="Times New Roman"/>
      <family val="1"/>
      <charset val="186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3" fontId="2" fillId="0" borderId="0" xfId="0" applyNumberFormat="1" applyFont="1" applyFill="1"/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0" borderId="4" xfId="0" applyFont="1" applyFill="1" applyBorder="1" applyAlignment="1">
      <alignment wrapText="1"/>
    </xf>
    <xf numFmtId="0" fontId="1" fillId="0" borderId="0" xfId="0" applyFont="1" applyFill="1" applyBorder="1" applyAlignment="1">
      <alignment horizontal="right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43" fontId="2" fillId="0" borderId="0" xfId="1" applyFont="1" applyFill="1"/>
    <xf numFmtId="165" fontId="2" fillId="0" borderId="0" xfId="1" applyNumberFormat="1" applyFont="1" applyFill="1"/>
    <xf numFmtId="43" fontId="7" fillId="0" borderId="0" xfId="1" applyFont="1" applyFill="1"/>
    <xf numFmtId="166" fontId="2" fillId="0" borderId="0" xfId="1" applyNumberFormat="1" applyFont="1" applyFill="1"/>
    <xf numFmtId="167" fontId="2" fillId="0" borderId="0" xfId="1" applyNumberFormat="1" applyFont="1" applyFill="1"/>
    <xf numFmtId="0" fontId="2" fillId="0" borderId="0" xfId="1" applyNumberFormat="1" applyFont="1" applyFill="1"/>
    <xf numFmtId="0" fontId="1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168" fontId="2" fillId="0" borderId="0" xfId="1" applyNumberFormat="1" applyFont="1" applyFill="1"/>
    <xf numFmtId="169" fontId="2" fillId="0" borderId="0" xfId="1" applyNumberFormat="1" applyFont="1" applyFill="1"/>
    <xf numFmtId="0" fontId="1" fillId="0" borderId="6" xfId="0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0" borderId="5" xfId="0" applyNumberFormat="1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64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</cellXfs>
  <cellStyles count="2">
    <cellStyle name="Įprastas" xfId="0" builtinId="0"/>
    <cellStyle name="Kablelis" xfId="1" builtinId="3"/>
  </cellStyles>
  <dxfs count="0"/>
  <tableStyles count="0" defaultTableStyle="TableStyleMedium2" defaultPivotStyle="PivotStyleMedium9"/>
  <colors>
    <mruColors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175"/>
  <sheetViews>
    <sheetView tabSelected="1" topLeftCell="A82" zoomScaleNormal="100" workbookViewId="0">
      <selection activeCell="R91" sqref="R91"/>
    </sheetView>
  </sheetViews>
  <sheetFormatPr defaultRowHeight="15" x14ac:dyDescent="0.25"/>
  <cols>
    <col min="1" max="1" width="5.5703125" style="1" customWidth="1"/>
    <col min="2" max="2" width="10.140625" style="1" customWidth="1"/>
    <col min="3" max="3" width="20" style="5" customWidth="1"/>
    <col min="4" max="4" width="12.140625" style="1" customWidth="1"/>
    <col min="5" max="5" width="11" style="1" customWidth="1"/>
    <col min="6" max="6" width="11.7109375" style="1" bestFit="1" customWidth="1"/>
    <col min="7" max="7" width="9.28515625" style="1" bestFit="1" customWidth="1"/>
    <col min="8" max="8" width="11.5703125" style="1" customWidth="1"/>
    <col min="9" max="9" width="10.5703125" style="1" customWidth="1"/>
    <col min="10" max="10" width="14.7109375" style="5" customWidth="1"/>
    <col min="11" max="12" width="12.140625" style="1" customWidth="1"/>
    <col min="13" max="13" width="11" style="1" customWidth="1"/>
    <col min="14" max="14" width="11.7109375" style="1" customWidth="1"/>
    <col min="15" max="15" width="10.85546875" style="13" customWidth="1"/>
    <col min="16" max="17" width="12.42578125" style="13" customWidth="1"/>
    <col min="18" max="18" width="13.85546875" style="1" bestFit="1" customWidth="1"/>
    <col min="19" max="16384" width="9.140625" style="1"/>
  </cols>
  <sheetData>
    <row r="2" spans="1:14" x14ac:dyDescent="0.25">
      <c r="A2" s="36" t="s">
        <v>32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x14ac:dyDescent="0.25">
      <c r="A3" s="3"/>
      <c r="B3" s="8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20.25" customHeight="1" x14ac:dyDescent="0.25">
      <c r="A4" s="39" t="s">
        <v>38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1:14" ht="11.25" customHeight="1" x14ac:dyDescent="0.25">
      <c r="A5" s="4"/>
      <c r="B5" s="7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15.75" customHeight="1" x14ac:dyDescent="0.25">
      <c r="A6" s="37">
        <v>43080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</row>
    <row r="7" spans="1:14" ht="15.75" customHeight="1" x14ac:dyDescent="0.25">
      <c r="A7" s="38" t="s">
        <v>30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</row>
    <row r="8" spans="1:14" ht="15.75" customHeight="1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 ht="32.25" customHeight="1" x14ac:dyDescent="0.25">
      <c r="A9" s="43" t="s">
        <v>19</v>
      </c>
      <c r="B9" s="43" t="s">
        <v>0</v>
      </c>
      <c r="C9" s="43" t="s">
        <v>1</v>
      </c>
      <c r="D9" s="43" t="s">
        <v>2</v>
      </c>
      <c r="E9" s="46" t="s">
        <v>3</v>
      </c>
      <c r="F9" s="47"/>
      <c r="G9" s="47"/>
      <c r="H9" s="48"/>
      <c r="I9" s="43" t="s">
        <v>4</v>
      </c>
      <c r="J9" s="43" t="s">
        <v>99</v>
      </c>
      <c r="K9" s="46" t="s">
        <v>5</v>
      </c>
      <c r="L9" s="47"/>
      <c r="M9" s="47"/>
      <c r="N9" s="48"/>
    </row>
    <row r="10" spans="1:14" x14ac:dyDescent="0.25">
      <c r="A10" s="44"/>
      <c r="B10" s="44"/>
      <c r="C10" s="44"/>
      <c r="D10" s="44"/>
      <c r="E10" s="49"/>
      <c r="F10" s="50"/>
      <c r="G10" s="50"/>
      <c r="H10" s="51"/>
      <c r="I10" s="44"/>
      <c r="J10" s="44"/>
      <c r="K10" s="49"/>
      <c r="L10" s="50"/>
      <c r="M10" s="50"/>
      <c r="N10" s="51"/>
    </row>
    <row r="11" spans="1:14" x14ac:dyDescent="0.25">
      <c r="A11" s="44"/>
      <c r="B11" s="44"/>
      <c r="C11" s="44"/>
      <c r="D11" s="44"/>
      <c r="E11" s="49"/>
      <c r="F11" s="50"/>
      <c r="G11" s="50"/>
      <c r="H11" s="51"/>
      <c r="I11" s="44"/>
      <c r="J11" s="44"/>
      <c r="K11" s="49"/>
      <c r="L11" s="50"/>
      <c r="M11" s="50"/>
      <c r="N11" s="51"/>
    </row>
    <row r="12" spans="1:14" ht="15" customHeight="1" x14ac:dyDescent="0.25">
      <c r="A12" s="44"/>
      <c r="B12" s="44"/>
      <c r="C12" s="44"/>
      <c r="D12" s="44"/>
      <c r="E12" s="49"/>
      <c r="F12" s="50"/>
      <c r="G12" s="50"/>
      <c r="H12" s="51"/>
      <c r="I12" s="44"/>
      <c r="J12" s="44"/>
      <c r="K12" s="49"/>
      <c r="L12" s="50"/>
      <c r="M12" s="50"/>
      <c r="N12" s="51"/>
    </row>
    <row r="13" spans="1:14" x14ac:dyDescent="0.25">
      <c r="A13" s="44"/>
      <c r="B13" s="44"/>
      <c r="C13" s="44"/>
      <c r="D13" s="44"/>
      <c r="E13" s="49"/>
      <c r="F13" s="50"/>
      <c r="G13" s="50"/>
      <c r="H13" s="51"/>
      <c r="I13" s="44"/>
      <c r="J13" s="44"/>
      <c r="K13" s="49"/>
      <c r="L13" s="50"/>
      <c r="M13" s="50"/>
      <c r="N13" s="51"/>
    </row>
    <row r="14" spans="1:14" x14ac:dyDescent="0.25">
      <c r="A14" s="44"/>
      <c r="B14" s="44"/>
      <c r="C14" s="44"/>
      <c r="D14" s="44"/>
      <c r="E14" s="52"/>
      <c r="F14" s="53"/>
      <c r="G14" s="53"/>
      <c r="H14" s="54"/>
      <c r="I14" s="44"/>
      <c r="J14" s="44"/>
      <c r="K14" s="52"/>
      <c r="L14" s="53"/>
      <c r="M14" s="53"/>
      <c r="N14" s="54"/>
    </row>
    <row r="15" spans="1:14" ht="15" customHeight="1" x14ac:dyDescent="0.25">
      <c r="A15" s="44"/>
      <c r="B15" s="44"/>
      <c r="C15" s="44"/>
      <c r="D15" s="44"/>
      <c r="E15" s="41" t="s">
        <v>6</v>
      </c>
      <c r="F15" s="41" t="s">
        <v>7</v>
      </c>
      <c r="G15" s="41" t="s">
        <v>8</v>
      </c>
      <c r="H15" s="41" t="s">
        <v>9</v>
      </c>
      <c r="I15" s="44"/>
      <c r="J15" s="44"/>
      <c r="K15" s="41" t="s">
        <v>6</v>
      </c>
      <c r="L15" s="41" t="s">
        <v>7</v>
      </c>
      <c r="M15" s="41" t="s">
        <v>8</v>
      </c>
      <c r="N15" s="41" t="s">
        <v>9</v>
      </c>
    </row>
    <row r="16" spans="1:14" ht="31.5" customHeight="1" x14ac:dyDescent="0.25">
      <c r="A16" s="45"/>
      <c r="B16" s="45"/>
      <c r="C16" s="45"/>
      <c r="D16" s="45"/>
      <c r="E16" s="42"/>
      <c r="F16" s="42"/>
      <c r="G16" s="42"/>
      <c r="H16" s="42"/>
      <c r="I16" s="45"/>
      <c r="J16" s="45"/>
      <c r="K16" s="42"/>
      <c r="L16" s="42"/>
      <c r="M16" s="42"/>
      <c r="N16" s="42"/>
    </row>
    <row r="17" spans="1:18" x14ac:dyDescent="0.25">
      <c r="A17" s="2">
        <v>1</v>
      </c>
      <c r="B17" s="2">
        <v>2</v>
      </c>
      <c r="C17" s="2">
        <v>3</v>
      </c>
      <c r="D17" s="2">
        <v>4</v>
      </c>
      <c r="E17" s="2" t="s">
        <v>20</v>
      </c>
      <c r="F17" s="2">
        <v>6</v>
      </c>
      <c r="G17" s="2">
        <v>7</v>
      </c>
      <c r="H17" s="2">
        <v>8</v>
      </c>
      <c r="I17" s="2">
        <v>9</v>
      </c>
      <c r="J17" s="2">
        <v>10</v>
      </c>
      <c r="K17" s="2" t="s">
        <v>10</v>
      </c>
      <c r="L17" s="2">
        <v>12</v>
      </c>
      <c r="M17" s="2">
        <v>13</v>
      </c>
      <c r="N17" s="2">
        <v>14</v>
      </c>
    </row>
    <row r="18" spans="1:18" ht="15" customHeight="1" x14ac:dyDescent="0.25">
      <c r="A18" s="30" t="s">
        <v>11</v>
      </c>
      <c r="B18" s="33" t="s">
        <v>37</v>
      </c>
      <c r="C18" s="30" t="s">
        <v>18</v>
      </c>
      <c r="D18" s="30" t="s">
        <v>17</v>
      </c>
      <c r="E18" s="27">
        <f>F18+G18+H18</f>
        <v>196006470</v>
      </c>
      <c r="F18" s="27">
        <v>187999328</v>
      </c>
      <c r="G18" s="27">
        <v>0</v>
      </c>
      <c r="H18" s="27">
        <v>8007142</v>
      </c>
      <c r="I18" s="25" t="s">
        <v>12</v>
      </c>
      <c r="J18" s="26"/>
      <c r="K18" s="20">
        <f>L18+M18+N18</f>
        <v>62918393.350000001</v>
      </c>
      <c r="L18" s="20">
        <f>10935000+26762938.42+4186185.44+6130668+4000000+6180730</f>
        <v>58195521.859999999</v>
      </c>
      <c r="M18" s="20">
        <v>0</v>
      </c>
      <c r="N18" s="20">
        <v>4722871.49</v>
      </c>
    </row>
    <row r="19" spans="1:18" ht="15" customHeight="1" x14ac:dyDescent="0.25">
      <c r="A19" s="31"/>
      <c r="B19" s="34"/>
      <c r="C19" s="31"/>
      <c r="D19" s="31"/>
      <c r="E19" s="28"/>
      <c r="F19" s="28"/>
      <c r="G19" s="28"/>
      <c r="H19" s="28"/>
      <c r="I19" s="25" t="s">
        <v>13</v>
      </c>
      <c r="J19" s="26"/>
      <c r="K19" s="20">
        <f>L19</f>
        <v>127446628</v>
      </c>
      <c r="L19" s="20">
        <f>L20+L21+L22+L23</f>
        <v>127446628</v>
      </c>
      <c r="M19" s="20">
        <v>0</v>
      </c>
      <c r="N19" s="20">
        <v>0</v>
      </c>
    </row>
    <row r="20" spans="1:18" ht="15" customHeight="1" x14ac:dyDescent="0.25">
      <c r="A20" s="31"/>
      <c r="B20" s="34"/>
      <c r="C20" s="31"/>
      <c r="D20" s="31"/>
      <c r="E20" s="28"/>
      <c r="F20" s="28"/>
      <c r="G20" s="28"/>
      <c r="H20" s="28"/>
      <c r="I20" s="19" t="s">
        <v>11</v>
      </c>
      <c r="J20" s="19" t="s">
        <v>123</v>
      </c>
      <c r="K20" s="20">
        <f t="shared" ref="K20:K21" si="0">L20+M20+N20</f>
        <v>65820206</v>
      </c>
      <c r="L20" s="20">
        <v>65820206</v>
      </c>
      <c r="M20" s="20">
        <v>0</v>
      </c>
      <c r="N20" s="20">
        <v>0</v>
      </c>
    </row>
    <row r="21" spans="1:18" ht="15" customHeight="1" x14ac:dyDescent="0.25">
      <c r="A21" s="31"/>
      <c r="B21" s="34"/>
      <c r="C21" s="31"/>
      <c r="D21" s="31"/>
      <c r="E21" s="28"/>
      <c r="F21" s="28"/>
      <c r="G21" s="28"/>
      <c r="H21" s="28"/>
      <c r="I21" s="19" t="s">
        <v>14</v>
      </c>
      <c r="J21" s="19" t="s">
        <v>129</v>
      </c>
      <c r="K21" s="20">
        <f t="shared" si="0"/>
        <v>19987980</v>
      </c>
      <c r="L21" s="20">
        <v>19987980</v>
      </c>
      <c r="M21" s="20">
        <v>0</v>
      </c>
      <c r="N21" s="20">
        <v>0</v>
      </c>
    </row>
    <row r="22" spans="1:18" ht="15" customHeight="1" x14ac:dyDescent="0.25">
      <c r="A22" s="31"/>
      <c r="B22" s="34"/>
      <c r="C22" s="31"/>
      <c r="D22" s="31"/>
      <c r="E22" s="28"/>
      <c r="F22" s="28"/>
      <c r="G22" s="28"/>
      <c r="H22" s="28"/>
      <c r="I22" s="19" t="s">
        <v>15</v>
      </c>
      <c r="J22" s="19" t="s">
        <v>127</v>
      </c>
      <c r="K22" s="20">
        <f>L22</f>
        <v>14993400</v>
      </c>
      <c r="L22" s="20">
        <f>9201000+5792400</f>
        <v>14993400</v>
      </c>
      <c r="M22" s="20">
        <v>0</v>
      </c>
      <c r="N22" s="20">
        <v>0</v>
      </c>
    </row>
    <row r="23" spans="1:18" ht="15" customHeight="1" x14ac:dyDescent="0.25">
      <c r="A23" s="31"/>
      <c r="B23" s="34"/>
      <c r="C23" s="31"/>
      <c r="D23" s="31"/>
      <c r="E23" s="28"/>
      <c r="F23" s="28"/>
      <c r="G23" s="28"/>
      <c r="H23" s="28"/>
      <c r="I23" s="19" t="s">
        <v>25</v>
      </c>
      <c r="J23" s="19" t="s">
        <v>126</v>
      </c>
      <c r="K23" s="20">
        <f>L23+M23+N23</f>
        <v>26645042</v>
      </c>
      <c r="L23" s="20">
        <v>26645042</v>
      </c>
      <c r="M23" s="20">
        <v>0</v>
      </c>
      <c r="N23" s="20">
        <v>0</v>
      </c>
    </row>
    <row r="24" spans="1:18" ht="15.75" customHeight="1" x14ac:dyDescent="0.25">
      <c r="A24" s="32"/>
      <c r="B24" s="35"/>
      <c r="C24" s="32"/>
      <c r="D24" s="32"/>
      <c r="E24" s="29"/>
      <c r="F24" s="29"/>
      <c r="G24" s="29"/>
      <c r="H24" s="29"/>
      <c r="I24" s="25" t="s">
        <v>16</v>
      </c>
      <c r="J24" s="26"/>
      <c r="K24" s="20">
        <f>L24+N24</f>
        <v>5641448.6500000004</v>
      </c>
      <c r="L24" s="20">
        <f>F18-L18-L19</f>
        <v>2357178.1400000006</v>
      </c>
      <c r="M24" s="20">
        <f>G18-M18-M19</f>
        <v>0</v>
      </c>
      <c r="N24" s="20">
        <f>H18-N18</f>
        <v>3284270.51</v>
      </c>
      <c r="O24" s="15"/>
    </row>
    <row r="25" spans="1:18" ht="12.75" customHeight="1" x14ac:dyDescent="0.25">
      <c r="A25" s="30" t="s">
        <v>14</v>
      </c>
      <c r="B25" s="33" t="s">
        <v>103</v>
      </c>
      <c r="C25" s="30" t="s">
        <v>104</v>
      </c>
      <c r="D25" s="30" t="s">
        <v>35</v>
      </c>
      <c r="E25" s="27">
        <f>SUM(F25:H30)</f>
        <v>16306166</v>
      </c>
      <c r="F25" s="27">
        <f>13032901+15040</f>
        <v>13047941</v>
      </c>
      <c r="G25" s="27">
        <v>0</v>
      </c>
      <c r="H25" s="27">
        <v>3258225</v>
      </c>
      <c r="I25" s="25" t="s">
        <v>12</v>
      </c>
      <c r="J25" s="26"/>
      <c r="K25" s="20">
        <f>L25+M25+N25</f>
        <v>3402023</v>
      </c>
      <c r="L25" s="20">
        <v>3127340</v>
      </c>
      <c r="M25" s="20">
        <v>0</v>
      </c>
      <c r="N25" s="20">
        <v>274683</v>
      </c>
      <c r="R25" s="6"/>
    </row>
    <row r="26" spans="1:18" ht="12.75" customHeight="1" x14ac:dyDescent="0.25">
      <c r="A26" s="31"/>
      <c r="B26" s="34"/>
      <c r="C26" s="31"/>
      <c r="D26" s="31"/>
      <c r="E26" s="28"/>
      <c r="F26" s="28"/>
      <c r="G26" s="28"/>
      <c r="H26" s="28"/>
      <c r="I26" s="25" t="s">
        <v>13</v>
      </c>
      <c r="J26" s="26"/>
      <c r="K26" s="20">
        <f>L26+N26</f>
        <v>12889103</v>
      </c>
      <c r="L26" s="20">
        <f>L27+L28+L29</f>
        <v>9905561</v>
      </c>
      <c r="M26" s="20">
        <f>SUM(M27:M27)</f>
        <v>0</v>
      </c>
      <c r="N26" s="20">
        <f>N27+N29</f>
        <v>2983542</v>
      </c>
    </row>
    <row r="27" spans="1:18" ht="12.75" customHeight="1" x14ac:dyDescent="0.25">
      <c r="A27" s="31"/>
      <c r="B27" s="34"/>
      <c r="C27" s="31"/>
      <c r="D27" s="31"/>
      <c r="E27" s="28"/>
      <c r="F27" s="28"/>
      <c r="G27" s="28"/>
      <c r="H27" s="28"/>
      <c r="I27" s="19" t="s">
        <v>11</v>
      </c>
      <c r="J27" s="19" t="s">
        <v>123</v>
      </c>
      <c r="K27" s="20">
        <f>L27+N27</f>
        <v>5546451.5</v>
      </c>
      <c r="L27" s="20">
        <v>4054680.5</v>
      </c>
      <c r="M27" s="20">
        <v>0</v>
      </c>
      <c r="N27" s="20">
        <v>1491771</v>
      </c>
    </row>
    <row r="28" spans="1:18" ht="12.75" customHeight="1" x14ac:dyDescent="0.25">
      <c r="A28" s="31"/>
      <c r="B28" s="34"/>
      <c r="C28" s="31"/>
      <c r="D28" s="31"/>
      <c r="E28" s="28"/>
      <c r="F28" s="28"/>
      <c r="G28" s="28"/>
      <c r="H28" s="28"/>
      <c r="I28" s="19" t="s">
        <v>14</v>
      </c>
      <c r="J28" s="19" t="s">
        <v>129</v>
      </c>
      <c r="K28" s="20">
        <f>L28+N28</f>
        <v>1796200</v>
      </c>
      <c r="L28" s="20">
        <v>1796200</v>
      </c>
      <c r="M28" s="20">
        <v>0</v>
      </c>
      <c r="N28" s="20">
        <v>0</v>
      </c>
    </row>
    <row r="29" spans="1:18" ht="12.75" customHeight="1" x14ac:dyDescent="0.25">
      <c r="A29" s="31"/>
      <c r="B29" s="34"/>
      <c r="C29" s="31"/>
      <c r="D29" s="31"/>
      <c r="E29" s="28"/>
      <c r="F29" s="28"/>
      <c r="G29" s="28"/>
      <c r="H29" s="28"/>
      <c r="I29" s="19" t="s">
        <v>15</v>
      </c>
      <c r="J29" s="19" t="s">
        <v>127</v>
      </c>
      <c r="K29" s="20">
        <f>L29+N29</f>
        <v>5546451.5</v>
      </c>
      <c r="L29" s="20">
        <v>4054680.5</v>
      </c>
      <c r="M29" s="20">
        <v>0</v>
      </c>
      <c r="N29" s="20">
        <v>1491771</v>
      </c>
    </row>
    <row r="30" spans="1:18" ht="13.5" customHeight="1" x14ac:dyDescent="0.25">
      <c r="A30" s="32"/>
      <c r="B30" s="35"/>
      <c r="C30" s="32"/>
      <c r="D30" s="32"/>
      <c r="E30" s="29"/>
      <c r="F30" s="29"/>
      <c r="G30" s="29"/>
      <c r="H30" s="29"/>
      <c r="I30" s="25" t="s">
        <v>16</v>
      </c>
      <c r="J30" s="26"/>
      <c r="K30" s="20">
        <f>L30+M30+N30</f>
        <v>15040</v>
      </c>
      <c r="L30" s="20">
        <v>15040</v>
      </c>
      <c r="M30" s="20">
        <f>G25-M26</f>
        <v>0</v>
      </c>
      <c r="N30" s="20">
        <v>0</v>
      </c>
    </row>
    <row r="31" spans="1:18" ht="16.5" customHeight="1" x14ac:dyDescent="0.25">
      <c r="A31" s="30" t="s">
        <v>15</v>
      </c>
      <c r="B31" s="33" t="s">
        <v>105</v>
      </c>
      <c r="C31" s="30" t="s">
        <v>128</v>
      </c>
      <c r="D31" s="30" t="s">
        <v>35</v>
      </c>
      <c r="E31" s="27">
        <f>SUM(F31:H34)</f>
        <v>34754402</v>
      </c>
      <c r="F31" s="27">
        <v>34754402</v>
      </c>
      <c r="G31" s="27">
        <v>0</v>
      </c>
      <c r="H31" s="27">
        <v>0</v>
      </c>
      <c r="I31" s="25" t="s">
        <v>12</v>
      </c>
      <c r="J31" s="26"/>
      <c r="K31" s="20">
        <f>L31+M31+N31</f>
        <v>26065802</v>
      </c>
      <c r="L31" s="20">
        <v>26065802</v>
      </c>
      <c r="M31" s="20">
        <v>0</v>
      </c>
      <c r="N31" s="20">
        <v>0</v>
      </c>
    </row>
    <row r="32" spans="1:18" ht="15" customHeight="1" x14ac:dyDescent="0.25">
      <c r="A32" s="31"/>
      <c r="B32" s="34"/>
      <c r="C32" s="31"/>
      <c r="D32" s="31"/>
      <c r="E32" s="28"/>
      <c r="F32" s="28"/>
      <c r="G32" s="28"/>
      <c r="H32" s="28"/>
      <c r="I32" s="25" t="s">
        <v>13</v>
      </c>
      <c r="J32" s="26"/>
      <c r="K32" s="20">
        <f>K33</f>
        <v>8688600</v>
      </c>
      <c r="L32" s="20">
        <f>L33</f>
        <v>8688600</v>
      </c>
      <c r="M32" s="20">
        <v>0</v>
      </c>
      <c r="N32" s="20">
        <v>0</v>
      </c>
    </row>
    <row r="33" spans="1:14" ht="15" customHeight="1" x14ac:dyDescent="0.25">
      <c r="A33" s="31"/>
      <c r="B33" s="34"/>
      <c r="C33" s="31"/>
      <c r="D33" s="31"/>
      <c r="E33" s="28"/>
      <c r="F33" s="28"/>
      <c r="G33" s="28"/>
      <c r="H33" s="28"/>
      <c r="I33" s="19" t="s">
        <v>11</v>
      </c>
      <c r="J33" s="19" t="s">
        <v>123</v>
      </c>
      <c r="K33" s="20">
        <f>L33+N33</f>
        <v>8688600</v>
      </c>
      <c r="L33" s="20">
        <v>8688600</v>
      </c>
      <c r="M33" s="20">
        <v>0</v>
      </c>
      <c r="N33" s="20">
        <f>H30-N32</f>
        <v>0</v>
      </c>
    </row>
    <row r="34" spans="1:14" ht="14.25" customHeight="1" x14ac:dyDescent="0.25">
      <c r="A34" s="32"/>
      <c r="B34" s="35"/>
      <c r="C34" s="32"/>
      <c r="D34" s="32"/>
      <c r="E34" s="29"/>
      <c r="F34" s="29"/>
      <c r="G34" s="29"/>
      <c r="H34" s="29"/>
      <c r="I34" s="25" t="s">
        <v>16</v>
      </c>
      <c r="J34" s="26"/>
      <c r="K34" s="20">
        <f>L34</f>
        <v>0</v>
      </c>
      <c r="L34" s="20">
        <v>0</v>
      </c>
      <c r="M34" s="20">
        <f>G31-M32</f>
        <v>0</v>
      </c>
      <c r="N34" s="20">
        <f>H31-N32</f>
        <v>0</v>
      </c>
    </row>
    <row r="35" spans="1:14" ht="16.5" customHeight="1" x14ac:dyDescent="0.25">
      <c r="A35" s="30" t="s">
        <v>25</v>
      </c>
      <c r="B35" s="33" t="s">
        <v>121</v>
      </c>
      <c r="C35" s="30" t="s">
        <v>122</v>
      </c>
      <c r="D35" s="30" t="s">
        <v>35</v>
      </c>
      <c r="E35" s="27">
        <f>SUM(F35:H38)</f>
        <v>44891103</v>
      </c>
      <c r="F35" s="27">
        <f>44891103</f>
        <v>44891103</v>
      </c>
      <c r="G35" s="27">
        <v>0</v>
      </c>
      <c r="H35" s="27">
        <v>0</v>
      </c>
      <c r="I35" s="25" t="s">
        <v>12</v>
      </c>
      <c r="J35" s="26"/>
      <c r="K35" s="20">
        <f>L35+M35+N35</f>
        <v>28962002</v>
      </c>
      <c r="L35" s="20">
        <v>28962002</v>
      </c>
      <c r="M35" s="20">
        <v>0</v>
      </c>
      <c r="N35" s="20">
        <v>0</v>
      </c>
    </row>
    <row r="36" spans="1:14" ht="15" customHeight="1" x14ac:dyDescent="0.25">
      <c r="A36" s="31"/>
      <c r="B36" s="34"/>
      <c r="C36" s="31"/>
      <c r="D36" s="31"/>
      <c r="E36" s="28"/>
      <c r="F36" s="28"/>
      <c r="G36" s="28"/>
      <c r="H36" s="28"/>
      <c r="I36" s="25" t="s">
        <v>13</v>
      </c>
      <c r="J36" s="26"/>
      <c r="K36" s="20">
        <f>L36</f>
        <v>15929101</v>
      </c>
      <c r="L36" s="20">
        <f>L37</f>
        <v>15929101</v>
      </c>
      <c r="M36" s="20">
        <v>0</v>
      </c>
      <c r="N36" s="20">
        <v>0</v>
      </c>
    </row>
    <row r="37" spans="1:14" ht="14.25" customHeight="1" x14ac:dyDescent="0.25">
      <c r="A37" s="31"/>
      <c r="B37" s="34"/>
      <c r="C37" s="31"/>
      <c r="D37" s="31"/>
      <c r="E37" s="28"/>
      <c r="F37" s="28"/>
      <c r="G37" s="28"/>
      <c r="H37" s="28"/>
      <c r="I37" s="19" t="s">
        <v>11</v>
      </c>
      <c r="J37" s="19" t="s">
        <v>123</v>
      </c>
      <c r="K37" s="20">
        <f>SUM(L37:N37)</f>
        <v>15929101</v>
      </c>
      <c r="L37" s="20">
        <v>15929101</v>
      </c>
      <c r="M37" s="20">
        <v>0</v>
      </c>
      <c r="N37" s="20">
        <v>0</v>
      </c>
    </row>
    <row r="38" spans="1:14" ht="12.75" customHeight="1" x14ac:dyDescent="0.25">
      <c r="A38" s="32"/>
      <c r="B38" s="35"/>
      <c r="C38" s="32"/>
      <c r="D38" s="32"/>
      <c r="E38" s="29"/>
      <c r="F38" s="29"/>
      <c r="G38" s="29"/>
      <c r="H38" s="29"/>
      <c r="I38" s="25" t="s">
        <v>16</v>
      </c>
      <c r="J38" s="26"/>
      <c r="K38" s="20">
        <v>0</v>
      </c>
      <c r="L38" s="20">
        <v>0</v>
      </c>
      <c r="M38" s="20">
        <v>0</v>
      </c>
      <c r="N38" s="20">
        <v>0</v>
      </c>
    </row>
    <row r="39" spans="1:14" ht="12.75" customHeight="1" x14ac:dyDescent="0.25">
      <c r="A39" s="30" t="s">
        <v>27</v>
      </c>
      <c r="B39" s="33" t="s">
        <v>60</v>
      </c>
      <c r="C39" s="30" t="s">
        <v>61</v>
      </c>
      <c r="D39" s="30" t="s">
        <v>35</v>
      </c>
      <c r="E39" s="27">
        <f>SUM(F39:H39)</f>
        <v>4349022</v>
      </c>
      <c r="F39" s="27">
        <v>3696669</v>
      </c>
      <c r="G39" s="27">
        <v>652353</v>
      </c>
      <c r="H39" s="27">
        <v>0</v>
      </c>
      <c r="I39" s="25" t="s">
        <v>12</v>
      </c>
      <c r="J39" s="26"/>
      <c r="K39" s="20">
        <f>L39+M39+N39</f>
        <v>0</v>
      </c>
      <c r="L39" s="20">
        <v>0</v>
      </c>
      <c r="M39" s="20">
        <v>0</v>
      </c>
      <c r="N39" s="20">
        <v>0</v>
      </c>
    </row>
    <row r="40" spans="1:14" ht="12.75" customHeight="1" x14ac:dyDescent="0.25">
      <c r="A40" s="31"/>
      <c r="B40" s="34"/>
      <c r="C40" s="31"/>
      <c r="D40" s="31"/>
      <c r="E40" s="28"/>
      <c r="F40" s="28"/>
      <c r="G40" s="28"/>
      <c r="H40" s="28"/>
      <c r="I40" s="25" t="s">
        <v>13</v>
      </c>
      <c r="J40" s="26"/>
      <c r="K40" s="20">
        <f>SUM(K41)</f>
        <v>4349022</v>
      </c>
      <c r="L40" s="20">
        <f>SUM(L41)</f>
        <v>3696669</v>
      </c>
      <c r="M40" s="20">
        <f>SUM(M41)</f>
        <v>652353</v>
      </c>
      <c r="N40" s="20">
        <f>SUM(N41)</f>
        <v>0</v>
      </c>
    </row>
    <row r="41" spans="1:14" ht="12.75" customHeight="1" x14ac:dyDescent="0.25">
      <c r="A41" s="31"/>
      <c r="B41" s="34"/>
      <c r="C41" s="31"/>
      <c r="D41" s="31"/>
      <c r="E41" s="28"/>
      <c r="F41" s="28"/>
      <c r="G41" s="28"/>
      <c r="H41" s="28"/>
      <c r="I41" s="19" t="s">
        <v>11</v>
      </c>
      <c r="J41" s="19" t="s">
        <v>129</v>
      </c>
      <c r="K41" s="20">
        <f>SUM(L41:N41)</f>
        <v>4349022</v>
      </c>
      <c r="L41" s="20">
        <v>3696669</v>
      </c>
      <c r="M41" s="20">
        <v>652353</v>
      </c>
      <c r="N41" s="20">
        <v>0</v>
      </c>
    </row>
    <row r="42" spans="1:14" ht="12.75" customHeight="1" x14ac:dyDescent="0.25">
      <c r="A42" s="32"/>
      <c r="B42" s="35"/>
      <c r="C42" s="32"/>
      <c r="D42" s="32"/>
      <c r="E42" s="29"/>
      <c r="F42" s="29"/>
      <c r="G42" s="29"/>
      <c r="H42" s="29"/>
      <c r="I42" s="25" t="s">
        <v>16</v>
      </c>
      <c r="J42" s="26"/>
      <c r="K42" s="20">
        <f>E39-K40</f>
        <v>0</v>
      </c>
      <c r="L42" s="20">
        <f>F39-L40</f>
        <v>0</v>
      </c>
      <c r="M42" s="20">
        <f>G39-M40</f>
        <v>0</v>
      </c>
      <c r="N42" s="20">
        <f>H39-N40</f>
        <v>0</v>
      </c>
    </row>
    <row r="43" spans="1:14" ht="12.75" customHeight="1" x14ac:dyDescent="0.25">
      <c r="A43" s="30" t="s">
        <v>36</v>
      </c>
      <c r="B43" s="33" t="s">
        <v>62</v>
      </c>
      <c r="C43" s="30" t="s">
        <v>63</v>
      </c>
      <c r="D43" s="30" t="s">
        <v>17</v>
      </c>
      <c r="E43" s="27">
        <f>SUM(F43:H43)</f>
        <v>53513600</v>
      </c>
      <c r="F43" s="27">
        <v>44951923</v>
      </c>
      <c r="G43" s="27">
        <v>7932692</v>
      </c>
      <c r="H43" s="27">
        <v>628985</v>
      </c>
      <c r="I43" s="25" t="s">
        <v>12</v>
      </c>
      <c r="J43" s="26"/>
      <c r="K43" s="20">
        <v>31712638</v>
      </c>
      <c r="L43" s="20">
        <v>26421105</v>
      </c>
      <c r="M43" s="20">
        <v>4662548</v>
      </c>
      <c r="N43" s="20">
        <v>628985</v>
      </c>
    </row>
    <row r="44" spans="1:14" ht="12.75" customHeight="1" x14ac:dyDescent="0.25">
      <c r="A44" s="31"/>
      <c r="B44" s="34"/>
      <c r="C44" s="31"/>
      <c r="D44" s="31"/>
      <c r="E44" s="28"/>
      <c r="F44" s="28"/>
      <c r="G44" s="28"/>
      <c r="H44" s="28"/>
      <c r="I44" s="25" t="s">
        <v>13</v>
      </c>
      <c r="J44" s="26"/>
      <c r="K44" s="20">
        <v>21800962</v>
      </c>
      <c r="L44" s="20">
        <v>18530818</v>
      </c>
      <c r="M44" s="20">
        <v>3270144</v>
      </c>
      <c r="N44" s="20">
        <v>0</v>
      </c>
    </row>
    <row r="45" spans="1:14" ht="12.75" customHeight="1" x14ac:dyDescent="0.25">
      <c r="A45" s="31"/>
      <c r="B45" s="34"/>
      <c r="C45" s="31"/>
      <c r="D45" s="31"/>
      <c r="E45" s="28"/>
      <c r="F45" s="28"/>
      <c r="G45" s="28"/>
      <c r="H45" s="28"/>
      <c r="I45" s="19" t="s">
        <v>11</v>
      </c>
      <c r="J45" s="19" t="s">
        <v>123</v>
      </c>
      <c r="K45" s="20">
        <v>21800962</v>
      </c>
      <c r="L45" s="20">
        <v>18530818</v>
      </c>
      <c r="M45" s="20">
        <v>3270144</v>
      </c>
      <c r="N45" s="20">
        <v>0</v>
      </c>
    </row>
    <row r="46" spans="1:14" ht="33" customHeight="1" x14ac:dyDescent="0.25">
      <c r="A46" s="32"/>
      <c r="B46" s="35"/>
      <c r="C46" s="32"/>
      <c r="D46" s="32"/>
      <c r="E46" s="29"/>
      <c r="F46" s="29"/>
      <c r="G46" s="29"/>
      <c r="H46" s="29"/>
      <c r="I46" s="25" t="s">
        <v>16</v>
      </c>
      <c r="J46" s="26"/>
      <c r="K46" s="20">
        <f>L46+M46</f>
        <v>0</v>
      </c>
      <c r="L46" s="20">
        <v>0</v>
      </c>
      <c r="M46" s="20">
        <v>0</v>
      </c>
      <c r="N46" s="20">
        <v>0</v>
      </c>
    </row>
    <row r="47" spans="1:14" ht="12.75" customHeight="1" x14ac:dyDescent="0.25">
      <c r="A47" s="30" t="s">
        <v>46</v>
      </c>
      <c r="B47" s="33" t="s">
        <v>64</v>
      </c>
      <c r="C47" s="30" t="s">
        <v>65</v>
      </c>
      <c r="D47" s="30" t="s">
        <v>17</v>
      </c>
      <c r="E47" s="27">
        <f>SUM(F47:H52)</f>
        <v>48949505</v>
      </c>
      <c r="F47" s="27">
        <v>41607079</v>
      </c>
      <c r="G47" s="27">
        <v>7342426</v>
      </c>
      <c r="H47" s="27">
        <v>0</v>
      </c>
      <c r="I47" s="25" t="s">
        <v>12</v>
      </c>
      <c r="J47" s="26"/>
      <c r="K47" s="20">
        <f>L47+M47+N47</f>
        <v>0</v>
      </c>
      <c r="L47" s="20">
        <v>0</v>
      </c>
      <c r="M47" s="20">
        <v>0</v>
      </c>
      <c r="N47" s="20">
        <v>0</v>
      </c>
    </row>
    <row r="48" spans="1:14" ht="12.75" customHeight="1" x14ac:dyDescent="0.25">
      <c r="A48" s="31"/>
      <c r="B48" s="34"/>
      <c r="C48" s="31"/>
      <c r="D48" s="31"/>
      <c r="E48" s="28"/>
      <c r="F48" s="28"/>
      <c r="G48" s="28"/>
      <c r="H48" s="28"/>
      <c r="I48" s="25" t="s">
        <v>13</v>
      </c>
      <c r="J48" s="26"/>
      <c r="K48" s="20">
        <f>SUM(L48:N48)</f>
        <v>48949505</v>
      </c>
      <c r="L48" s="20">
        <f>L49+L50+L51</f>
        <v>41607079</v>
      </c>
      <c r="M48" s="20">
        <f>M49+M50+M51</f>
        <v>7342426</v>
      </c>
      <c r="N48" s="20">
        <f>SUM(N49:N49)</f>
        <v>0</v>
      </c>
    </row>
    <row r="49" spans="1:15" ht="12.75" customHeight="1" x14ac:dyDescent="0.25">
      <c r="A49" s="31"/>
      <c r="B49" s="34"/>
      <c r="C49" s="31"/>
      <c r="D49" s="31"/>
      <c r="E49" s="28"/>
      <c r="F49" s="28"/>
      <c r="G49" s="28"/>
      <c r="H49" s="28"/>
      <c r="I49" s="19" t="s">
        <v>11</v>
      </c>
      <c r="J49" s="19" t="s">
        <v>123</v>
      </c>
      <c r="K49" s="20">
        <v>30575000</v>
      </c>
      <c r="L49" s="20">
        <v>25988750</v>
      </c>
      <c r="M49" s="20">
        <f>K49-L49</f>
        <v>4586250</v>
      </c>
      <c r="N49" s="20">
        <v>0</v>
      </c>
    </row>
    <row r="50" spans="1:15" ht="12.75" customHeight="1" x14ac:dyDescent="0.25">
      <c r="A50" s="31"/>
      <c r="B50" s="34"/>
      <c r="C50" s="31"/>
      <c r="D50" s="31"/>
      <c r="E50" s="28"/>
      <c r="F50" s="28"/>
      <c r="G50" s="28"/>
      <c r="H50" s="28"/>
      <c r="I50" s="19" t="s">
        <v>14</v>
      </c>
      <c r="J50" s="19" t="s">
        <v>129</v>
      </c>
      <c r="K50" s="20">
        <v>15437534</v>
      </c>
      <c r="L50" s="20">
        <v>13121904</v>
      </c>
      <c r="M50" s="20">
        <f>K50-L50</f>
        <v>2315630</v>
      </c>
      <c r="N50" s="20">
        <v>0</v>
      </c>
    </row>
    <row r="51" spans="1:15" ht="12.75" customHeight="1" x14ac:dyDescent="0.25">
      <c r="A51" s="31"/>
      <c r="B51" s="34"/>
      <c r="C51" s="31"/>
      <c r="D51" s="31"/>
      <c r="E51" s="28"/>
      <c r="F51" s="28"/>
      <c r="G51" s="28"/>
      <c r="H51" s="28"/>
      <c r="I51" s="19" t="s">
        <v>15</v>
      </c>
      <c r="J51" s="19" t="s">
        <v>126</v>
      </c>
      <c r="K51" s="20">
        <v>2936971</v>
      </c>
      <c r="L51" s="20">
        <v>2496425</v>
      </c>
      <c r="M51" s="20">
        <v>440546</v>
      </c>
      <c r="N51" s="20">
        <v>0</v>
      </c>
    </row>
    <row r="52" spans="1:15" ht="12.75" customHeight="1" x14ac:dyDescent="0.25">
      <c r="A52" s="32"/>
      <c r="B52" s="35"/>
      <c r="C52" s="32"/>
      <c r="D52" s="32"/>
      <c r="E52" s="29"/>
      <c r="F52" s="29"/>
      <c r="G52" s="29"/>
      <c r="H52" s="29"/>
      <c r="I52" s="25" t="s">
        <v>16</v>
      </c>
      <c r="J52" s="26"/>
      <c r="K52" s="20">
        <f>L52+M52+N52</f>
        <v>0</v>
      </c>
      <c r="L52" s="20">
        <v>0</v>
      </c>
      <c r="M52" s="20">
        <v>0</v>
      </c>
      <c r="N52" s="20">
        <f>H47-N48</f>
        <v>0</v>
      </c>
      <c r="O52" s="15"/>
    </row>
    <row r="53" spans="1:15" ht="12.75" customHeight="1" x14ac:dyDescent="0.25">
      <c r="A53" s="30" t="s">
        <v>47</v>
      </c>
      <c r="B53" s="33" t="s">
        <v>66</v>
      </c>
      <c r="C53" s="30" t="s">
        <v>67</v>
      </c>
      <c r="D53" s="30" t="s">
        <v>35</v>
      </c>
      <c r="E53" s="27">
        <f>SUM(F53:H57)</f>
        <v>20273401</v>
      </c>
      <c r="F53" s="27">
        <v>17232391</v>
      </c>
      <c r="G53" s="27">
        <v>3041010</v>
      </c>
      <c r="H53" s="27">
        <v>0</v>
      </c>
      <c r="I53" s="25" t="s">
        <v>12</v>
      </c>
      <c r="J53" s="26"/>
      <c r="K53" s="20">
        <f>L53+M53+N53</f>
        <v>0</v>
      </c>
      <c r="L53" s="20">
        <v>0</v>
      </c>
      <c r="M53" s="20">
        <v>0</v>
      </c>
      <c r="N53" s="20">
        <v>0</v>
      </c>
    </row>
    <row r="54" spans="1:15" ht="12.75" customHeight="1" x14ac:dyDescent="0.25">
      <c r="A54" s="31"/>
      <c r="B54" s="34"/>
      <c r="C54" s="31"/>
      <c r="D54" s="31"/>
      <c r="E54" s="28"/>
      <c r="F54" s="28"/>
      <c r="G54" s="28"/>
      <c r="H54" s="28"/>
      <c r="I54" s="25" t="s">
        <v>13</v>
      </c>
      <c r="J54" s="26"/>
      <c r="K54" s="20">
        <f>L54+M54</f>
        <v>20273401</v>
      </c>
      <c r="L54" s="20">
        <f>L55+L56</f>
        <v>17232391</v>
      </c>
      <c r="M54" s="20">
        <f>M55+M56</f>
        <v>3041010</v>
      </c>
      <c r="N54" s="20">
        <f>SUM(N55:N55)</f>
        <v>0</v>
      </c>
    </row>
    <row r="55" spans="1:15" ht="12.75" customHeight="1" x14ac:dyDescent="0.25">
      <c r="A55" s="31"/>
      <c r="B55" s="34"/>
      <c r="C55" s="31"/>
      <c r="D55" s="31"/>
      <c r="E55" s="28"/>
      <c r="F55" s="28"/>
      <c r="G55" s="28"/>
      <c r="H55" s="28"/>
      <c r="I55" s="19" t="s">
        <v>11</v>
      </c>
      <c r="J55" s="19" t="s">
        <v>123</v>
      </c>
      <c r="K55" s="20">
        <f>SUM(L55:N55)</f>
        <v>11584799.89915967</v>
      </c>
      <c r="L55" s="20">
        <v>9847080</v>
      </c>
      <c r="M55" s="20">
        <f>L55*$G$53/$F$53</f>
        <v>1737719.8991596696</v>
      </c>
      <c r="N55" s="20">
        <v>0</v>
      </c>
    </row>
    <row r="56" spans="1:15" ht="12.75" customHeight="1" x14ac:dyDescent="0.25">
      <c r="A56" s="31"/>
      <c r="B56" s="34"/>
      <c r="C56" s="31"/>
      <c r="D56" s="31"/>
      <c r="E56" s="28"/>
      <c r="F56" s="28"/>
      <c r="G56" s="28"/>
      <c r="H56" s="28"/>
      <c r="I56" s="19" t="s">
        <v>14</v>
      </c>
      <c r="J56" s="19" t="s">
        <v>126</v>
      </c>
      <c r="K56" s="20">
        <v>8688601</v>
      </c>
      <c r="L56" s="20">
        <v>7385311</v>
      </c>
      <c r="M56" s="20">
        <f>L56*$G$53/$F$53</f>
        <v>1303290.1008403304</v>
      </c>
      <c r="N56" s="20">
        <v>0</v>
      </c>
    </row>
    <row r="57" spans="1:15" ht="12.75" customHeight="1" x14ac:dyDescent="0.25">
      <c r="A57" s="32"/>
      <c r="B57" s="35"/>
      <c r="C57" s="32"/>
      <c r="D57" s="32"/>
      <c r="E57" s="29"/>
      <c r="F57" s="29"/>
      <c r="G57" s="29"/>
      <c r="H57" s="29"/>
      <c r="I57" s="25" t="s">
        <v>16</v>
      </c>
      <c r="J57" s="26"/>
      <c r="K57" s="20">
        <f>L57+M57+N57</f>
        <v>0</v>
      </c>
      <c r="L57" s="20">
        <v>0</v>
      </c>
      <c r="M57" s="20">
        <v>0</v>
      </c>
      <c r="N57" s="20">
        <f>H53-N54</f>
        <v>0</v>
      </c>
      <c r="O57" s="15"/>
    </row>
    <row r="58" spans="1:15" ht="15" customHeight="1" x14ac:dyDescent="0.25">
      <c r="A58" s="30" t="s">
        <v>48</v>
      </c>
      <c r="B58" s="33" t="s">
        <v>21</v>
      </c>
      <c r="C58" s="30" t="s">
        <v>22</v>
      </c>
      <c r="D58" s="30" t="s">
        <v>17</v>
      </c>
      <c r="E58" s="27">
        <f>F58+G58+H58</f>
        <v>27960848</v>
      </c>
      <c r="F58" s="27">
        <v>24245768</v>
      </c>
      <c r="G58" s="27">
        <v>3715080</v>
      </c>
      <c r="H58" s="27">
        <v>0</v>
      </c>
      <c r="I58" s="25" t="s">
        <v>12</v>
      </c>
      <c r="J58" s="26"/>
      <c r="K58" s="20">
        <f>L58+M58</f>
        <v>26502388</v>
      </c>
      <c r="L58" s="20">
        <v>22969271.18</v>
      </c>
      <c r="M58" s="20">
        <v>3533116.82</v>
      </c>
      <c r="N58" s="20">
        <v>0</v>
      </c>
    </row>
    <row r="59" spans="1:15" ht="15" customHeight="1" x14ac:dyDescent="0.25">
      <c r="A59" s="31"/>
      <c r="B59" s="34"/>
      <c r="C59" s="31"/>
      <c r="D59" s="31"/>
      <c r="E59" s="28"/>
      <c r="F59" s="28"/>
      <c r="G59" s="28"/>
      <c r="H59" s="28"/>
      <c r="I59" s="25" t="s">
        <v>13</v>
      </c>
      <c r="J59" s="26"/>
      <c r="K59" s="20">
        <f>K60</f>
        <v>1458460</v>
      </c>
      <c r="L59" s="20">
        <f t="shared" ref="L59:M59" si="1">L60</f>
        <v>1276497</v>
      </c>
      <c r="M59" s="20">
        <f t="shared" si="1"/>
        <v>181963</v>
      </c>
      <c r="N59" s="20">
        <v>0</v>
      </c>
    </row>
    <row r="60" spans="1:15" ht="15" customHeight="1" x14ac:dyDescent="0.25">
      <c r="A60" s="31"/>
      <c r="B60" s="34"/>
      <c r="C60" s="31"/>
      <c r="D60" s="31"/>
      <c r="E60" s="28"/>
      <c r="F60" s="28"/>
      <c r="G60" s="28"/>
      <c r="H60" s="28"/>
      <c r="I60" s="19" t="s">
        <v>11</v>
      </c>
      <c r="J60" s="19" t="s">
        <v>130</v>
      </c>
      <c r="K60" s="20">
        <f>SUM(L60:N60)</f>
        <v>1458460</v>
      </c>
      <c r="L60" s="20">
        <v>1276497</v>
      </c>
      <c r="M60" s="20">
        <v>181963</v>
      </c>
      <c r="N60" s="20">
        <v>0</v>
      </c>
    </row>
    <row r="61" spans="1:15" ht="15" customHeight="1" x14ac:dyDescent="0.25">
      <c r="A61" s="32"/>
      <c r="B61" s="35"/>
      <c r="C61" s="32"/>
      <c r="D61" s="32"/>
      <c r="E61" s="29"/>
      <c r="F61" s="29"/>
      <c r="G61" s="29"/>
      <c r="H61" s="29"/>
      <c r="I61" s="25" t="s">
        <v>16</v>
      </c>
      <c r="J61" s="26"/>
      <c r="K61" s="20">
        <f>L61+M61</f>
        <v>0</v>
      </c>
      <c r="L61" s="20">
        <v>0</v>
      </c>
      <c r="M61" s="20">
        <v>0</v>
      </c>
      <c r="N61" s="20">
        <f>H58-N58-N59</f>
        <v>0</v>
      </c>
    </row>
    <row r="62" spans="1:15" ht="15.75" customHeight="1" x14ac:dyDescent="0.25">
      <c r="A62" s="30" t="s">
        <v>51</v>
      </c>
      <c r="B62" s="33" t="s">
        <v>39</v>
      </c>
      <c r="C62" s="30" t="s">
        <v>40</v>
      </c>
      <c r="D62" s="30" t="s">
        <v>41</v>
      </c>
      <c r="E62" s="27">
        <f>SUM(F62:H62)</f>
        <v>21917190</v>
      </c>
      <c r="F62" s="27">
        <v>18629612</v>
      </c>
      <c r="G62" s="27">
        <v>1643789</v>
      </c>
      <c r="H62" s="27">
        <v>1643789</v>
      </c>
      <c r="I62" s="25" t="s">
        <v>12</v>
      </c>
      <c r="J62" s="26"/>
      <c r="K62" s="20">
        <f>L62+M62+N62</f>
        <v>19779027</v>
      </c>
      <c r="L62" s="20">
        <v>16923971</v>
      </c>
      <c r="M62" s="20">
        <v>1427528</v>
      </c>
      <c r="N62" s="20">
        <v>1427528</v>
      </c>
    </row>
    <row r="63" spans="1:15" ht="15" customHeight="1" x14ac:dyDescent="0.25">
      <c r="A63" s="31"/>
      <c r="B63" s="34"/>
      <c r="C63" s="31"/>
      <c r="D63" s="31"/>
      <c r="E63" s="28"/>
      <c r="F63" s="28"/>
      <c r="G63" s="28"/>
      <c r="H63" s="28"/>
      <c r="I63" s="25" t="s">
        <v>13</v>
      </c>
      <c r="J63" s="26"/>
      <c r="K63" s="20">
        <f>K64</f>
        <v>2138163</v>
      </c>
      <c r="L63" s="20">
        <f t="shared" ref="L63:N63" si="2">L64</f>
        <v>1705641</v>
      </c>
      <c r="M63" s="20">
        <f t="shared" si="2"/>
        <v>216261</v>
      </c>
      <c r="N63" s="20">
        <f t="shared" si="2"/>
        <v>216261</v>
      </c>
    </row>
    <row r="64" spans="1:15" x14ac:dyDescent="0.25">
      <c r="A64" s="31"/>
      <c r="B64" s="34"/>
      <c r="C64" s="31"/>
      <c r="D64" s="31"/>
      <c r="E64" s="28"/>
      <c r="F64" s="28"/>
      <c r="G64" s="28"/>
      <c r="H64" s="28"/>
      <c r="I64" s="19" t="s">
        <v>11</v>
      </c>
      <c r="J64" s="19" t="s">
        <v>126</v>
      </c>
      <c r="K64" s="20">
        <f>L64+M64+N64</f>
        <v>2138163</v>
      </c>
      <c r="L64" s="20">
        <v>1705641</v>
      </c>
      <c r="M64" s="20">
        <v>216261</v>
      </c>
      <c r="N64" s="20">
        <v>216261</v>
      </c>
    </row>
    <row r="65" spans="1:16" ht="15" customHeight="1" x14ac:dyDescent="0.25">
      <c r="A65" s="32"/>
      <c r="B65" s="35"/>
      <c r="C65" s="32"/>
      <c r="D65" s="32"/>
      <c r="E65" s="29"/>
      <c r="F65" s="29"/>
      <c r="G65" s="29"/>
      <c r="H65" s="29"/>
      <c r="I65" s="25" t="s">
        <v>16</v>
      </c>
      <c r="J65" s="26"/>
      <c r="K65" s="20">
        <v>0</v>
      </c>
      <c r="L65" s="20">
        <v>0</v>
      </c>
      <c r="M65" s="20">
        <v>0</v>
      </c>
      <c r="N65" s="20">
        <v>0</v>
      </c>
      <c r="O65" s="15"/>
    </row>
    <row r="66" spans="1:16" ht="15" customHeight="1" x14ac:dyDescent="0.25">
      <c r="A66" s="30" t="s">
        <v>54</v>
      </c>
      <c r="B66" s="33" t="s">
        <v>117</v>
      </c>
      <c r="C66" s="30" t="s">
        <v>118</v>
      </c>
      <c r="D66" s="30" t="s">
        <v>35</v>
      </c>
      <c r="E66" s="27">
        <f>SUM(F66:H69)</f>
        <v>12770262</v>
      </c>
      <c r="F66" s="27">
        <v>10585612</v>
      </c>
      <c r="G66" s="27">
        <v>1578430</v>
      </c>
      <c r="H66" s="27">
        <v>606220</v>
      </c>
      <c r="I66" s="25" t="s">
        <v>12</v>
      </c>
      <c r="J66" s="26"/>
      <c r="K66" s="20">
        <v>0</v>
      </c>
      <c r="L66" s="20">
        <v>0</v>
      </c>
      <c r="M66" s="20">
        <v>0</v>
      </c>
      <c r="N66" s="20">
        <v>0</v>
      </c>
    </row>
    <row r="67" spans="1:16" ht="15" customHeight="1" x14ac:dyDescent="0.25">
      <c r="A67" s="31"/>
      <c r="B67" s="34"/>
      <c r="C67" s="31"/>
      <c r="D67" s="31"/>
      <c r="E67" s="28"/>
      <c r="F67" s="28"/>
      <c r="G67" s="28"/>
      <c r="H67" s="28"/>
      <c r="I67" s="25" t="s">
        <v>13</v>
      </c>
      <c r="J67" s="26"/>
      <c r="K67" s="20">
        <f>SUM(K68:K68)</f>
        <v>12770262</v>
      </c>
      <c r="L67" s="20">
        <f>SUM(L68:L68)</f>
        <v>10585612</v>
      </c>
      <c r="M67" s="20">
        <f>SUM(M68:M68)</f>
        <v>1578430</v>
      </c>
      <c r="N67" s="20">
        <f>SUM(N68:N68)</f>
        <v>606220</v>
      </c>
    </row>
    <row r="68" spans="1:16" ht="15" customHeight="1" x14ac:dyDescent="0.25">
      <c r="A68" s="31"/>
      <c r="B68" s="34"/>
      <c r="C68" s="31"/>
      <c r="D68" s="31"/>
      <c r="E68" s="28"/>
      <c r="F68" s="28"/>
      <c r="G68" s="28"/>
      <c r="H68" s="28"/>
      <c r="I68" s="19" t="s">
        <v>11</v>
      </c>
      <c r="J68" s="19" t="s">
        <v>123</v>
      </c>
      <c r="K68" s="20">
        <f>SUM(L68:N68)</f>
        <v>12770262</v>
      </c>
      <c r="L68" s="20">
        <v>10585612</v>
      </c>
      <c r="M68" s="20">
        <v>1578430</v>
      </c>
      <c r="N68" s="20">
        <v>606220</v>
      </c>
    </row>
    <row r="69" spans="1:16" ht="15" customHeight="1" x14ac:dyDescent="0.25">
      <c r="A69" s="32"/>
      <c r="B69" s="35"/>
      <c r="C69" s="32"/>
      <c r="D69" s="32"/>
      <c r="E69" s="29"/>
      <c r="F69" s="29"/>
      <c r="G69" s="29"/>
      <c r="H69" s="29"/>
      <c r="I69" s="25" t="s">
        <v>16</v>
      </c>
      <c r="J69" s="26"/>
      <c r="K69" s="20">
        <f>L69+M69+N69</f>
        <v>0</v>
      </c>
      <c r="L69" s="20">
        <v>0</v>
      </c>
      <c r="M69" s="20">
        <v>0</v>
      </c>
      <c r="N69" s="20">
        <v>0</v>
      </c>
      <c r="P69" s="17"/>
    </row>
    <row r="70" spans="1:16" ht="15" customHeight="1" x14ac:dyDescent="0.25">
      <c r="A70" s="30" t="s">
        <v>55</v>
      </c>
      <c r="B70" s="33" t="s">
        <v>68</v>
      </c>
      <c r="C70" s="30" t="s">
        <v>69</v>
      </c>
      <c r="D70" s="30" t="s">
        <v>41</v>
      </c>
      <c r="E70" s="27">
        <f>SUM(F70:H73)</f>
        <v>37259223</v>
      </c>
      <c r="F70" s="27">
        <v>31670340</v>
      </c>
      <c r="G70" s="27">
        <v>2794441</v>
      </c>
      <c r="H70" s="27">
        <v>2794442</v>
      </c>
      <c r="I70" s="25" t="s">
        <v>12</v>
      </c>
      <c r="J70" s="26"/>
      <c r="K70" s="20">
        <f>L70+M70+N70</f>
        <v>33624776.869999997</v>
      </c>
      <c r="L70" s="20">
        <f>F70-L72</f>
        <v>28770318.869999997</v>
      </c>
      <c r="M70" s="20">
        <f>G70-M72</f>
        <v>2427229</v>
      </c>
      <c r="N70" s="20">
        <f>H70-N72</f>
        <v>2427229</v>
      </c>
    </row>
    <row r="71" spans="1:16" ht="15" customHeight="1" x14ac:dyDescent="0.25">
      <c r="A71" s="31"/>
      <c r="B71" s="34"/>
      <c r="C71" s="31"/>
      <c r="D71" s="31"/>
      <c r="E71" s="28"/>
      <c r="F71" s="28"/>
      <c r="G71" s="28"/>
      <c r="H71" s="28"/>
      <c r="I71" s="25" t="s">
        <v>13</v>
      </c>
      <c r="J71" s="26"/>
      <c r="K71" s="20">
        <f>K72</f>
        <v>3634446.1300000018</v>
      </c>
      <c r="L71" s="20">
        <f t="shared" ref="L71:N71" si="3">L72</f>
        <v>2900021.1300000018</v>
      </c>
      <c r="M71" s="20">
        <f t="shared" si="3"/>
        <v>367212</v>
      </c>
      <c r="N71" s="20">
        <f t="shared" si="3"/>
        <v>367213</v>
      </c>
    </row>
    <row r="72" spans="1:16" ht="15" customHeight="1" x14ac:dyDescent="0.25">
      <c r="A72" s="31"/>
      <c r="B72" s="34"/>
      <c r="C72" s="31"/>
      <c r="D72" s="31"/>
      <c r="E72" s="28"/>
      <c r="F72" s="28"/>
      <c r="G72" s="28"/>
      <c r="H72" s="28"/>
      <c r="I72" s="19" t="s">
        <v>11</v>
      </c>
      <c r="J72" s="19" t="s">
        <v>126</v>
      </c>
      <c r="K72" s="20">
        <v>3634446.1300000018</v>
      </c>
      <c r="L72" s="20">
        <v>2900021.1300000018</v>
      </c>
      <c r="M72" s="20">
        <v>367212</v>
      </c>
      <c r="N72" s="24">
        <v>367213</v>
      </c>
    </row>
    <row r="73" spans="1:16" ht="15" customHeight="1" x14ac:dyDescent="0.25">
      <c r="A73" s="32"/>
      <c r="B73" s="35"/>
      <c r="C73" s="32"/>
      <c r="D73" s="32"/>
      <c r="E73" s="29"/>
      <c r="F73" s="29"/>
      <c r="G73" s="29"/>
      <c r="H73" s="29"/>
      <c r="I73" s="25" t="s">
        <v>16</v>
      </c>
      <c r="J73" s="26"/>
      <c r="K73" s="20">
        <f>L73+M73+N73</f>
        <v>0</v>
      </c>
      <c r="L73" s="20">
        <v>0</v>
      </c>
      <c r="M73" s="20">
        <v>0</v>
      </c>
      <c r="N73" s="24">
        <v>0</v>
      </c>
      <c r="O73" s="15"/>
    </row>
    <row r="74" spans="1:16" ht="15" customHeight="1" x14ac:dyDescent="0.25">
      <c r="A74" s="30" t="s">
        <v>59</v>
      </c>
      <c r="B74" s="33" t="s">
        <v>70</v>
      </c>
      <c r="C74" s="30" t="s">
        <v>71</v>
      </c>
      <c r="D74" s="30" t="s">
        <v>41</v>
      </c>
      <c r="E74" s="27">
        <f>SUM(F74:H77)</f>
        <v>18740119</v>
      </c>
      <c r="F74" s="27">
        <v>15929101</v>
      </c>
      <c r="G74" s="27">
        <v>0</v>
      </c>
      <c r="H74" s="27">
        <v>2811018</v>
      </c>
      <c r="I74" s="25" t="s">
        <v>12</v>
      </c>
      <c r="J74" s="26"/>
      <c r="K74" s="20">
        <f>L74+N74</f>
        <v>17024360</v>
      </c>
      <c r="L74" s="20">
        <v>14470706</v>
      </c>
      <c r="M74" s="20">
        <v>0</v>
      </c>
      <c r="N74" s="24">
        <f>H74-N75</f>
        <v>2553654</v>
      </c>
      <c r="O74" s="14"/>
      <c r="P74" s="16"/>
    </row>
    <row r="75" spans="1:16" ht="15" customHeight="1" x14ac:dyDescent="0.25">
      <c r="A75" s="31"/>
      <c r="B75" s="34"/>
      <c r="C75" s="31"/>
      <c r="D75" s="31"/>
      <c r="E75" s="28"/>
      <c r="F75" s="28"/>
      <c r="G75" s="28"/>
      <c r="H75" s="28"/>
      <c r="I75" s="25" t="s">
        <v>13</v>
      </c>
      <c r="J75" s="26"/>
      <c r="K75" s="20">
        <f>L75+N75</f>
        <v>1715759</v>
      </c>
      <c r="L75" s="20">
        <f t="shared" ref="L75:N75" si="4">L76</f>
        <v>1458395</v>
      </c>
      <c r="M75" s="20">
        <f t="shared" si="4"/>
        <v>0</v>
      </c>
      <c r="N75" s="20">
        <f t="shared" si="4"/>
        <v>257364</v>
      </c>
      <c r="O75" s="14"/>
    </row>
    <row r="76" spans="1:16" ht="15" customHeight="1" x14ac:dyDescent="0.25">
      <c r="A76" s="31"/>
      <c r="B76" s="34"/>
      <c r="C76" s="31"/>
      <c r="D76" s="31"/>
      <c r="E76" s="28"/>
      <c r="F76" s="28"/>
      <c r="G76" s="28"/>
      <c r="H76" s="28"/>
      <c r="I76" s="19" t="s">
        <v>11</v>
      </c>
      <c r="J76" s="19" t="s">
        <v>126</v>
      </c>
      <c r="K76" s="20">
        <f>L76+N76</f>
        <v>1715759</v>
      </c>
      <c r="L76" s="20">
        <v>1458395</v>
      </c>
      <c r="M76" s="20">
        <v>0</v>
      </c>
      <c r="N76" s="24">
        <v>257364</v>
      </c>
      <c r="O76" s="22"/>
    </row>
    <row r="77" spans="1:16" ht="15" customHeight="1" x14ac:dyDescent="0.25">
      <c r="A77" s="32"/>
      <c r="B77" s="35"/>
      <c r="C77" s="32"/>
      <c r="D77" s="32"/>
      <c r="E77" s="29"/>
      <c r="F77" s="29"/>
      <c r="G77" s="29"/>
      <c r="H77" s="29"/>
      <c r="I77" s="25" t="s">
        <v>16</v>
      </c>
      <c r="J77" s="26"/>
      <c r="K77" s="20">
        <v>0</v>
      </c>
      <c r="L77" s="20">
        <v>0</v>
      </c>
      <c r="M77" s="20">
        <f>G73-M74</f>
        <v>0</v>
      </c>
      <c r="N77" s="24">
        <v>0</v>
      </c>
      <c r="O77" s="15"/>
    </row>
    <row r="78" spans="1:16" ht="15" customHeight="1" x14ac:dyDescent="0.25">
      <c r="A78" s="30" t="s">
        <v>80</v>
      </c>
      <c r="B78" s="33" t="s">
        <v>119</v>
      </c>
      <c r="C78" s="30" t="s">
        <v>120</v>
      </c>
      <c r="D78" s="30" t="s">
        <v>17</v>
      </c>
      <c r="E78" s="27">
        <f>F78+G78+H78</f>
        <v>8109361</v>
      </c>
      <c r="F78" s="27">
        <v>8109361</v>
      </c>
      <c r="G78" s="27">
        <v>0</v>
      </c>
      <c r="H78" s="27">
        <v>0</v>
      </c>
      <c r="I78" s="25" t="s">
        <v>12</v>
      </c>
      <c r="J78" s="26"/>
      <c r="K78" s="20">
        <f>L78</f>
        <v>5502780</v>
      </c>
      <c r="L78" s="20">
        <v>5502780</v>
      </c>
      <c r="M78" s="20">
        <v>0</v>
      </c>
      <c r="N78" s="20">
        <v>0</v>
      </c>
    </row>
    <row r="79" spans="1:16" ht="15" customHeight="1" x14ac:dyDescent="0.25">
      <c r="A79" s="31"/>
      <c r="B79" s="34"/>
      <c r="C79" s="31"/>
      <c r="D79" s="31"/>
      <c r="E79" s="28"/>
      <c r="F79" s="28"/>
      <c r="G79" s="28"/>
      <c r="H79" s="28"/>
      <c r="I79" s="25" t="s">
        <v>13</v>
      </c>
      <c r="J79" s="26"/>
      <c r="K79" s="20">
        <f>L79</f>
        <v>2606581</v>
      </c>
      <c r="L79" s="20">
        <f>L80</f>
        <v>2606581</v>
      </c>
      <c r="M79" s="20">
        <f t="shared" ref="M79:N79" si="5">M80</f>
        <v>0</v>
      </c>
      <c r="N79" s="20">
        <f t="shared" si="5"/>
        <v>0</v>
      </c>
    </row>
    <row r="80" spans="1:16" x14ac:dyDescent="0.25">
      <c r="A80" s="31"/>
      <c r="B80" s="34"/>
      <c r="C80" s="31"/>
      <c r="D80" s="31"/>
      <c r="E80" s="28"/>
      <c r="F80" s="28"/>
      <c r="G80" s="28"/>
      <c r="H80" s="28"/>
      <c r="I80" s="19" t="s">
        <v>11</v>
      </c>
      <c r="J80" s="19" t="s">
        <v>123</v>
      </c>
      <c r="K80" s="20">
        <f>L80+M80+N80</f>
        <v>2606581</v>
      </c>
      <c r="L80" s="20">
        <v>2606581</v>
      </c>
      <c r="M80" s="20">
        <f>G78</f>
        <v>0</v>
      </c>
      <c r="N80" s="20">
        <f>H78</f>
        <v>0</v>
      </c>
    </row>
    <row r="81" spans="1:15" ht="12.75" customHeight="1" x14ac:dyDescent="0.25">
      <c r="A81" s="32"/>
      <c r="B81" s="35"/>
      <c r="C81" s="32"/>
      <c r="D81" s="32"/>
      <c r="E81" s="29"/>
      <c r="F81" s="29"/>
      <c r="G81" s="29"/>
      <c r="H81" s="29"/>
      <c r="I81" s="25" t="s">
        <v>16</v>
      </c>
      <c r="J81" s="26"/>
      <c r="K81" s="20">
        <f>L81+M81+N81</f>
        <v>0</v>
      </c>
      <c r="L81" s="20">
        <v>0</v>
      </c>
      <c r="M81" s="20">
        <v>0</v>
      </c>
      <c r="N81" s="20">
        <v>0</v>
      </c>
    </row>
    <row r="82" spans="1:15" ht="15" customHeight="1" x14ac:dyDescent="0.25">
      <c r="A82" s="30" t="s">
        <v>81</v>
      </c>
      <c r="B82" s="33" t="s">
        <v>112</v>
      </c>
      <c r="C82" s="30" t="s">
        <v>113</v>
      </c>
      <c r="D82" s="30" t="s">
        <v>17</v>
      </c>
      <c r="E82" s="27">
        <f>F82+G82+H82</f>
        <v>18377305</v>
      </c>
      <c r="F82" s="27">
        <v>18094022</v>
      </c>
      <c r="G82" s="27">
        <v>0</v>
      </c>
      <c r="H82" s="27">
        <v>283283</v>
      </c>
      <c r="I82" s="25" t="s">
        <v>12</v>
      </c>
      <c r="J82" s="26"/>
      <c r="K82" s="20">
        <f>L82+N82</f>
        <v>2354223.38</v>
      </c>
      <c r="L82" s="20">
        <v>2309683.38</v>
      </c>
      <c r="M82" s="20">
        <f t="shared" ref="M82:N84" si="6">M83</f>
        <v>0</v>
      </c>
      <c r="N82" s="20">
        <v>44540</v>
      </c>
    </row>
    <row r="83" spans="1:15" ht="15" customHeight="1" x14ac:dyDescent="0.25">
      <c r="A83" s="31"/>
      <c r="B83" s="34"/>
      <c r="C83" s="31"/>
      <c r="D83" s="31"/>
      <c r="E83" s="28"/>
      <c r="F83" s="28"/>
      <c r="G83" s="28"/>
      <c r="H83" s="28"/>
      <c r="I83" s="25" t="s">
        <v>13</v>
      </c>
      <c r="J83" s="26"/>
      <c r="K83" s="20">
        <f>L83+N83</f>
        <v>16023081.619999999</v>
      </c>
      <c r="L83" s="20">
        <f>L84</f>
        <v>15784338.619999999</v>
      </c>
      <c r="M83" s="20">
        <f t="shared" si="6"/>
        <v>0</v>
      </c>
      <c r="N83" s="20">
        <f t="shared" si="6"/>
        <v>238743</v>
      </c>
    </row>
    <row r="84" spans="1:15" x14ac:dyDescent="0.25">
      <c r="A84" s="31"/>
      <c r="B84" s="34"/>
      <c r="C84" s="31"/>
      <c r="D84" s="31"/>
      <c r="E84" s="28"/>
      <c r="F84" s="28"/>
      <c r="G84" s="28"/>
      <c r="H84" s="28"/>
      <c r="I84" s="19" t="s">
        <v>11</v>
      </c>
      <c r="J84" s="19" t="s">
        <v>123</v>
      </c>
      <c r="K84" s="20">
        <f>L84+N84</f>
        <v>16023081.619999999</v>
      </c>
      <c r="L84" s="20">
        <v>15784338.619999999</v>
      </c>
      <c r="M84" s="20">
        <f t="shared" si="6"/>
        <v>0</v>
      </c>
      <c r="N84" s="20">
        <v>238743</v>
      </c>
    </row>
    <row r="85" spans="1:15" ht="13.5" customHeight="1" x14ac:dyDescent="0.25">
      <c r="A85" s="32"/>
      <c r="B85" s="35"/>
      <c r="C85" s="32"/>
      <c r="D85" s="32"/>
      <c r="E85" s="29"/>
      <c r="F85" s="29"/>
      <c r="G85" s="29"/>
      <c r="H85" s="29"/>
      <c r="I85" s="25" t="s">
        <v>16</v>
      </c>
      <c r="J85" s="26"/>
      <c r="K85" s="20">
        <f>L85+M85+N85</f>
        <v>0</v>
      </c>
      <c r="L85" s="20">
        <v>0</v>
      </c>
      <c r="M85" s="20">
        <v>0</v>
      </c>
      <c r="N85" s="20">
        <v>0</v>
      </c>
    </row>
    <row r="86" spans="1:15" ht="15" customHeight="1" x14ac:dyDescent="0.25">
      <c r="A86" s="30" t="s">
        <v>82</v>
      </c>
      <c r="B86" s="33" t="s">
        <v>110</v>
      </c>
      <c r="C86" s="30" t="s">
        <v>111</v>
      </c>
      <c r="D86" s="30" t="s">
        <v>17</v>
      </c>
      <c r="E86" s="27">
        <f>F86+G86+H86</f>
        <v>5908845</v>
      </c>
      <c r="F86" s="27">
        <v>5792400</v>
      </c>
      <c r="G86" s="27">
        <v>0</v>
      </c>
      <c r="H86" s="27">
        <v>116445</v>
      </c>
      <c r="I86" s="25" t="s">
        <v>12</v>
      </c>
      <c r="J86" s="26"/>
      <c r="K86" s="20">
        <f>L86+N86</f>
        <v>5908845</v>
      </c>
      <c r="L86" s="20">
        <v>5792400</v>
      </c>
      <c r="M86" s="20">
        <f t="shared" ref="M86" si="7">M87</f>
        <v>0</v>
      </c>
      <c r="N86" s="20">
        <v>116445</v>
      </c>
    </row>
    <row r="87" spans="1:15" ht="15" customHeight="1" x14ac:dyDescent="0.25">
      <c r="A87" s="31"/>
      <c r="B87" s="34"/>
      <c r="C87" s="31"/>
      <c r="D87" s="31"/>
      <c r="E87" s="28"/>
      <c r="F87" s="28"/>
      <c r="G87" s="28"/>
      <c r="H87" s="28"/>
      <c r="I87" s="25" t="s">
        <v>13</v>
      </c>
      <c r="J87" s="26"/>
      <c r="K87" s="20">
        <v>0</v>
      </c>
      <c r="L87" s="20">
        <v>0</v>
      </c>
      <c r="M87" s="20">
        <v>0</v>
      </c>
      <c r="N87" s="20">
        <v>0</v>
      </c>
    </row>
    <row r="88" spans="1:15" ht="15" customHeight="1" x14ac:dyDescent="0.25">
      <c r="A88" s="32"/>
      <c r="B88" s="35"/>
      <c r="C88" s="32"/>
      <c r="D88" s="32"/>
      <c r="E88" s="29"/>
      <c r="F88" s="29"/>
      <c r="G88" s="29"/>
      <c r="H88" s="29"/>
      <c r="I88" s="25" t="s">
        <v>16</v>
      </c>
      <c r="J88" s="26"/>
      <c r="K88" s="20">
        <f t="shared" ref="K88:K94" si="8">L88+M88+N88</f>
        <v>0</v>
      </c>
      <c r="L88" s="20">
        <v>0</v>
      </c>
      <c r="M88" s="20">
        <f>G86-M87</f>
        <v>0</v>
      </c>
      <c r="N88" s="20">
        <v>0</v>
      </c>
    </row>
    <row r="89" spans="1:15" ht="15" customHeight="1" x14ac:dyDescent="0.25">
      <c r="A89" s="30" t="s">
        <v>83</v>
      </c>
      <c r="B89" s="33" t="s">
        <v>101</v>
      </c>
      <c r="C89" s="30" t="s">
        <v>102</v>
      </c>
      <c r="D89" s="30" t="s">
        <v>35</v>
      </c>
      <c r="E89" s="27">
        <f>F89+G89+H89</f>
        <v>10048041</v>
      </c>
      <c r="F89" s="27">
        <v>9847080</v>
      </c>
      <c r="G89" s="27">
        <v>0</v>
      </c>
      <c r="H89" s="27">
        <v>200961</v>
      </c>
      <c r="I89" s="25" t="s">
        <v>12</v>
      </c>
      <c r="J89" s="26"/>
      <c r="K89" s="20">
        <f t="shared" si="8"/>
        <v>5083126.62</v>
      </c>
      <c r="L89" s="20">
        <v>4981464</v>
      </c>
      <c r="M89" s="20">
        <f t="shared" ref="M89" si="9">M90</f>
        <v>0</v>
      </c>
      <c r="N89" s="24">
        <v>101662.62</v>
      </c>
    </row>
    <row r="90" spans="1:15" ht="15" customHeight="1" x14ac:dyDescent="0.25">
      <c r="A90" s="31"/>
      <c r="B90" s="34"/>
      <c r="C90" s="31"/>
      <c r="D90" s="31"/>
      <c r="E90" s="28"/>
      <c r="F90" s="28"/>
      <c r="G90" s="28"/>
      <c r="H90" s="28"/>
      <c r="I90" s="25" t="s">
        <v>13</v>
      </c>
      <c r="J90" s="26"/>
      <c r="K90" s="20">
        <f t="shared" si="8"/>
        <v>4964914.2</v>
      </c>
      <c r="L90" s="20">
        <f>L91+L92</f>
        <v>4865616</v>
      </c>
      <c r="M90" s="20">
        <f t="shared" ref="M90:N90" si="10">M91+M92</f>
        <v>0</v>
      </c>
      <c r="N90" s="20">
        <f t="shared" si="10"/>
        <v>99298.2</v>
      </c>
    </row>
    <row r="91" spans="1:15" x14ac:dyDescent="0.25">
      <c r="A91" s="31"/>
      <c r="B91" s="34"/>
      <c r="C91" s="31"/>
      <c r="D91" s="31"/>
      <c r="E91" s="28"/>
      <c r="F91" s="28"/>
      <c r="G91" s="28"/>
      <c r="H91" s="28"/>
      <c r="I91" s="19" t="s">
        <v>11</v>
      </c>
      <c r="J91" s="19" t="s">
        <v>123</v>
      </c>
      <c r="K91" s="20">
        <f t="shared" si="8"/>
        <v>2009608.2</v>
      </c>
      <c r="L91" s="20">
        <v>1969416</v>
      </c>
      <c r="M91" s="20">
        <v>0</v>
      </c>
      <c r="N91" s="24">
        <v>40192.199999999997</v>
      </c>
    </row>
    <row r="92" spans="1:15" x14ac:dyDescent="0.25">
      <c r="A92" s="31"/>
      <c r="B92" s="34"/>
      <c r="C92" s="31"/>
      <c r="D92" s="31"/>
      <c r="E92" s="28"/>
      <c r="F92" s="28"/>
      <c r="G92" s="28"/>
      <c r="H92" s="28"/>
      <c r="I92" s="19" t="s">
        <v>14</v>
      </c>
      <c r="J92" s="19" t="s">
        <v>126</v>
      </c>
      <c r="K92" s="20">
        <f t="shared" ref="K92" si="11">L92+M92+N92</f>
        <v>2955306</v>
      </c>
      <c r="L92" s="20">
        <v>2896200</v>
      </c>
      <c r="M92" s="20">
        <v>0</v>
      </c>
      <c r="N92" s="24">
        <v>59106</v>
      </c>
    </row>
    <row r="93" spans="1:15" ht="15" customHeight="1" x14ac:dyDescent="0.25">
      <c r="A93" s="32"/>
      <c r="B93" s="35"/>
      <c r="C93" s="32"/>
      <c r="D93" s="32"/>
      <c r="E93" s="29"/>
      <c r="F93" s="29"/>
      <c r="G93" s="29"/>
      <c r="H93" s="29"/>
      <c r="I93" s="25" t="s">
        <v>16</v>
      </c>
      <c r="J93" s="26"/>
      <c r="K93" s="20">
        <f t="shared" si="8"/>
        <v>0</v>
      </c>
      <c r="L93" s="20">
        <v>0</v>
      </c>
      <c r="M93" s="20">
        <f>G89-M90</f>
        <v>0</v>
      </c>
      <c r="N93" s="24">
        <v>0</v>
      </c>
    </row>
    <row r="94" spans="1:15" ht="15" customHeight="1" x14ac:dyDescent="0.25">
      <c r="A94" s="30" t="s">
        <v>84</v>
      </c>
      <c r="B94" s="33" t="s">
        <v>23</v>
      </c>
      <c r="C94" s="30" t="s">
        <v>24</v>
      </c>
      <c r="D94" s="30" t="s">
        <v>17</v>
      </c>
      <c r="E94" s="27">
        <f>F94+G94+H94</f>
        <v>13274748</v>
      </c>
      <c r="F94" s="27">
        <v>13032901</v>
      </c>
      <c r="G94" s="27">
        <v>0</v>
      </c>
      <c r="H94" s="27">
        <v>241847</v>
      </c>
      <c r="I94" s="25" t="s">
        <v>12</v>
      </c>
      <c r="J94" s="26"/>
      <c r="K94" s="20">
        <f t="shared" si="8"/>
        <v>4923429.9499999993</v>
      </c>
      <c r="L94" s="20">
        <v>4796117.5199999996</v>
      </c>
      <c r="M94" s="20">
        <v>0</v>
      </c>
      <c r="N94" s="24">
        <v>127312.43</v>
      </c>
    </row>
    <row r="95" spans="1:15" ht="15" customHeight="1" x14ac:dyDescent="0.25">
      <c r="A95" s="31"/>
      <c r="B95" s="34"/>
      <c r="C95" s="31"/>
      <c r="D95" s="31"/>
      <c r="E95" s="28"/>
      <c r="F95" s="28"/>
      <c r="G95" s="28"/>
      <c r="H95" s="28"/>
      <c r="I95" s="25" t="s">
        <v>13</v>
      </c>
      <c r="J95" s="26"/>
      <c r="K95" s="20">
        <f>L95+N95</f>
        <v>8351318.0500000007</v>
      </c>
      <c r="L95" s="20">
        <f>L96+L97+L98</f>
        <v>8236783.4800000004</v>
      </c>
      <c r="M95" s="20">
        <v>0</v>
      </c>
      <c r="N95" s="20">
        <f>N96+N97</f>
        <v>114534.57</v>
      </c>
    </row>
    <row r="96" spans="1:15" ht="15" customHeight="1" x14ac:dyDescent="0.25">
      <c r="A96" s="31"/>
      <c r="B96" s="34"/>
      <c r="C96" s="31"/>
      <c r="D96" s="31"/>
      <c r="E96" s="28"/>
      <c r="F96" s="28"/>
      <c r="G96" s="28"/>
      <c r="H96" s="28"/>
      <c r="I96" s="19" t="s">
        <v>11</v>
      </c>
      <c r="J96" s="19" t="s">
        <v>123</v>
      </c>
      <c r="K96" s="20">
        <f>L96+N96</f>
        <v>2965804.63</v>
      </c>
      <c r="L96" s="20">
        <v>2906300</v>
      </c>
      <c r="M96" s="20">
        <v>0</v>
      </c>
      <c r="N96" s="20">
        <v>59504.63</v>
      </c>
      <c r="O96" s="21"/>
    </row>
    <row r="97" spans="1:18" ht="15" customHeight="1" x14ac:dyDescent="0.25">
      <c r="A97" s="31"/>
      <c r="B97" s="34"/>
      <c r="C97" s="31"/>
      <c r="D97" s="31"/>
      <c r="E97" s="28"/>
      <c r="F97" s="28"/>
      <c r="G97" s="28"/>
      <c r="H97" s="28"/>
      <c r="I97" s="19" t="s">
        <v>14</v>
      </c>
      <c r="J97" s="19" t="s">
        <v>127</v>
      </c>
      <c r="K97" s="20">
        <f>L97+N97</f>
        <v>3078653.42</v>
      </c>
      <c r="L97" s="20">
        <v>3023623.48</v>
      </c>
      <c r="M97" s="20">
        <v>0</v>
      </c>
      <c r="N97" s="20">
        <v>55029.94</v>
      </c>
    </row>
    <row r="98" spans="1:18" ht="15" customHeight="1" x14ac:dyDescent="0.25">
      <c r="A98" s="31"/>
      <c r="B98" s="34"/>
      <c r="C98" s="31"/>
      <c r="D98" s="31"/>
      <c r="E98" s="28"/>
      <c r="F98" s="28"/>
      <c r="G98" s="28"/>
      <c r="H98" s="28"/>
      <c r="I98" s="19" t="s">
        <v>15</v>
      </c>
      <c r="J98" s="19" t="s">
        <v>130</v>
      </c>
      <c r="K98" s="20">
        <f>L98+N98</f>
        <v>2306860</v>
      </c>
      <c r="L98" s="20">
        <v>2306860</v>
      </c>
      <c r="M98" s="20">
        <v>0</v>
      </c>
      <c r="N98" s="20">
        <v>0</v>
      </c>
    </row>
    <row r="99" spans="1:18" ht="14.25" customHeight="1" x14ac:dyDescent="0.25">
      <c r="A99" s="32"/>
      <c r="B99" s="35"/>
      <c r="C99" s="32"/>
      <c r="D99" s="32"/>
      <c r="E99" s="29"/>
      <c r="F99" s="29"/>
      <c r="G99" s="29"/>
      <c r="H99" s="29"/>
      <c r="I99" s="25" t="s">
        <v>16</v>
      </c>
      <c r="J99" s="26"/>
      <c r="K99" s="20">
        <f>L99+M99+N99</f>
        <v>0</v>
      </c>
      <c r="L99" s="20">
        <v>0</v>
      </c>
      <c r="M99" s="20">
        <f>G94-M95</f>
        <v>0</v>
      </c>
      <c r="N99" s="20">
        <v>0</v>
      </c>
    </row>
    <row r="100" spans="1:18" ht="15" customHeight="1" x14ac:dyDescent="0.25">
      <c r="A100" s="30" t="s">
        <v>85</v>
      </c>
      <c r="B100" s="33" t="s">
        <v>95</v>
      </c>
      <c r="C100" s="30" t="s">
        <v>97</v>
      </c>
      <c r="D100" s="30" t="s">
        <v>17</v>
      </c>
      <c r="E100" s="27">
        <f>SUM(F100:H102)</f>
        <v>17613313</v>
      </c>
      <c r="F100" s="27">
        <v>17481001</v>
      </c>
      <c r="G100" s="27">
        <v>0</v>
      </c>
      <c r="H100" s="27">
        <v>132312</v>
      </c>
      <c r="I100" s="25" t="s">
        <v>12</v>
      </c>
      <c r="J100" s="26"/>
      <c r="K100" s="20">
        <f>L100+N100</f>
        <v>17613313</v>
      </c>
      <c r="L100" s="20">
        <v>17481001</v>
      </c>
      <c r="M100" s="20">
        <v>0</v>
      </c>
      <c r="N100" s="20">
        <f>112800+19512</f>
        <v>132312</v>
      </c>
    </row>
    <row r="101" spans="1:18" ht="15" customHeight="1" x14ac:dyDescent="0.25">
      <c r="A101" s="31"/>
      <c r="B101" s="34"/>
      <c r="C101" s="31"/>
      <c r="D101" s="31"/>
      <c r="E101" s="28"/>
      <c r="F101" s="28"/>
      <c r="G101" s="28"/>
      <c r="H101" s="28"/>
      <c r="I101" s="25" t="s">
        <v>13</v>
      </c>
      <c r="J101" s="26"/>
      <c r="K101" s="20">
        <v>0</v>
      </c>
      <c r="L101" s="20">
        <v>0</v>
      </c>
      <c r="M101" s="20">
        <v>0</v>
      </c>
      <c r="N101" s="20">
        <v>0</v>
      </c>
      <c r="R101" s="6"/>
    </row>
    <row r="102" spans="1:18" ht="14.25" customHeight="1" x14ac:dyDescent="0.25">
      <c r="A102" s="32"/>
      <c r="B102" s="35"/>
      <c r="C102" s="32"/>
      <c r="D102" s="32"/>
      <c r="E102" s="29"/>
      <c r="F102" s="29"/>
      <c r="G102" s="29"/>
      <c r="H102" s="29"/>
      <c r="I102" s="25" t="s">
        <v>16</v>
      </c>
      <c r="J102" s="26"/>
      <c r="K102" s="20">
        <v>0</v>
      </c>
      <c r="L102" s="20">
        <v>0</v>
      </c>
      <c r="M102" s="20">
        <f>G100-M101</f>
        <v>0</v>
      </c>
      <c r="N102" s="20">
        <v>0</v>
      </c>
    </row>
    <row r="103" spans="1:18" ht="15" customHeight="1" x14ac:dyDescent="0.25">
      <c r="A103" s="30" t="s">
        <v>86</v>
      </c>
      <c r="B103" s="33" t="s">
        <v>96</v>
      </c>
      <c r="C103" s="30" t="s">
        <v>98</v>
      </c>
      <c r="D103" s="30" t="s">
        <v>35</v>
      </c>
      <c r="E103" s="27">
        <f>SUM(F103:H107)</f>
        <v>7646714</v>
      </c>
      <c r="F103" s="27">
        <v>7417313</v>
      </c>
      <c r="G103" s="27">
        <v>0</v>
      </c>
      <c r="H103" s="27">
        <v>229401</v>
      </c>
      <c r="I103" s="25" t="s">
        <v>12</v>
      </c>
      <c r="J103" s="26"/>
      <c r="K103" s="20">
        <v>0</v>
      </c>
      <c r="L103" s="20">
        <v>0</v>
      </c>
      <c r="M103" s="20">
        <v>0</v>
      </c>
      <c r="N103" s="20">
        <v>0</v>
      </c>
    </row>
    <row r="104" spans="1:18" ht="15" customHeight="1" x14ac:dyDescent="0.25">
      <c r="A104" s="31"/>
      <c r="B104" s="34"/>
      <c r="C104" s="31"/>
      <c r="D104" s="31"/>
      <c r="E104" s="28"/>
      <c r="F104" s="28"/>
      <c r="G104" s="28"/>
      <c r="H104" s="28"/>
      <c r="I104" s="25" t="s">
        <v>13</v>
      </c>
      <c r="J104" s="26"/>
      <c r="K104" s="20">
        <f>K105+K106</f>
        <v>7646713.6975411447</v>
      </c>
      <c r="L104" s="20">
        <f t="shared" ref="L104:N104" si="12">L105+L106</f>
        <v>7417313</v>
      </c>
      <c r="M104" s="20">
        <f t="shared" si="12"/>
        <v>0</v>
      </c>
      <c r="N104" s="20">
        <f t="shared" si="12"/>
        <v>229400.69754114462</v>
      </c>
    </row>
    <row r="105" spans="1:18" ht="15" customHeight="1" x14ac:dyDescent="0.25">
      <c r="A105" s="31"/>
      <c r="B105" s="34"/>
      <c r="C105" s="31"/>
      <c r="D105" s="31"/>
      <c r="E105" s="28"/>
      <c r="F105" s="28"/>
      <c r="G105" s="28"/>
      <c r="H105" s="28"/>
      <c r="I105" s="19" t="s">
        <v>11</v>
      </c>
      <c r="J105" s="19" t="s">
        <v>129</v>
      </c>
      <c r="K105" s="20">
        <f>SUM(L105:N105)</f>
        <v>5705633.6975411447</v>
      </c>
      <c r="L105" s="20">
        <v>5534465</v>
      </c>
      <c r="M105" s="20">
        <v>0</v>
      </c>
      <c r="N105" s="20">
        <f>H103*L105/F103</f>
        <v>171168.69754114462</v>
      </c>
    </row>
    <row r="106" spans="1:18" ht="15" customHeight="1" x14ac:dyDescent="0.25">
      <c r="A106" s="31"/>
      <c r="B106" s="34"/>
      <c r="C106" s="31"/>
      <c r="D106" s="31"/>
      <c r="E106" s="28"/>
      <c r="F106" s="28"/>
      <c r="G106" s="28"/>
      <c r="H106" s="28"/>
      <c r="I106" s="19" t="s">
        <v>14</v>
      </c>
      <c r="J106" s="19" t="s">
        <v>126</v>
      </c>
      <c r="K106" s="20">
        <f>SUM(L106:N106)</f>
        <v>1941080</v>
      </c>
      <c r="L106" s="20">
        <v>1882848</v>
      </c>
      <c r="M106" s="20">
        <v>0</v>
      </c>
      <c r="N106" s="20">
        <v>58232</v>
      </c>
    </row>
    <row r="107" spans="1:18" ht="15" customHeight="1" x14ac:dyDescent="0.25">
      <c r="A107" s="32"/>
      <c r="B107" s="35"/>
      <c r="C107" s="32"/>
      <c r="D107" s="32"/>
      <c r="E107" s="29"/>
      <c r="F107" s="29"/>
      <c r="G107" s="29"/>
      <c r="H107" s="29"/>
      <c r="I107" s="25" t="s">
        <v>16</v>
      </c>
      <c r="J107" s="26"/>
      <c r="K107" s="20">
        <v>0</v>
      </c>
      <c r="L107" s="20">
        <v>0</v>
      </c>
      <c r="M107" s="20">
        <f t="shared" ref="M107" si="13">G103-M104</f>
        <v>0</v>
      </c>
      <c r="N107" s="20">
        <v>0</v>
      </c>
      <c r="O107" s="15"/>
    </row>
    <row r="108" spans="1:18" ht="13.5" customHeight="1" x14ac:dyDescent="0.25">
      <c r="A108" s="30" t="s">
        <v>87</v>
      </c>
      <c r="B108" s="33" t="s">
        <v>42</v>
      </c>
      <c r="C108" s="30" t="s">
        <v>43</v>
      </c>
      <c r="D108" s="30" t="s">
        <v>17</v>
      </c>
      <c r="E108" s="27">
        <f>SUM(F108:H111)</f>
        <v>17377201</v>
      </c>
      <c r="F108" s="27">
        <v>17377201</v>
      </c>
      <c r="G108" s="27">
        <v>0</v>
      </c>
      <c r="H108" s="27">
        <v>0</v>
      </c>
      <c r="I108" s="25" t="s">
        <v>12</v>
      </c>
      <c r="J108" s="26"/>
      <c r="K108" s="20">
        <f>L108</f>
        <v>7189254.7300000004</v>
      </c>
      <c r="L108" s="20">
        <v>7189254.7300000004</v>
      </c>
      <c r="M108" s="20">
        <v>0</v>
      </c>
      <c r="N108" s="20">
        <v>0</v>
      </c>
    </row>
    <row r="109" spans="1:18" ht="15" customHeight="1" x14ac:dyDescent="0.25">
      <c r="A109" s="31"/>
      <c r="B109" s="34"/>
      <c r="C109" s="31"/>
      <c r="D109" s="31"/>
      <c r="E109" s="28"/>
      <c r="F109" s="28"/>
      <c r="G109" s="28"/>
      <c r="H109" s="28"/>
      <c r="I109" s="25" t="s">
        <v>13</v>
      </c>
      <c r="J109" s="26"/>
      <c r="K109" s="20">
        <f>K110</f>
        <v>10136701</v>
      </c>
      <c r="L109" s="20">
        <f>L110</f>
        <v>10136701</v>
      </c>
      <c r="M109" s="20">
        <f>SUM(M110:M110)</f>
        <v>0</v>
      </c>
      <c r="N109" s="20">
        <f>SUM(N110:N110)</f>
        <v>0</v>
      </c>
    </row>
    <row r="110" spans="1:18" x14ac:dyDescent="0.25">
      <c r="A110" s="31"/>
      <c r="B110" s="34"/>
      <c r="C110" s="31"/>
      <c r="D110" s="31"/>
      <c r="E110" s="28"/>
      <c r="F110" s="28"/>
      <c r="G110" s="28"/>
      <c r="H110" s="28"/>
      <c r="I110" s="19" t="s">
        <v>11</v>
      </c>
      <c r="J110" s="19" t="s">
        <v>123</v>
      </c>
      <c r="K110" s="20">
        <f>SUM(L110:N110)</f>
        <v>10136701</v>
      </c>
      <c r="L110" s="20">
        <v>10136701</v>
      </c>
      <c r="M110" s="20">
        <v>0</v>
      </c>
      <c r="N110" s="20">
        <v>0</v>
      </c>
    </row>
    <row r="111" spans="1:18" ht="15" customHeight="1" x14ac:dyDescent="0.25">
      <c r="A111" s="32"/>
      <c r="B111" s="35"/>
      <c r="C111" s="32"/>
      <c r="D111" s="32"/>
      <c r="E111" s="29"/>
      <c r="F111" s="29"/>
      <c r="G111" s="29"/>
      <c r="H111" s="29"/>
      <c r="I111" s="25" t="s">
        <v>16</v>
      </c>
      <c r="J111" s="26"/>
      <c r="K111" s="20">
        <v>51245.27</v>
      </c>
      <c r="L111" s="20">
        <v>51245.27</v>
      </c>
      <c r="M111" s="20">
        <f>G108-M109</f>
        <v>0</v>
      </c>
      <c r="N111" s="20">
        <f>H108-N109</f>
        <v>0</v>
      </c>
      <c r="O111" s="15"/>
    </row>
    <row r="112" spans="1:18" ht="17.25" customHeight="1" x14ac:dyDescent="0.25">
      <c r="A112" s="30" t="s">
        <v>88</v>
      </c>
      <c r="B112" s="33" t="s">
        <v>44</v>
      </c>
      <c r="C112" s="30" t="s">
        <v>45</v>
      </c>
      <c r="D112" s="30" t="s">
        <v>17</v>
      </c>
      <c r="E112" s="27">
        <f>SUM(F112:H115)</f>
        <v>21287071</v>
      </c>
      <c r="F112" s="27">
        <v>21287071</v>
      </c>
      <c r="G112" s="27">
        <v>0</v>
      </c>
      <c r="H112" s="27">
        <v>0</v>
      </c>
      <c r="I112" s="25" t="s">
        <v>12</v>
      </c>
      <c r="J112" s="26"/>
      <c r="K112" s="20">
        <f>L112</f>
        <v>19528169.02</v>
      </c>
      <c r="L112" s="20">
        <f>13736391+5791778.02</f>
        <v>19528169.02</v>
      </c>
      <c r="M112" s="20">
        <v>0</v>
      </c>
      <c r="N112" s="20">
        <v>0</v>
      </c>
    </row>
    <row r="113" spans="1:16" ht="15" customHeight="1" x14ac:dyDescent="0.25">
      <c r="A113" s="31"/>
      <c r="B113" s="34"/>
      <c r="C113" s="31"/>
      <c r="D113" s="31"/>
      <c r="E113" s="28"/>
      <c r="F113" s="28"/>
      <c r="G113" s="28"/>
      <c r="H113" s="28"/>
      <c r="I113" s="25" t="s">
        <v>13</v>
      </c>
      <c r="J113" s="26"/>
      <c r="K113" s="20">
        <f>K114</f>
        <v>1758902</v>
      </c>
      <c r="L113" s="20">
        <f>L114</f>
        <v>1758902</v>
      </c>
      <c r="M113" s="20">
        <v>0</v>
      </c>
      <c r="N113" s="20">
        <v>0</v>
      </c>
    </row>
    <row r="114" spans="1:16" ht="15" customHeight="1" x14ac:dyDescent="0.25">
      <c r="A114" s="31"/>
      <c r="B114" s="34"/>
      <c r="C114" s="31"/>
      <c r="D114" s="31"/>
      <c r="E114" s="28"/>
      <c r="F114" s="28"/>
      <c r="G114" s="28"/>
      <c r="H114" s="28"/>
      <c r="I114" s="19" t="s">
        <v>11</v>
      </c>
      <c r="J114" s="19" t="s">
        <v>126</v>
      </c>
      <c r="K114" s="20">
        <f>SUM(L114:N114)</f>
        <v>1758902</v>
      </c>
      <c r="L114" s="20">
        <v>1758902</v>
      </c>
      <c r="M114" s="20">
        <v>0</v>
      </c>
      <c r="N114" s="20">
        <v>0</v>
      </c>
    </row>
    <row r="115" spans="1:16" ht="15" customHeight="1" x14ac:dyDescent="0.25">
      <c r="A115" s="32"/>
      <c r="B115" s="35"/>
      <c r="C115" s="32"/>
      <c r="D115" s="32"/>
      <c r="E115" s="29"/>
      <c r="F115" s="29"/>
      <c r="G115" s="29"/>
      <c r="H115" s="29"/>
      <c r="I115" s="25" t="s">
        <v>16</v>
      </c>
      <c r="J115" s="26"/>
      <c r="K115" s="20">
        <f>L115</f>
        <v>0</v>
      </c>
      <c r="L115" s="20">
        <v>0</v>
      </c>
      <c r="M115" s="20">
        <f>G112-M113</f>
        <v>0</v>
      </c>
      <c r="N115" s="20">
        <f>H112-N113</f>
        <v>0</v>
      </c>
      <c r="O115" s="15"/>
    </row>
    <row r="116" spans="1:16" ht="15" customHeight="1" x14ac:dyDescent="0.25">
      <c r="A116" s="30" t="s">
        <v>89</v>
      </c>
      <c r="B116" s="33" t="s">
        <v>72</v>
      </c>
      <c r="C116" s="30" t="s">
        <v>73</v>
      </c>
      <c r="D116" s="30" t="s">
        <v>35</v>
      </c>
      <c r="E116" s="27">
        <f>SUM(F116:H119)</f>
        <v>10716727</v>
      </c>
      <c r="F116" s="27">
        <v>10426321</v>
      </c>
      <c r="G116" s="27">
        <v>0</v>
      </c>
      <c r="H116" s="27">
        <v>290406</v>
      </c>
      <c r="I116" s="25" t="s">
        <v>12</v>
      </c>
      <c r="J116" s="26"/>
      <c r="K116" s="20">
        <f>L116+N116</f>
        <v>3572241.99</v>
      </c>
      <c r="L116" s="20">
        <v>3475440</v>
      </c>
      <c r="M116" s="20">
        <v>0</v>
      </c>
      <c r="N116" s="20">
        <v>96801.99</v>
      </c>
    </row>
    <row r="117" spans="1:16" ht="15" customHeight="1" x14ac:dyDescent="0.25">
      <c r="A117" s="31"/>
      <c r="B117" s="34"/>
      <c r="C117" s="31"/>
      <c r="D117" s="31"/>
      <c r="E117" s="28"/>
      <c r="F117" s="28"/>
      <c r="G117" s="28"/>
      <c r="H117" s="28"/>
      <c r="I117" s="25" t="s">
        <v>13</v>
      </c>
      <c r="J117" s="26"/>
      <c r="K117" s="20">
        <f>L117+N117</f>
        <v>7144485.0099999998</v>
      </c>
      <c r="L117" s="20">
        <f>L118</f>
        <v>6950881</v>
      </c>
      <c r="M117" s="20">
        <f t="shared" ref="M117" si="14">M118</f>
        <v>0</v>
      </c>
      <c r="N117" s="20">
        <v>193604.01</v>
      </c>
    </row>
    <row r="118" spans="1:16" ht="15" customHeight="1" x14ac:dyDescent="0.25">
      <c r="A118" s="31"/>
      <c r="B118" s="34"/>
      <c r="C118" s="31"/>
      <c r="D118" s="31"/>
      <c r="E118" s="28"/>
      <c r="F118" s="28"/>
      <c r="G118" s="28"/>
      <c r="H118" s="28"/>
      <c r="I118" s="19" t="s">
        <v>11</v>
      </c>
      <c r="J118" s="19" t="s">
        <v>123</v>
      </c>
      <c r="K118" s="20">
        <f t="shared" ref="K118" si="15">SUM(L118:N118)</f>
        <v>7144485.0099999998</v>
      </c>
      <c r="L118" s="20">
        <v>6950881</v>
      </c>
      <c r="M118" s="20">
        <v>0</v>
      </c>
      <c r="N118" s="20">
        <v>193604.01</v>
      </c>
    </row>
    <row r="119" spans="1:16" ht="15" customHeight="1" x14ac:dyDescent="0.25">
      <c r="A119" s="32"/>
      <c r="B119" s="35"/>
      <c r="C119" s="32"/>
      <c r="D119" s="32"/>
      <c r="E119" s="29"/>
      <c r="F119" s="29"/>
      <c r="G119" s="29"/>
      <c r="H119" s="29"/>
      <c r="I119" s="25" t="s">
        <v>16</v>
      </c>
      <c r="J119" s="26"/>
      <c r="K119" s="20">
        <f>L119+M119+N119</f>
        <v>0</v>
      </c>
      <c r="L119" s="20">
        <f>F116-L116-L117</f>
        <v>0</v>
      </c>
      <c r="M119" s="20">
        <f>G116-M116-M117</f>
        <v>0</v>
      </c>
      <c r="N119" s="20">
        <f>H116-N116-N117</f>
        <v>0</v>
      </c>
      <c r="P119" s="16"/>
    </row>
    <row r="120" spans="1:16" ht="15" customHeight="1" x14ac:dyDescent="0.25">
      <c r="A120" s="30" t="s">
        <v>90</v>
      </c>
      <c r="B120" s="33" t="s">
        <v>74</v>
      </c>
      <c r="C120" s="30" t="s">
        <v>75</v>
      </c>
      <c r="D120" s="30" t="s">
        <v>17</v>
      </c>
      <c r="E120" s="27">
        <f>SUM(F120:H123)</f>
        <v>7971464</v>
      </c>
      <c r="F120" s="27">
        <v>7803208</v>
      </c>
      <c r="G120" s="27">
        <v>0</v>
      </c>
      <c r="H120" s="27">
        <v>168256</v>
      </c>
      <c r="I120" s="25" t="s">
        <v>12</v>
      </c>
      <c r="J120" s="26"/>
      <c r="K120" s="20">
        <v>0</v>
      </c>
      <c r="L120" s="20">
        <v>0</v>
      </c>
      <c r="M120" s="20">
        <v>0</v>
      </c>
      <c r="N120" s="20">
        <v>0</v>
      </c>
    </row>
    <row r="121" spans="1:16" ht="15" customHeight="1" x14ac:dyDescent="0.25">
      <c r="A121" s="31"/>
      <c r="B121" s="34"/>
      <c r="C121" s="31"/>
      <c r="D121" s="31"/>
      <c r="E121" s="28"/>
      <c r="F121" s="28"/>
      <c r="G121" s="28"/>
      <c r="H121" s="28"/>
      <c r="I121" s="25" t="s">
        <v>13</v>
      </c>
      <c r="J121" s="26"/>
      <c r="K121" s="20">
        <f>+K122</f>
        <v>7971464</v>
      </c>
      <c r="L121" s="20">
        <f>L122</f>
        <v>7803208</v>
      </c>
      <c r="M121" s="20">
        <f>SUM(M122:M122)</f>
        <v>0</v>
      </c>
      <c r="N121" s="20">
        <f>SUM(N122:N122)</f>
        <v>168256</v>
      </c>
    </row>
    <row r="122" spans="1:16" ht="15" customHeight="1" x14ac:dyDescent="0.25">
      <c r="A122" s="31"/>
      <c r="B122" s="34"/>
      <c r="C122" s="31"/>
      <c r="D122" s="31"/>
      <c r="E122" s="28"/>
      <c r="F122" s="28"/>
      <c r="G122" s="28"/>
      <c r="H122" s="28"/>
      <c r="I122" s="19" t="s">
        <v>11</v>
      </c>
      <c r="J122" s="19" t="s">
        <v>123</v>
      </c>
      <c r="K122" s="20">
        <f>L122+N122</f>
        <v>7971464</v>
      </c>
      <c r="L122" s="20">
        <v>7803208</v>
      </c>
      <c r="M122" s="20">
        <v>0</v>
      </c>
      <c r="N122" s="20">
        <v>168256</v>
      </c>
    </row>
    <row r="123" spans="1:16" ht="15" customHeight="1" x14ac:dyDescent="0.25">
      <c r="A123" s="32"/>
      <c r="B123" s="35"/>
      <c r="C123" s="32"/>
      <c r="D123" s="32"/>
      <c r="E123" s="29"/>
      <c r="F123" s="29"/>
      <c r="G123" s="29"/>
      <c r="H123" s="29"/>
      <c r="I123" s="25" t="s">
        <v>16</v>
      </c>
      <c r="J123" s="26"/>
      <c r="K123" s="20">
        <v>0</v>
      </c>
      <c r="L123" s="20">
        <v>0</v>
      </c>
      <c r="M123" s="20">
        <f>G120-M121</f>
        <v>0</v>
      </c>
      <c r="N123" s="20">
        <f>H120-N121</f>
        <v>0</v>
      </c>
    </row>
    <row r="124" spans="1:16" ht="15" customHeight="1" x14ac:dyDescent="0.25">
      <c r="A124" s="30" t="s">
        <v>93</v>
      </c>
      <c r="B124" s="33" t="s">
        <v>26</v>
      </c>
      <c r="C124" s="30" t="s">
        <v>33</v>
      </c>
      <c r="D124" s="30" t="s">
        <v>17</v>
      </c>
      <c r="E124" s="27">
        <f>F124+G124+H124</f>
        <v>15060241</v>
      </c>
      <c r="F124" s="27">
        <v>15060241</v>
      </c>
      <c r="G124" s="27">
        <v>0</v>
      </c>
      <c r="H124" s="27">
        <v>0</v>
      </c>
      <c r="I124" s="25" t="s">
        <v>12</v>
      </c>
      <c r="J124" s="26"/>
      <c r="K124" s="20">
        <f>L124</f>
        <v>8528878.4299999997</v>
      </c>
      <c r="L124" s="20">
        <v>8528878.4299999997</v>
      </c>
      <c r="M124" s="20">
        <v>0</v>
      </c>
      <c r="N124" s="20">
        <v>0</v>
      </c>
    </row>
    <row r="125" spans="1:16" ht="15" customHeight="1" x14ac:dyDescent="0.25">
      <c r="A125" s="31"/>
      <c r="B125" s="34"/>
      <c r="C125" s="31"/>
      <c r="D125" s="31"/>
      <c r="E125" s="28"/>
      <c r="F125" s="28"/>
      <c r="G125" s="28"/>
      <c r="H125" s="28"/>
      <c r="I125" s="25" t="s">
        <v>13</v>
      </c>
      <c r="J125" s="26"/>
      <c r="K125" s="20">
        <f>K126+K127</f>
        <v>6516569.5</v>
      </c>
      <c r="L125" s="20">
        <f>L126+L127</f>
        <v>6516569.5</v>
      </c>
      <c r="M125" s="20">
        <f t="shared" ref="M125:N125" si="16">M126+M127</f>
        <v>0</v>
      </c>
      <c r="N125" s="20">
        <f t="shared" si="16"/>
        <v>0</v>
      </c>
    </row>
    <row r="126" spans="1:16" ht="14.25" customHeight="1" x14ac:dyDescent="0.25">
      <c r="A126" s="31"/>
      <c r="B126" s="34"/>
      <c r="C126" s="31"/>
      <c r="D126" s="31"/>
      <c r="E126" s="28"/>
      <c r="F126" s="28"/>
      <c r="G126" s="28"/>
      <c r="H126" s="28"/>
      <c r="I126" s="19" t="s">
        <v>11</v>
      </c>
      <c r="J126" s="19" t="s">
        <v>123</v>
      </c>
      <c r="K126" s="20">
        <v>3093236.77</v>
      </c>
      <c r="L126" s="20">
        <v>3093236.77</v>
      </c>
      <c r="M126" s="20">
        <v>0</v>
      </c>
      <c r="N126" s="20">
        <v>0</v>
      </c>
      <c r="O126" s="18"/>
    </row>
    <row r="127" spans="1:16" x14ac:dyDescent="0.25">
      <c r="A127" s="31"/>
      <c r="B127" s="34"/>
      <c r="C127" s="31"/>
      <c r="D127" s="31"/>
      <c r="E127" s="28"/>
      <c r="F127" s="28"/>
      <c r="G127" s="28"/>
      <c r="H127" s="28"/>
      <c r="I127" s="23" t="s">
        <v>14</v>
      </c>
      <c r="J127" s="19" t="s">
        <v>126</v>
      </c>
      <c r="K127" s="20">
        <f>L127</f>
        <v>3423332.73</v>
      </c>
      <c r="L127" s="20">
        <v>3423332.73</v>
      </c>
      <c r="M127" s="20">
        <v>0</v>
      </c>
      <c r="N127" s="20">
        <v>0</v>
      </c>
    </row>
    <row r="128" spans="1:16" ht="15" customHeight="1" x14ac:dyDescent="0.25">
      <c r="A128" s="32"/>
      <c r="B128" s="35"/>
      <c r="C128" s="32"/>
      <c r="D128" s="32"/>
      <c r="E128" s="29"/>
      <c r="F128" s="29"/>
      <c r="G128" s="29"/>
      <c r="H128" s="29"/>
      <c r="I128" s="25" t="s">
        <v>16</v>
      </c>
      <c r="J128" s="26"/>
      <c r="K128" s="20">
        <f>L128</f>
        <v>0</v>
      </c>
      <c r="L128" s="20">
        <f>M128</f>
        <v>0</v>
      </c>
      <c r="M128" s="20">
        <f>G124-M125-M124</f>
        <v>0</v>
      </c>
      <c r="N128" s="20">
        <f>H124-N125-N124</f>
        <v>0</v>
      </c>
    </row>
    <row r="129" spans="1:14" ht="14.25" customHeight="1" x14ac:dyDescent="0.25">
      <c r="A129" s="30" t="s">
        <v>94</v>
      </c>
      <c r="B129" s="33" t="s">
        <v>28</v>
      </c>
      <c r="C129" s="30" t="s">
        <v>29</v>
      </c>
      <c r="D129" s="30" t="s">
        <v>17</v>
      </c>
      <c r="E129" s="27">
        <f>F129+G129+H129</f>
        <v>42957522</v>
      </c>
      <c r="F129" s="27">
        <v>42957522</v>
      </c>
      <c r="G129" s="27">
        <v>0</v>
      </c>
      <c r="H129" s="27">
        <v>0</v>
      </c>
      <c r="I129" s="25" t="s">
        <v>12</v>
      </c>
      <c r="J129" s="26"/>
      <c r="K129" s="20">
        <f>SUM(L129:N129)</f>
        <v>33067548.18</v>
      </c>
      <c r="L129" s="20">
        <v>33067548.18</v>
      </c>
      <c r="M129" s="20">
        <v>0</v>
      </c>
      <c r="N129" s="20">
        <v>0</v>
      </c>
    </row>
    <row r="130" spans="1:14" ht="15.75" customHeight="1" x14ac:dyDescent="0.25">
      <c r="A130" s="31"/>
      <c r="B130" s="34"/>
      <c r="C130" s="31"/>
      <c r="D130" s="31"/>
      <c r="E130" s="28"/>
      <c r="F130" s="28"/>
      <c r="G130" s="28"/>
      <c r="H130" s="28"/>
      <c r="I130" s="25" t="s">
        <v>13</v>
      </c>
      <c r="J130" s="26"/>
      <c r="K130" s="20">
        <f>K131+K132</f>
        <v>9719122.5500000007</v>
      </c>
      <c r="L130" s="20">
        <f>L131+L132</f>
        <v>9719122.5500000007</v>
      </c>
      <c r="M130" s="20">
        <v>0</v>
      </c>
      <c r="N130" s="20">
        <v>0</v>
      </c>
    </row>
    <row r="131" spans="1:14" ht="15.75" customHeight="1" x14ac:dyDescent="0.25">
      <c r="A131" s="31"/>
      <c r="B131" s="34"/>
      <c r="C131" s="31"/>
      <c r="D131" s="31"/>
      <c r="E131" s="28"/>
      <c r="F131" s="28"/>
      <c r="G131" s="28"/>
      <c r="H131" s="28"/>
      <c r="I131" s="19" t="s">
        <v>11</v>
      </c>
      <c r="J131" s="19" t="s">
        <v>123</v>
      </c>
      <c r="K131" s="20">
        <f>L131+M131+N131</f>
        <v>1737720</v>
      </c>
      <c r="L131" s="20">
        <v>1737720</v>
      </c>
      <c r="M131" s="20">
        <v>0</v>
      </c>
      <c r="N131" s="20">
        <v>0</v>
      </c>
    </row>
    <row r="132" spans="1:14" ht="15.75" customHeight="1" x14ac:dyDescent="0.25">
      <c r="A132" s="31"/>
      <c r="B132" s="34"/>
      <c r="C132" s="31"/>
      <c r="D132" s="31"/>
      <c r="E132" s="28"/>
      <c r="F132" s="28"/>
      <c r="G132" s="28"/>
      <c r="H132" s="28"/>
      <c r="I132" s="19" t="s">
        <v>14</v>
      </c>
      <c r="J132" s="19" t="s">
        <v>130</v>
      </c>
      <c r="K132" s="20">
        <f>L132+M132+N132</f>
        <v>7981402.5499999998</v>
      </c>
      <c r="L132" s="20">
        <v>7981402.5499999998</v>
      </c>
      <c r="M132" s="20">
        <v>0</v>
      </c>
      <c r="N132" s="20">
        <v>0</v>
      </c>
    </row>
    <row r="133" spans="1:14" ht="15.75" customHeight="1" x14ac:dyDescent="0.25">
      <c r="A133" s="32"/>
      <c r="B133" s="35"/>
      <c r="C133" s="32"/>
      <c r="D133" s="32"/>
      <c r="E133" s="29"/>
      <c r="F133" s="29"/>
      <c r="G133" s="29"/>
      <c r="H133" s="29"/>
      <c r="I133" s="25" t="s">
        <v>16</v>
      </c>
      <c r="J133" s="26"/>
      <c r="K133" s="20">
        <f>L133</f>
        <v>170850.87</v>
      </c>
      <c r="L133" s="20">
        <v>170850.87</v>
      </c>
      <c r="M133" s="20">
        <f>G129-M129-M130</f>
        <v>0</v>
      </c>
      <c r="N133" s="20">
        <v>0</v>
      </c>
    </row>
    <row r="134" spans="1:14" ht="15.75" customHeight="1" x14ac:dyDescent="0.25">
      <c r="A134" s="30" t="s">
        <v>100</v>
      </c>
      <c r="B134" s="33" t="s">
        <v>49</v>
      </c>
      <c r="C134" s="30" t="s">
        <v>50</v>
      </c>
      <c r="D134" s="30" t="s">
        <v>35</v>
      </c>
      <c r="E134" s="27">
        <f>SUM(F134:H141)</f>
        <v>69798425</v>
      </c>
      <c r="F134" s="27">
        <v>69798425</v>
      </c>
      <c r="G134" s="27">
        <v>0</v>
      </c>
      <c r="H134" s="27">
        <v>0</v>
      </c>
      <c r="I134" s="25" t="s">
        <v>12</v>
      </c>
      <c r="J134" s="26"/>
      <c r="K134" s="20">
        <f>L134</f>
        <v>40667995.049999997</v>
      </c>
      <c r="L134" s="20">
        <v>40667995.049999997</v>
      </c>
      <c r="M134" s="20">
        <v>0</v>
      </c>
      <c r="N134" s="20">
        <v>0</v>
      </c>
    </row>
    <row r="135" spans="1:14" ht="15" customHeight="1" x14ac:dyDescent="0.25">
      <c r="A135" s="31"/>
      <c r="B135" s="34"/>
      <c r="C135" s="31"/>
      <c r="D135" s="31"/>
      <c r="E135" s="28"/>
      <c r="F135" s="28"/>
      <c r="G135" s="28"/>
      <c r="H135" s="28"/>
      <c r="I135" s="25" t="s">
        <v>13</v>
      </c>
      <c r="J135" s="26"/>
      <c r="K135" s="20">
        <f>+K136+K137+K138+K139+K140</f>
        <v>29130429.950000003</v>
      </c>
      <c r="L135" s="20">
        <f>L136+L137+L138+L139+L140</f>
        <v>29130429.950000003</v>
      </c>
      <c r="M135" s="20">
        <v>0</v>
      </c>
      <c r="N135" s="20">
        <v>0</v>
      </c>
    </row>
    <row r="136" spans="1:14" ht="13.5" customHeight="1" x14ac:dyDescent="0.25">
      <c r="A136" s="31"/>
      <c r="B136" s="34"/>
      <c r="C136" s="31"/>
      <c r="D136" s="31"/>
      <c r="E136" s="28"/>
      <c r="F136" s="28"/>
      <c r="G136" s="28"/>
      <c r="H136" s="28"/>
      <c r="I136" s="19" t="s">
        <v>11</v>
      </c>
      <c r="J136" s="19" t="s">
        <v>123</v>
      </c>
      <c r="K136" s="20">
        <f t="shared" ref="K136:K138" si="17">SUM(L136:N136)</f>
        <v>11951830.300000001</v>
      </c>
      <c r="L136" s="20">
        <v>11951830.300000001</v>
      </c>
      <c r="M136" s="20">
        <v>0</v>
      </c>
      <c r="N136" s="20">
        <v>0</v>
      </c>
    </row>
    <row r="137" spans="1:14" ht="13.5" customHeight="1" x14ac:dyDescent="0.25">
      <c r="A137" s="31"/>
      <c r="B137" s="34"/>
      <c r="C137" s="31"/>
      <c r="D137" s="31"/>
      <c r="E137" s="28"/>
      <c r="F137" s="28"/>
      <c r="G137" s="28"/>
      <c r="H137" s="28"/>
      <c r="I137" s="19" t="s">
        <v>14</v>
      </c>
      <c r="J137" s="19" t="s">
        <v>129</v>
      </c>
      <c r="K137" s="20">
        <f t="shared" si="17"/>
        <v>386160</v>
      </c>
      <c r="L137" s="20">
        <v>386160</v>
      </c>
      <c r="M137" s="20">
        <v>0</v>
      </c>
      <c r="N137" s="20">
        <v>0</v>
      </c>
    </row>
    <row r="138" spans="1:14" ht="13.5" customHeight="1" x14ac:dyDescent="0.25">
      <c r="A138" s="31"/>
      <c r="B138" s="34"/>
      <c r="C138" s="31"/>
      <c r="D138" s="31"/>
      <c r="E138" s="28"/>
      <c r="F138" s="28"/>
      <c r="G138" s="28"/>
      <c r="H138" s="28"/>
      <c r="I138" s="19" t="s">
        <v>15</v>
      </c>
      <c r="J138" s="19" t="s">
        <v>127</v>
      </c>
      <c r="K138" s="20">
        <f t="shared" si="17"/>
        <v>4222891</v>
      </c>
      <c r="L138" s="20">
        <v>4222891</v>
      </c>
      <c r="M138" s="20">
        <v>0</v>
      </c>
      <c r="N138" s="20">
        <v>0</v>
      </c>
    </row>
    <row r="139" spans="1:14" ht="13.5" customHeight="1" x14ac:dyDescent="0.25">
      <c r="A139" s="31"/>
      <c r="B139" s="34"/>
      <c r="C139" s="31"/>
      <c r="D139" s="31"/>
      <c r="E139" s="28"/>
      <c r="F139" s="28"/>
      <c r="G139" s="28"/>
      <c r="H139" s="28"/>
      <c r="I139" s="19" t="s">
        <v>25</v>
      </c>
      <c r="J139" s="19" t="s">
        <v>126</v>
      </c>
      <c r="K139" s="20">
        <f t="shared" ref="K139" si="18">SUM(L139:N139)</f>
        <v>7020781</v>
      </c>
      <c r="L139" s="20">
        <v>7020781</v>
      </c>
      <c r="M139" s="20">
        <v>0</v>
      </c>
      <c r="N139" s="20">
        <v>0</v>
      </c>
    </row>
    <row r="140" spans="1:14" ht="13.5" customHeight="1" x14ac:dyDescent="0.25">
      <c r="A140" s="31"/>
      <c r="B140" s="34"/>
      <c r="C140" s="31"/>
      <c r="D140" s="31"/>
      <c r="E140" s="28"/>
      <c r="F140" s="28"/>
      <c r="G140" s="28"/>
      <c r="H140" s="28"/>
      <c r="I140" s="19" t="s">
        <v>27</v>
      </c>
      <c r="J140" s="19" t="s">
        <v>130</v>
      </c>
      <c r="K140" s="20">
        <f t="shared" ref="K140" si="19">SUM(L140:N140)</f>
        <v>5548767.6500000004</v>
      </c>
      <c r="L140" s="20">
        <v>5548767.6500000004</v>
      </c>
      <c r="M140" s="20">
        <v>0</v>
      </c>
      <c r="N140" s="20">
        <v>0</v>
      </c>
    </row>
    <row r="141" spans="1:14" ht="14.25" customHeight="1" x14ac:dyDescent="0.25">
      <c r="A141" s="32"/>
      <c r="B141" s="35"/>
      <c r="C141" s="32"/>
      <c r="D141" s="32"/>
      <c r="E141" s="29"/>
      <c r="F141" s="29"/>
      <c r="G141" s="29"/>
      <c r="H141" s="29"/>
      <c r="I141" s="25" t="s">
        <v>16</v>
      </c>
      <c r="J141" s="26"/>
      <c r="K141" s="20">
        <v>0</v>
      </c>
      <c r="L141" s="20">
        <v>0</v>
      </c>
      <c r="M141" s="20">
        <f>G134-M135</f>
        <v>0</v>
      </c>
      <c r="N141" s="20">
        <f>H134-N135</f>
        <v>0</v>
      </c>
    </row>
    <row r="142" spans="1:14" ht="14.25" customHeight="1" x14ac:dyDescent="0.25">
      <c r="A142" s="30" t="s">
        <v>106</v>
      </c>
      <c r="B142" s="33" t="s">
        <v>76</v>
      </c>
      <c r="C142" s="30" t="s">
        <v>77</v>
      </c>
      <c r="D142" s="30" t="s">
        <v>17</v>
      </c>
      <c r="E142" s="27">
        <f>SUM(F142:H146)</f>
        <v>13032901</v>
      </c>
      <c r="F142" s="27">
        <v>13032901</v>
      </c>
      <c r="G142" s="27">
        <v>0</v>
      </c>
      <c r="H142" s="27">
        <v>0</v>
      </c>
      <c r="I142" s="25" t="s">
        <v>12</v>
      </c>
      <c r="J142" s="26"/>
      <c r="K142" s="20">
        <f>L142</f>
        <v>6276215.5199999996</v>
      </c>
      <c r="L142" s="20">
        <v>6276215.5199999996</v>
      </c>
      <c r="M142" s="20">
        <v>0</v>
      </c>
      <c r="N142" s="20">
        <v>0</v>
      </c>
    </row>
    <row r="143" spans="1:14" ht="14.25" customHeight="1" x14ac:dyDescent="0.25">
      <c r="A143" s="31"/>
      <c r="B143" s="34"/>
      <c r="C143" s="31"/>
      <c r="D143" s="31"/>
      <c r="E143" s="28"/>
      <c r="F143" s="28"/>
      <c r="G143" s="28"/>
      <c r="H143" s="28"/>
      <c r="I143" s="25" t="s">
        <v>13</v>
      </c>
      <c r="J143" s="26"/>
      <c r="K143" s="20">
        <f>K144+K145</f>
        <v>6756685.4800000004</v>
      </c>
      <c r="L143" s="20">
        <f>L144+L145</f>
        <v>6756685.4800000004</v>
      </c>
      <c r="M143" s="20">
        <v>0</v>
      </c>
      <c r="N143" s="20">
        <v>0</v>
      </c>
    </row>
    <row r="144" spans="1:14" ht="15" customHeight="1" x14ac:dyDescent="0.25">
      <c r="A144" s="31"/>
      <c r="B144" s="34"/>
      <c r="C144" s="31"/>
      <c r="D144" s="31"/>
      <c r="E144" s="28"/>
      <c r="F144" s="28"/>
      <c r="G144" s="28"/>
      <c r="H144" s="28"/>
      <c r="I144" s="23" t="s">
        <v>11</v>
      </c>
      <c r="J144" s="19" t="s">
        <v>123</v>
      </c>
      <c r="K144" s="20">
        <f>L144</f>
        <v>5800939.4800000004</v>
      </c>
      <c r="L144" s="20">
        <v>5800939.4800000004</v>
      </c>
      <c r="M144" s="20">
        <v>0</v>
      </c>
      <c r="N144" s="20">
        <v>0</v>
      </c>
    </row>
    <row r="145" spans="1:15" ht="13.5" customHeight="1" x14ac:dyDescent="0.25">
      <c r="A145" s="31"/>
      <c r="B145" s="34"/>
      <c r="C145" s="31"/>
      <c r="D145" s="31"/>
      <c r="E145" s="28"/>
      <c r="F145" s="28"/>
      <c r="G145" s="28"/>
      <c r="H145" s="28"/>
      <c r="I145" s="23" t="s">
        <v>14</v>
      </c>
      <c r="J145" s="19" t="s">
        <v>126</v>
      </c>
      <c r="K145" s="20">
        <f>L145</f>
        <v>955746</v>
      </c>
      <c r="L145" s="20">
        <v>955746</v>
      </c>
      <c r="M145" s="20">
        <v>0</v>
      </c>
      <c r="N145" s="20">
        <v>0</v>
      </c>
    </row>
    <row r="146" spans="1:15" ht="17.25" customHeight="1" x14ac:dyDescent="0.25">
      <c r="A146" s="32"/>
      <c r="B146" s="35"/>
      <c r="C146" s="32"/>
      <c r="D146" s="32"/>
      <c r="E146" s="29"/>
      <c r="F146" s="29"/>
      <c r="G146" s="29"/>
      <c r="H146" s="29"/>
      <c r="I146" s="25" t="s">
        <v>16</v>
      </c>
      <c r="J146" s="26"/>
      <c r="K146" s="20">
        <v>0</v>
      </c>
      <c r="L146" s="20">
        <v>0</v>
      </c>
      <c r="M146" s="20">
        <f>G142-M143</f>
        <v>0</v>
      </c>
      <c r="N146" s="20">
        <f>H142-N143</f>
        <v>0</v>
      </c>
      <c r="O146" s="15"/>
    </row>
    <row r="147" spans="1:15" ht="14.25" customHeight="1" x14ac:dyDescent="0.25">
      <c r="A147" s="55" t="s">
        <v>107</v>
      </c>
      <c r="B147" s="33" t="s">
        <v>78</v>
      </c>
      <c r="C147" s="30" t="s">
        <v>91</v>
      </c>
      <c r="D147" s="30" t="s">
        <v>17</v>
      </c>
      <c r="E147" s="27">
        <f>SUM(F147:H151)</f>
        <v>4633920</v>
      </c>
      <c r="F147" s="27">
        <v>4633920</v>
      </c>
      <c r="G147" s="27">
        <v>0</v>
      </c>
      <c r="H147" s="27">
        <v>0</v>
      </c>
      <c r="I147" s="25" t="s">
        <v>12</v>
      </c>
      <c r="J147" s="26"/>
      <c r="K147" s="20">
        <v>0</v>
      </c>
      <c r="L147" s="20">
        <v>0</v>
      </c>
      <c r="M147" s="20">
        <v>0</v>
      </c>
      <c r="N147" s="20">
        <v>0</v>
      </c>
    </row>
    <row r="148" spans="1:15" ht="14.25" customHeight="1" x14ac:dyDescent="0.25">
      <c r="A148" s="56"/>
      <c r="B148" s="34"/>
      <c r="C148" s="31"/>
      <c r="D148" s="31"/>
      <c r="E148" s="28"/>
      <c r="F148" s="28"/>
      <c r="G148" s="28"/>
      <c r="H148" s="28"/>
      <c r="I148" s="25" t="s">
        <v>13</v>
      </c>
      <c r="J148" s="26"/>
      <c r="K148" s="20">
        <f>K149+K150</f>
        <v>4633920</v>
      </c>
      <c r="L148" s="20">
        <f>L149+L150</f>
        <v>4633920</v>
      </c>
      <c r="M148" s="20">
        <f>SUM(M149)</f>
        <v>0</v>
      </c>
      <c r="N148" s="20">
        <f>SUM(N149)</f>
        <v>0</v>
      </c>
    </row>
    <row r="149" spans="1:15" ht="14.25" customHeight="1" x14ac:dyDescent="0.25">
      <c r="A149" s="56"/>
      <c r="B149" s="34"/>
      <c r="C149" s="31"/>
      <c r="D149" s="31"/>
      <c r="E149" s="28"/>
      <c r="F149" s="28"/>
      <c r="G149" s="28"/>
      <c r="H149" s="28"/>
      <c r="I149" s="19" t="s">
        <v>11</v>
      </c>
      <c r="J149" s="19" t="s">
        <v>123</v>
      </c>
      <c r="K149" s="20">
        <f>SUM(L149:N149)</f>
        <v>3475440</v>
      </c>
      <c r="L149" s="20">
        <v>3475440</v>
      </c>
      <c r="M149" s="20">
        <v>0</v>
      </c>
      <c r="N149" s="20">
        <v>0</v>
      </c>
    </row>
    <row r="150" spans="1:15" ht="14.25" customHeight="1" x14ac:dyDescent="0.25">
      <c r="A150" s="56"/>
      <c r="B150" s="34"/>
      <c r="C150" s="31"/>
      <c r="D150" s="31"/>
      <c r="E150" s="28"/>
      <c r="F150" s="28"/>
      <c r="G150" s="28"/>
      <c r="H150" s="28"/>
      <c r="I150" s="19" t="s">
        <v>14</v>
      </c>
      <c r="J150" s="19" t="s">
        <v>126</v>
      </c>
      <c r="K150" s="20">
        <f>SUM(L150:N150)</f>
        <v>1158480</v>
      </c>
      <c r="L150" s="20">
        <v>1158480</v>
      </c>
      <c r="M150" s="20">
        <v>0</v>
      </c>
      <c r="N150" s="20">
        <v>0</v>
      </c>
    </row>
    <row r="151" spans="1:15" ht="14.25" customHeight="1" x14ac:dyDescent="0.25">
      <c r="A151" s="57"/>
      <c r="B151" s="35"/>
      <c r="C151" s="32"/>
      <c r="D151" s="32"/>
      <c r="E151" s="29"/>
      <c r="F151" s="29"/>
      <c r="G151" s="29"/>
      <c r="H151" s="29"/>
      <c r="I151" s="25" t="s">
        <v>16</v>
      </c>
      <c r="J151" s="26"/>
      <c r="K151" s="20">
        <v>0</v>
      </c>
      <c r="L151" s="20">
        <v>0</v>
      </c>
      <c r="M151" s="20">
        <f>G147-M148</f>
        <v>0</v>
      </c>
      <c r="N151" s="20">
        <f>H147-N148</f>
        <v>0</v>
      </c>
    </row>
    <row r="152" spans="1:15" ht="14.25" customHeight="1" x14ac:dyDescent="0.25">
      <c r="A152" s="30" t="s">
        <v>108</v>
      </c>
      <c r="B152" s="33" t="s">
        <v>79</v>
      </c>
      <c r="C152" s="30" t="s">
        <v>92</v>
      </c>
      <c r="D152" s="30" t="s">
        <v>35</v>
      </c>
      <c r="E152" s="27">
        <f>SUM(F152:H156)</f>
        <v>13944382</v>
      </c>
      <c r="F152" s="27">
        <v>13944382</v>
      </c>
      <c r="G152" s="27">
        <v>0</v>
      </c>
      <c r="H152" s="27">
        <v>0</v>
      </c>
      <c r="I152" s="25" t="s">
        <v>12</v>
      </c>
      <c r="J152" s="26"/>
      <c r="K152" s="20">
        <v>0</v>
      </c>
      <c r="L152" s="20">
        <v>0</v>
      </c>
      <c r="M152" s="20">
        <v>0</v>
      </c>
      <c r="N152" s="20">
        <v>0</v>
      </c>
    </row>
    <row r="153" spans="1:15" ht="14.25" customHeight="1" x14ac:dyDescent="0.25">
      <c r="A153" s="31"/>
      <c r="B153" s="34"/>
      <c r="C153" s="31"/>
      <c r="D153" s="31"/>
      <c r="E153" s="28"/>
      <c r="F153" s="28"/>
      <c r="G153" s="28"/>
      <c r="H153" s="28"/>
      <c r="I153" s="25" t="s">
        <v>13</v>
      </c>
      <c r="J153" s="26"/>
      <c r="K153" s="20">
        <f>L153</f>
        <v>13944382</v>
      </c>
      <c r="L153" s="20">
        <f>L154+L155</f>
        <v>13944382</v>
      </c>
      <c r="M153" s="20">
        <f>SUM(M154:M154)</f>
        <v>0</v>
      </c>
      <c r="N153" s="20">
        <f>SUM(N154:N154)</f>
        <v>0</v>
      </c>
    </row>
    <row r="154" spans="1:15" ht="14.25" customHeight="1" x14ac:dyDescent="0.25">
      <c r="A154" s="31"/>
      <c r="B154" s="34"/>
      <c r="C154" s="31"/>
      <c r="D154" s="31"/>
      <c r="E154" s="28"/>
      <c r="F154" s="28"/>
      <c r="G154" s="28"/>
      <c r="H154" s="28"/>
      <c r="I154" s="19" t="s">
        <v>11</v>
      </c>
      <c r="J154" s="19" t="s">
        <v>127</v>
      </c>
      <c r="K154" s="20">
        <f>SUM(L154:N154)</f>
        <v>13764542</v>
      </c>
      <c r="L154" s="20">
        <v>13764542</v>
      </c>
      <c r="M154" s="20">
        <v>0</v>
      </c>
      <c r="N154" s="20">
        <v>0</v>
      </c>
    </row>
    <row r="155" spans="1:15" ht="14.25" customHeight="1" x14ac:dyDescent="0.25">
      <c r="A155" s="31"/>
      <c r="B155" s="34"/>
      <c r="C155" s="31"/>
      <c r="D155" s="31"/>
      <c r="E155" s="28"/>
      <c r="F155" s="28"/>
      <c r="G155" s="28"/>
      <c r="H155" s="28"/>
      <c r="I155" s="19" t="s">
        <v>14</v>
      </c>
      <c r="J155" s="19" t="s">
        <v>126</v>
      </c>
      <c r="K155" s="20">
        <f>SUM(L155:N155)</f>
        <v>179840</v>
      </c>
      <c r="L155" s="20">
        <v>179840</v>
      </c>
      <c r="M155" s="20">
        <v>0</v>
      </c>
      <c r="N155" s="20">
        <v>0</v>
      </c>
    </row>
    <row r="156" spans="1:15" ht="14.25" customHeight="1" x14ac:dyDescent="0.25">
      <c r="A156" s="32"/>
      <c r="B156" s="35"/>
      <c r="C156" s="32"/>
      <c r="D156" s="32"/>
      <c r="E156" s="29"/>
      <c r="F156" s="29"/>
      <c r="G156" s="29"/>
      <c r="H156" s="29"/>
      <c r="I156" s="25" t="s">
        <v>16</v>
      </c>
      <c r="J156" s="26"/>
      <c r="K156" s="20">
        <v>0</v>
      </c>
      <c r="L156" s="20">
        <v>0</v>
      </c>
      <c r="M156" s="20">
        <v>0</v>
      </c>
      <c r="N156" s="20">
        <v>0</v>
      </c>
    </row>
    <row r="157" spans="1:15" ht="14.25" customHeight="1" x14ac:dyDescent="0.25">
      <c r="A157" s="30" t="s">
        <v>109</v>
      </c>
      <c r="B157" s="33" t="s">
        <v>52</v>
      </c>
      <c r="C157" s="30" t="s">
        <v>53</v>
      </c>
      <c r="D157" s="30" t="s">
        <v>17</v>
      </c>
      <c r="E157" s="27">
        <f>SUM(F157:H160)</f>
        <v>12387465</v>
      </c>
      <c r="F157" s="27">
        <v>12387465</v>
      </c>
      <c r="G157" s="27">
        <v>0</v>
      </c>
      <c r="H157" s="27">
        <v>0</v>
      </c>
      <c r="I157" s="25" t="s">
        <v>12</v>
      </c>
      <c r="J157" s="26"/>
      <c r="K157" s="20">
        <f>L157</f>
        <v>9065395.5399999991</v>
      </c>
      <c r="L157" s="20">
        <v>9065395.5399999991</v>
      </c>
      <c r="M157" s="20">
        <v>0</v>
      </c>
      <c r="N157" s="20">
        <v>0</v>
      </c>
    </row>
    <row r="158" spans="1:15" ht="14.25" customHeight="1" x14ac:dyDescent="0.25">
      <c r="A158" s="31"/>
      <c r="B158" s="34"/>
      <c r="C158" s="31"/>
      <c r="D158" s="31"/>
      <c r="E158" s="28"/>
      <c r="F158" s="28"/>
      <c r="G158" s="28"/>
      <c r="H158" s="28"/>
      <c r="I158" s="25" t="s">
        <v>13</v>
      </c>
      <c r="J158" s="26"/>
      <c r="K158" s="20">
        <f>L158</f>
        <v>3185820</v>
      </c>
      <c r="L158" s="20">
        <f>L159</f>
        <v>3185820</v>
      </c>
      <c r="M158" s="20">
        <v>0</v>
      </c>
      <c r="N158" s="20">
        <v>0</v>
      </c>
    </row>
    <row r="159" spans="1:15" ht="15" customHeight="1" x14ac:dyDescent="0.25">
      <c r="A159" s="31"/>
      <c r="B159" s="34"/>
      <c r="C159" s="31"/>
      <c r="D159" s="31"/>
      <c r="E159" s="28"/>
      <c r="F159" s="28"/>
      <c r="G159" s="28"/>
      <c r="H159" s="28"/>
      <c r="I159" s="23" t="s">
        <v>11</v>
      </c>
      <c r="J159" s="19" t="s">
        <v>123</v>
      </c>
      <c r="K159" s="20">
        <f>L159</f>
        <v>3185820</v>
      </c>
      <c r="L159" s="20">
        <v>3185820</v>
      </c>
      <c r="M159" s="20">
        <v>0</v>
      </c>
      <c r="N159" s="20">
        <v>0</v>
      </c>
    </row>
    <row r="160" spans="1:15" ht="32.25" customHeight="1" x14ac:dyDescent="0.25">
      <c r="A160" s="32"/>
      <c r="B160" s="35"/>
      <c r="C160" s="32"/>
      <c r="D160" s="32"/>
      <c r="E160" s="29"/>
      <c r="F160" s="29"/>
      <c r="G160" s="29"/>
      <c r="H160" s="29"/>
      <c r="I160" s="25" t="s">
        <v>16</v>
      </c>
      <c r="J160" s="26"/>
      <c r="K160" s="20">
        <f>E157-K157-K158</f>
        <v>136249.46000000089</v>
      </c>
      <c r="L160" s="20">
        <f>F157-L157-L158</f>
        <v>136249.46000000089</v>
      </c>
      <c r="M160" s="20">
        <f>G157-M158</f>
        <v>0</v>
      </c>
      <c r="N160" s="20">
        <f>H157-N158</f>
        <v>0</v>
      </c>
    </row>
    <row r="161" spans="1:16" ht="14.25" customHeight="1" x14ac:dyDescent="0.25">
      <c r="A161" s="30" t="s">
        <v>114</v>
      </c>
      <c r="B161" s="33" t="s">
        <v>57</v>
      </c>
      <c r="C161" s="30" t="s">
        <v>34</v>
      </c>
      <c r="D161" s="30" t="s">
        <v>35</v>
      </c>
      <c r="E161" s="27">
        <f>F161+G161+H161</f>
        <v>12396931</v>
      </c>
      <c r="F161" s="27">
        <v>12164041</v>
      </c>
      <c r="G161" s="27">
        <v>0</v>
      </c>
      <c r="H161" s="27">
        <v>232890</v>
      </c>
      <c r="I161" s="25" t="s">
        <v>12</v>
      </c>
      <c r="J161" s="26"/>
      <c r="K161" s="20">
        <f>L161+N161</f>
        <v>5473464.3200000003</v>
      </c>
      <c r="L161" s="20">
        <v>5256362.32</v>
      </c>
      <c r="M161" s="20">
        <v>0</v>
      </c>
      <c r="N161" s="20">
        <v>217102</v>
      </c>
    </row>
    <row r="162" spans="1:16" ht="14.25" customHeight="1" x14ac:dyDescent="0.25">
      <c r="A162" s="31"/>
      <c r="B162" s="34"/>
      <c r="C162" s="31"/>
      <c r="D162" s="31"/>
      <c r="E162" s="28"/>
      <c r="F162" s="28"/>
      <c r="G162" s="28"/>
      <c r="H162" s="28"/>
      <c r="I162" s="25" t="s">
        <v>13</v>
      </c>
      <c r="J162" s="26"/>
      <c r="K162" s="20">
        <f>L162+N162</f>
        <v>6923466.6799999997</v>
      </c>
      <c r="L162" s="20">
        <f>L163</f>
        <v>6907678.6799999997</v>
      </c>
      <c r="M162" s="20">
        <f>+M163</f>
        <v>0</v>
      </c>
      <c r="N162" s="20">
        <f>N163</f>
        <v>15788</v>
      </c>
    </row>
    <row r="163" spans="1:16" ht="14.25" customHeight="1" x14ac:dyDescent="0.25">
      <c r="A163" s="31"/>
      <c r="B163" s="34"/>
      <c r="C163" s="31"/>
      <c r="D163" s="31"/>
      <c r="E163" s="28"/>
      <c r="F163" s="28"/>
      <c r="G163" s="28"/>
      <c r="H163" s="28"/>
      <c r="I163" s="23" t="s">
        <v>11</v>
      </c>
      <c r="J163" s="19" t="s">
        <v>129</v>
      </c>
      <c r="K163" s="20">
        <f t="shared" ref="K163" si="20">L163+N163</f>
        <v>6923466.6799999997</v>
      </c>
      <c r="L163" s="20">
        <f>4445908.68+2461770</f>
        <v>6907678.6799999997</v>
      </c>
      <c r="M163" s="20">
        <v>0</v>
      </c>
      <c r="N163" s="20">
        <f>H161-N161</f>
        <v>15788</v>
      </c>
    </row>
    <row r="164" spans="1:16" ht="14.25" customHeight="1" x14ac:dyDescent="0.25">
      <c r="A164" s="32"/>
      <c r="B164" s="35"/>
      <c r="C164" s="32"/>
      <c r="D164" s="32"/>
      <c r="E164" s="29"/>
      <c r="F164" s="29"/>
      <c r="G164" s="29"/>
      <c r="H164" s="29"/>
      <c r="I164" s="25" t="s">
        <v>16</v>
      </c>
      <c r="J164" s="26"/>
      <c r="K164" s="20">
        <f>L164+M164+N164</f>
        <v>0</v>
      </c>
      <c r="L164" s="20">
        <f>F161-L161-L162</f>
        <v>0</v>
      </c>
      <c r="M164" s="20">
        <f>G161-M162</f>
        <v>0</v>
      </c>
      <c r="N164" s="20">
        <v>0</v>
      </c>
    </row>
    <row r="165" spans="1:16" ht="14.25" customHeight="1" x14ac:dyDescent="0.25">
      <c r="A165" s="30" t="s">
        <v>115</v>
      </c>
      <c r="B165" s="33" t="s">
        <v>56</v>
      </c>
      <c r="C165" s="30" t="s">
        <v>58</v>
      </c>
      <c r="D165" s="30" t="s">
        <v>17</v>
      </c>
      <c r="E165" s="27">
        <f>F165+G165+H165</f>
        <v>25399974</v>
      </c>
      <c r="F165" s="27">
        <v>24907321</v>
      </c>
      <c r="G165" s="27">
        <v>0</v>
      </c>
      <c r="H165" s="27">
        <v>492653</v>
      </c>
      <c r="I165" s="25" t="s">
        <v>12</v>
      </c>
      <c r="J165" s="26"/>
      <c r="K165" s="20">
        <f>L165+N165</f>
        <v>14469097.82</v>
      </c>
      <c r="L165" s="20">
        <v>14252122.82</v>
      </c>
      <c r="M165" s="20">
        <v>0</v>
      </c>
      <c r="N165" s="20">
        <v>216975</v>
      </c>
    </row>
    <row r="166" spans="1:16" ht="14.25" customHeight="1" x14ac:dyDescent="0.25">
      <c r="A166" s="31"/>
      <c r="B166" s="34"/>
      <c r="C166" s="31"/>
      <c r="D166" s="31"/>
      <c r="E166" s="28"/>
      <c r="F166" s="28"/>
      <c r="G166" s="28"/>
      <c r="H166" s="28"/>
      <c r="I166" s="25" t="s">
        <v>13</v>
      </c>
      <c r="J166" s="26"/>
      <c r="K166" s="20">
        <f>L166+N166</f>
        <v>10701999</v>
      </c>
      <c r="L166" s="20">
        <f>L167</f>
        <v>10426321</v>
      </c>
      <c r="M166" s="20">
        <f t="shared" ref="M166:N166" si="21">M167</f>
        <v>0</v>
      </c>
      <c r="N166" s="20">
        <f t="shared" si="21"/>
        <v>275678</v>
      </c>
    </row>
    <row r="167" spans="1:16" ht="14.25" customHeight="1" x14ac:dyDescent="0.25">
      <c r="A167" s="31"/>
      <c r="B167" s="34"/>
      <c r="C167" s="31"/>
      <c r="D167" s="31"/>
      <c r="E167" s="28"/>
      <c r="F167" s="28"/>
      <c r="G167" s="28"/>
      <c r="H167" s="28"/>
      <c r="I167" s="19" t="s">
        <v>11</v>
      </c>
      <c r="J167" s="19" t="s">
        <v>123</v>
      </c>
      <c r="K167" s="20">
        <f>SUM(L167:N167)</f>
        <v>10701999</v>
      </c>
      <c r="L167" s="20">
        <v>10426321</v>
      </c>
      <c r="M167" s="20">
        <v>0</v>
      </c>
      <c r="N167" s="20">
        <v>275678</v>
      </c>
    </row>
    <row r="168" spans="1:16" ht="20.25" customHeight="1" x14ac:dyDescent="0.25">
      <c r="A168" s="32"/>
      <c r="B168" s="35"/>
      <c r="C168" s="32"/>
      <c r="D168" s="32"/>
      <c r="E168" s="29"/>
      <c r="F168" s="29"/>
      <c r="G168" s="29"/>
      <c r="H168" s="29"/>
      <c r="I168" s="25" t="s">
        <v>16</v>
      </c>
      <c r="J168" s="26"/>
      <c r="K168" s="20">
        <f>L168</f>
        <v>228877.18</v>
      </c>
      <c r="L168" s="20">
        <v>228877.18</v>
      </c>
      <c r="M168" s="20">
        <v>0</v>
      </c>
      <c r="N168" s="20">
        <v>0</v>
      </c>
      <c r="O168" s="15"/>
      <c r="P168" s="17"/>
    </row>
    <row r="169" spans="1:16" ht="14.25" customHeight="1" x14ac:dyDescent="0.25">
      <c r="A169" s="30" t="s">
        <v>116</v>
      </c>
      <c r="B169" s="33" t="s">
        <v>124</v>
      </c>
      <c r="C169" s="30" t="s">
        <v>125</v>
      </c>
      <c r="D169" s="30" t="s">
        <v>35</v>
      </c>
      <c r="E169" s="27">
        <f>F169+G169+H169</f>
        <v>2985774</v>
      </c>
      <c r="F169" s="27">
        <v>2896201</v>
      </c>
      <c r="G169" s="27">
        <v>0</v>
      </c>
      <c r="H169" s="27">
        <v>89573</v>
      </c>
      <c r="I169" s="25" t="s">
        <v>12</v>
      </c>
      <c r="J169" s="26"/>
      <c r="K169" s="20">
        <f>L169+N169</f>
        <v>0</v>
      </c>
      <c r="L169" s="20">
        <v>0</v>
      </c>
      <c r="M169" s="20">
        <v>0</v>
      </c>
      <c r="N169" s="20">
        <v>0</v>
      </c>
    </row>
    <row r="170" spans="1:16" ht="14.25" customHeight="1" x14ac:dyDescent="0.25">
      <c r="A170" s="31"/>
      <c r="B170" s="34"/>
      <c r="C170" s="31"/>
      <c r="D170" s="31"/>
      <c r="E170" s="28"/>
      <c r="F170" s="28"/>
      <c r="G170" s="28"/>
      <c r="H170" s="28"/>
      <c r="I170" s="25" t="s">
        <v>13</v>
      </c>
      <c r="J170" s="26"/>
      <c r="K170" s="20">
        <f>SUM(K171:K171)</f>
        <v>2985774</v>
      </c>
      <c r="L170" s="20">
        <f>SUM(L171:L171)</f>
        <v>2896201</v>
      </c>
      <c r="M170" s="20">
        <f>SUM(M171:M171)</f>
        <v>0</v>
      </c>
      <c r="N170" s="20">
        <f>SUM(N171:N171)</f>
        <v>89573</v>
      </c>
    </row>
    <row r="171" spans="1:16" ht="14.25" customHeight="1" x14ac:dyDescent="0.25">
      <c r="A171" s="31"/>
      <c r="B171" s="34"/>
      <c r="C171" s="31"/>
      <c r="D171" s="31"/>
      <c r="E171" s="28"/>
      <c r="F171" s="28"/>
      <c r="G171" s="28"/>
      <c r="H171" s="28"/>
      <c r="I171" s="19" t="s">
        <v>11</v>
      </c>
      <c r="J171" s="19" t="s">
        <v>126</v>
      </c>
      <c r="K171" s="20">
        <f>SUM(L171:N171)</f>
        <v>2985774</v>
      </c>
      <c r="L171" s="20">
        <v>2896201</v>
      </c>
      <c r="M171" s="20">
        <v>0</v>
      </c>
      <c r="N171" s="20">
        <v>89573</v>
      </c>
    </row>
    <row r="172" spans="1:16" ht="16.5" customHeight="1" x14ac:dyDescent="0.25">
      <c r="A172" s="32"/>
      <c r="B172" s="35"/>
      <c r="C172" s="32"/>
      <c r="D172" s="32"/>
      <c r="E172" s="29"/>
      <c r="F172" s="29"/>
      <c r="G172" s="29"/>
      <c r="H172" s="29"/>
      <c r="I172" s="25" t="s">
        <v>16</v>
      </c>
      <c r="J172" s="26"/>
      <c r="K172" s="20">
        <f>L172+M172+N172</f>
        <v>0</v>
      </c>
      <c r="L172" s="20">
        <v>0</v>
      </c>
      <c r="M172" s="20">
        <f t="shared" ref="M172" si="22">G169-M170</f>
        <v>0</v>
      </c>
      <c r="N172" s="20">
        <v>0</v>
      </c>
      <c r="O172" s="15"/>
    </row>
    <row r="173" spans="1:16" ht="15" customHeight="1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</row>
    <row r="174" spans="1:16" ht="15" customHeight="1" x14ac:dyDescent="0.25">
      <c r="B174" s="10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</row>
    <row r="175" spans="1:16" x14ac:dyDescent="0.25">
      <c r="A175" s="40" t="s">
        <v>31</v>
      </c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</row>
  </sheetData>
  <mergeCells count="395">
    <mergeCell ref="E62:E65"/>
    <mergeCell ref="E70:E73"/>
    <mergeCell ref="E103:E107"/>
    <mergeCell ref="E66:E69"/>
    <mergeCell ref="F66:F69"/>
    <mergeCell ref="E53:E57"/>
    <mergeCell ref="F53:F57"/>
    <mergeCell ref="A112:A115"/>
    <mergeCell ref="B112:B115"/>
    <mergeCell ref="A70:A73"/>
    <mergeCell ref="B70:B73"/>
    <mergeCell ref="C70:C73"/>
    <mergeCell ref="B53:B57"/>
    <mergeCell ref="C53:C57"/>
    <mergeCell ref="D53:D57"/>
    <mergeCell ref="A82:A85"/>
    <mergeCell ref="B82:B85"/>
    <mergeCell ref="A78:A81"/>
    <mergeCell ref="B78:B81"/>
    <mergeCell ref="A62:A65"/>
    <mergeCell ref="D70:D73"/>
    <mergeCell ref="A66:A69"/>
    <mergeCell ref="B66:B69"/>
    <mergeCell ref="C66:C69"/>
    <mergeCell ref="D66:D69"/>
    <mergeCell ref="C82:C85"/>
    <mergeCell ref="D82:D85"/>
    <mergeCell ref="A53:A57"/>
    <mergeCell ref="A103:A107"/>
    <mergeCell ref="B103:B107"/>
    <mergeCell ref="C103:C107"/>
    <mergeCell ref="D103:D107"/>
    <mergeCell ref="G82:G85"/>
    <mergeCell ref="E78:E81"/>
    <mergeCell ref="F82:F85"/>
    <mergeCell ref="C78:C81"/>
    <mergeCell ref="D78:D81"/>
    <mergeCell ref="B94:B99"/>
    <mergeCell ref="C94:C99"/>
    <mergeCell ref="D94:D99"/>
    <mergeCell ref="F103:F107"/>
    <mergeCell ref="B86:B88"/>
    <mergeCell ref="C86:C88"/>
    <mergeCell ref="D86:D88"/>
    <mergeCell ref="G94:G99"/>
    <mergeCell ref="F94:F99"/>
    <mergeCell ref="E94:E99"/>
    <mergeCell ref="E82:E85"/>
    <mergeCell ref="B62:B65"/>
    <mergeCell ref="F70:F73"/>
    <mergeCell ref="G70:G73"/>
    <mergeCell ref="A120:A123"/>
    <mergeCell ref="G142:G146"/>
    <mergeCell ref="G147:G151"/>
    <mergeCell ref="A134:A141"/>
    <mergeCell ref="B134:B141"/>
    <mergeCell ref="C134:C141"/>
    <mergeCell ref="D134:D141"/>
    <mergeCell ref="E134:E141"/>
    <mergeCell ref="F134:F141"/>
    <mergeCell ref="B120:B123"/>
    <mergeCell ref="C120:C123"/>
    <mergeCell ref="D120:D123"/>
    <mergeCell ref="G134:G141"/>
    <mergeCell ref="F142:F146"/>
    <mergeCell ref="F147:F151"/>
    <mergeCell ref="E108:E111"/>
    <mergeCell ref="E86:E88"/>
    <mergeCell ref="F86:F88"/>
    <mergeCell ref="C112:C115"/>
    <mergeCell ref="E112:E115"/>
    <mergeCell ref="G78:G81"/>
    <mergeCell ref="B161:B164"/>
    <mergeCell ref="A142:A146"/>
    <mergeCell ref="B142:B146"/>
    <mergeCell ref="C142:C146"/>
    <mergeCell ref="D142:D146"/>
    <mergeCell ref="E142:E146"/>
    <mergeCell ref="B157:B160"/>
    <mergeCell ref="C157:C160"/>
    <mergeCell ref="D157:D160"/>
    <mergeCell ref="E157:E160"/>
    <mergeCell ref="A152:A156"/>
    <mergeCell ref="B152:B156"/>
    <mergeCell ref="C152:C156"/>
    <mergeCell ref="D152:D156"/>
    <mergeCell ref="E152:E156"/>
    <mergeCell ref="A147:A151"/>
    <mergeCell ref="B147:B151"/>
    <mergeCell ref="C147:C151"/>
    <mergeCell ref="D147:D151"/>
    <mergeCell ref="E147:E151"/>
    <mergeCell ref="G86:G88"/>
    <mergeCell ref="I115:J115"/>
    <mergeCell ref="G161:G164"/>
    <mergeCell ref="I153:J153"/>
    <mergeCell ref="I156:J156"/>
    <mergeCell ref="I146:J146"/>
    <mergeCell ref="C161:C164"/>
    <mergeCell ref="D161:D164"/>
    <mergeCell ref="E161:E164"/>
    <mergeCell ref="D112:D115"/>
    <mergeCell ref="F108:F111"/>
    <mergeCell ref="I111:J111"/>
    <mergeCell ref="G108:G111"/>
    <mergeCell ref="I89:J89"/>
    <mergeCell ref="H161:H164"/>
    <mergeCell ref="I113:J113"/>
    <mergeCell ref="I128:J128"/>
    <mergeCell ref="I133:J133"/>
    <mergeCell ref="I129:J129"/>
    <mergeCell ref="I130:J130"/>
    <mergeCell ref="H142:H146"/>
    <mergeCell ref="H147:H151"/>
    <mergeCell ref="I151:J151"/>
    <mergeCell ref="I124:J124"/>
    <mergeCell ref="G152:G156"/>
    <mergeCell ref="H152:H156"/>
    <mergeCell ref="H134:H141"/>
    <mergeCell ref="F112:F115"/>
    <mergeCell ref="G116:G119"/>
    <mergeCell ref="I120:J120"/>
    <mergeCell ref="F120:F123"/>
    <mergeCell ref="G120:G123"/>
    <mergeCell ref="I116:J116"/>
    <mergeCell ref="I117:J117"/>
    <mergeCell ref="I119:J119"/>
    <mergeCell ref="H116:H119"/>
    <mergeCell ref="I112:J112"/>
    <mergeCell ref="I32:J32"/>
    <mergeCell ref="D39:D42"/>
    <mergeCell ref="E39:E42"/>
    <mergeCell ref="I36:J36"/>
    <mergeCell ref="I38:J38"/>
    <mergeCell ref="I25:J25"/>
    <mergeCell ref="I26:J26"/>
    <mergeCell ref="I30:J30"/>
    <mergeCell ref="E47:E52"/>
    <mergeCell ref="F47:F52"/>
    <mergeCell ref="G47:G52"/>
    <mergeCell ref="H47:H52"/>
    <mergeCell ref="G43:G46"/>
    <mergeCell ref="H43:H46"/>
    <mergeCell ref="G35:G38"/>
    <mergeCell ref="F31:F34"/>
    <mergeCell ref="I39:J39"/>
    <mergeCell ref="I40:J40"/>
    <mergeCell ref="I42:J42"/>
    <mergeCell ref="G31:G34"/>
    <mergeCell ref="H31:H34"/>
    <mergeCell ref="G25:G30"/>
    <mergeCell ref="H25:H30"/>
    <mergeCell ref="A165:A168"/>
    <mergeCell ref="B165:B168"/>
    <mergeCell ref="C165:C168"/>
    <mergeCell ref="L15:L16"/>
    <mergeCell ref="M15:M16"/>
    <mergeCell ref="I9:I16"/>
    <mergeCell ref="J9:J16"/>
    <mergeCell ref="K9:N14"/>
    <mergeCell ref="K15:K16"/>
    <mergeCell ref="A9:A16"/>
    <mergeCell ref="B9:B16"/>
    <mergeCell ref="C9:C16"/>
    <mergeCell ref="E15:E16"/>
    <mergeCell ref="D9:D16"/>
    <mergeCell ref="E9:H14"/>
    <mergeCell ref="G15:G16"/>
    <mergeCell ref="H15:H16"/>
    <mergeCell ref="B47:B52"/>
    <mergeCell ref="C47:C52"/>
    <mergeCell ref="D47:D52"/>
    <mergeCell ref="I34:J34"/>
    <mergeCell ref="E120:E123"/>
    <mergeCell ref="F116:F119"/>
    <mergeCell ref="I31:J31"/>
    <mergeCell ref="F157:F160"/>
    <mergeCell ref="F161:F164"/>
    <mergeCell ref="A161:A164"/>
    <mergeCell ref="A175:N175"/>
    <mergeCell ref="N15:N16"/>
    <mergeCell ref="F58:F61"/>
    <mergeCell ref="G58:G61"/>
    <mergeCell ref="H58:H61"/>
    <mergeCell ref="I58:J58"/>
    <mergeCell ref="I59:J59"/>
    <mergeCell ref="I61:J61"/>
    <mergeCell ref="A58:A61"/>
    <mergeCell ref="B58:B61"/>
    <mergeCell ref="C58:C61"/>
    <mergeCell ref="D58:D61"/>
    <mergeCell ref="E58:E61"/>
    <mergeCell ref="A18:A24"/>
    <mergeCell ref="B18:B24"/>
    <mergeCell ref="C18:C24"/>
    <mergeCell ref="D18:D24"/>
    <mergeCell ref="E18:E24"/>
    <mergeCell ref="F18:F24"/>
    <mergeCell ref="F15:F16"/>
    <mergeCell ref="C62:C65"/>
    <mergeCell ref="A4:N4"/>
    <mergeCell ref="D165:D168"/>
    <mergeCell ref="E165:E168"/>
    <mergeCell ref="F165:F168"/>
    <mergeCell ref="D116:D119"/>
    <mergeCell ref="E116:E119"/>
    <mergeCell ref="F152:F156"/>
    <mergeCell ref="A116:A119"/>
    <mergeCell ref="B116:B119"/>
    <mergeCell ref="C116:C119"/>
    <mergeCell ref="F129:F133"/>
    <mergeCell ref="A124:A128"/>
    <mergeCell ref="B124:B128"/>
    <mergeCell ref="C124:C128"/>
    <mergeCell ref="D124:D128"/>
    <mergeCell ref="E124:E128"/>
    <mergeCell ref="A129:A133"/>
    <mergeCell ref="B129:B133"/>
    <mergeCell ref="C129:C133"/>
    <mergeCell ref="D129:D133"/>
    <mergeCell ref="E129:E133"/>
    <mergeCell ref="A157:A160"/>
    <mergeCell ref="G157:G160"/>
    <mergeCell ref="H157:H160"/>
    <mergeCell ref="A2:N2"/>
    <mergeCell ref="A6:N6"/>
    <mergeCell ref="A7:N7"/>
    <mergeCell ref="I125:J125"/>
    <mergeCell ref="I74:J74"/>
    <mergeCell ref="I75:J75"/>
    <mergeCell ref="I77:J77"/>
    <mergeCell ref="B74:B77"/>
    <mergeCell ref="C74:C77"/>
    <mergeCell ref="D74:D77"/>
    <mergeCell ref="E74:E77"/>
    <mergeCell ref="F74:F77"/>
    <mergeCell ref="A108:A111"/>
    <mergeCell ref="I62:J62"/>
    <mergeCell ref="H120:H123"/>
    <mergeCell ref="H108:H111"/>
    <mergeCell ref="B108:B111"/>
    <mergeCell ref="C108:C111"/>
    <mergeCell ref="D108:D111"/>
    <mergeCell ref="G103:G107"/>
    <mergeCell ref="H86:H88"/>
    <mergeCell ref="F43:F46"/>
    <mergeCell ref="A74:A77"/>
    <mergeCell ref="A86:A88"/>
    <mergeCell ref="I142:J142"/>
    <mergeCell ref="I143:J143"/>
    <mergeCell ref="I134:J134"/>
    <mergeCell ref="I157:J157"/>
    <mergeCell ref="I158:J158"/>
    <mergeCell ref="I160:J160"/>
    <mergeCell ref="A47:A52"/>
    <mergeCell ref="A43:A46"/>
    <mergeCell ref="I24:J24"/>
    <mergeCell ref="E100:E102"/>
    <mergeCell ref="F100:F102"/>
    <mergeCell ref="G100:G102"/>
    <mergeCell ref="A100:A102"/>
    <mergeCell ref="B100:B102"/>
    <mergeCell ref="C100:C102"/>
    <mergeCell ref="D100:D102"/>
    <mergeCell ref="D62:D65"/>
    <mergeCell ref="A39:A42"/>
    <mergeCell ref="B39:B42"/>
    <mergeCell ref="A31:A34"/>
    <mergeCell ref="G18:G24"/>
    <mergeCell ref="H18:H24"/>
    <mergeCell ref="I18:J18"/>
    <mergeCell ref="I19:J19"/>
    <mergeCell ref="A25:A30"/>
    <mergeCell ref="B25:B30"/>
    <mergeCell ref="C25:C30"/>
    <mergeCell ref="D25:D30"/>
    <mergeCell ref="E25:E30"/>
    <mergeCell ref="F25:F30"/>
    <mergeCell ref="B43:B46"/>
    <mergeCell ref="C43:C46"/>
    <mergeCell ref="D43:D46"/>
    <mergeCell ref="E43:E46"/>
    <mergeCell ref="A35:A38"/>
    <mergeCell ref="B35:B38"/>
    <mergeCell ref="C35:C38"/>
    <mergeCell ref="D35:D38"/>
    <mergeCell ref="E35:E38"/>
    <mergeCell ref="B31:B34"/>
    <mergeCell ref="F35:F38"/>
    <mergeCell ref="C39:C42"/>
    <mergeCell ref="C31:C34"/>
    <mergeCell ref="D31:D34"/>
    <mergeCell ref="E31:E34"/>
    <mergeCell ref="H35:H38"/>
    <mergeCell ref="H78:H81"/>
    <mergeCell ref="H82:H85"/>
    <mergeCell ref="I99:J99"/>
    <mergeCell ref="I35:J35"/>
    <mergeCell ref="I82:J82"/>
    <mergeCell ref="I83:J83"/>
    <mergeCell ref="I85:J85"/>
    <mergeCell ref="H66:H69"/>
    <mergeCell ref="I70:J70"/>
    <mergeCell ref="I87:J87"/>
    <mergeCell ref="I88:J88"/>
    <mergeCell ref="I79:J79"/>
    <mergeCell ref="I81:J81"/>
    <mergeCell ref="I86:J86"/>
    <mergeCell ref="H94:H99"/>
    <mergeCell ref="I94:J94"/>
    <mergeCell ref="I95:J95"/>
    <mergeCell ref="I90:J90"/>
    <mergeCell ref="I93:J93"/>
    <mergeCell ref="G74:G77"/>
    <mergeCell ref="H74:H77"/>
    <mergeCell ref="I66:J66"/>
    <mergeCell ref="I67:J67"/>
    <mergeCell ref="I73:J73"/>
    <mergeCell ref="H70:H73"/>
    <mergeCell ref="I71:J71"/>
    <mergeCell ref="I69:J69"/>
    <mergeCell ref="I78:J78"/>
    <mergeCell ref="G66:G69"/>
    <mergeCell ref="I147:J147"/>
    <mergeCell ref="I148:J148"/>
    <mergeCell ref="I101:J101"/>
    <mergeCell ref="G165:G168"/>
    <mergeCell ref="I108:J108"/>
    <mergeCell ref="I109:J109"/>
    <mergeCell ref="I103:J103"/>
    <mergeCell ref="I104:J104"/>
    <mergeCell ref="I107:J107"/>
    <mergeCell ref="H103:H107"/>
    <mergeCell ref="I121:J121"/>
    <mergeCell ref="I123:J123"/>
    <mergeCell ref="H165:H168"/>
    <mergeCell ref="I165:J165"/>
    <mergeCell ref="I166:J166"/>
    <mergeCell ref="I168:J168"/>
    <mergeCell ref="I135:J135"/>
    <mergeCell ref="I141:J141"/>
    <mergeCell ref="G129:G133"/>
    <mergeCell ref="H129:H133"/>
    <mergeCell ref="I161:J161"/>
    <mergeCell ref="I162:J162"/>
    <mergeCell ref="I164:J164"/>
    <mergeCell ref="I152:J152"/>
    <mergeCell ref="H100:H102"/>
    <mergeCell ref="G112:G115"/>
    <mergeCell ref="H112:H115"/>
    <mergeCell ref="I172:J172"/>
    <mergeCell ref="I63:J63"/>
    <mergeCell ref="I65:J65"/>
    <mergeCell ref="F39:F42"/>
    <mergeCell ref="G39:G42"/>
    <mergeCell ref="H39:H42"/>
    <mergeCell ref="I43:J43"/>
    <mergeCell ref="I44:J44"/>
    <mergeCell ref="I46:J46"/>
    <mergeCell ref="I53:J53"/>
    <mergeCell ref="I54:J54"/>
    <mergeCell ref="I57:J57"/>
    <mergeCell ref="H53:H57"/>
    <mergeCell ref="I47:J47"/>
    <mergeCell ref="I48:J48"/>
    <mergeCell ref="I52:J52"/>
    <mergeCell ref="F62:F65"/>
    <mergeCell ref="G62:G65"/>
    <mergeCell ref="H62:H65"/>
    <mergeCell ref="G53:G57"/>
    <mergeCell ref="I170:J170"/>
    <mergeCell ref="I169:J169"/>
    <mergeCell ref="F78:F81"/>
    <mergeCell ref="I100:J100"/>
    <mergeCell ref="A89:A93"/>
    <mergeCell ref="B89:B93"/>
    <mergeCell ref="C89:C93"/>
    <mergeCell ref="D89:D93"/>
    <mergeCell ref="E89:E93"/>
    <mergeCell ref="F89:F93"/>
    <mergeCell ref="G89:G93"/>
    <mergeCell ref="H89:H93"/>
    <mergeCell ref="A169:A172"/>
    <mergeCell ref="B169:B172"/>
    <mergeCell ref="C169:C172"/>
    <mergeCell ref="D169:D172"/>
    <mergeCell ref="E169:E172"/>
    <mergeCell ref="F169:F172"/>
    <mergeCell ref="G169:G172"/>
    <mergeCell ref="H169:H172"/>
    <mergeCell ref="F124:F128"/>
    <mergeCell ref="G124:G128"/>
    <mergeCell ref="H124:H128"/>
    <mergeCell ref="A94:A99"/>
    <mergeCell ref="I102:J102"/>
  </mergeCells>
  <pageMargins left="0.23622047244094491" right="0.23622047244094491" top="0.47244094488188981" bottom="0.59055118110236227" header="0.31496062992125984" footer="0.31496062992125984"/>
  <pageSetup paperSize="9" scale="76" fitToHeight="0" orientation="landscape" r:id="rId1"/>
  <rowBreaks count="4" manualBreakCount="4">
    <brk id="42" max="15" man="1"/>
    <brk id="88" max="15" man="1"/>
    <brk id="128" max="15" man="1"/>
    <brk id="184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Lapas1</vt:lpstr>
      <vt:lpstr>Lapas1!Print_Area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2018-01-02T12:34:43Z</dcterms:modified>
</cp:coreProperties>
</file>