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C:\Users\m09263\Desktop\"/>
    </mc:Choice>
  </mc:AlternateContent>
  <xr:revisionPtr revIDLastSave="0" documentId="8_{4997F39E-32D0-40AD-B5E4-B2F287F0FB66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Lapas1" sheetId="1" r:id="rId1"/>
  </sheets>
  <definedNames>
    <definedName name="_Toc387396766" localSheetId="0">Lapas1!$A$1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2" i="1" l="1"/>
  <c r="M132" i="1"/>
  <c r="L132" i="1"/>
  <c r="K132" i="1"/>
  <c r="K131" i="1"/>
  <c r="K130" i="1" s="1"/>
  <c r="K129" i="1"/>
  <c r="E129" i="1"/>
  <c r="N128" i="1"/>
  <c r="M128" i="1"/>
  <c r="L128" i="1"/>
  <c r="K128" i="1"/>
  <c r="K127" i="1"/>
  <c r="N126" i="1"/>
  <c r="M126" i="1"/>
  <c r="L126" i="1"/>
  <c r="K126" i="1"/>
  <c r="E125" i="1"/>
  <c r="N124" i="1"/>
  <c r="M124" i="1"/>
  <c r="K124" i="1" s="1"/>
  <c r="L124" i="1"/>
  <c r="K123" i="1"/>
  <c r="K122" i="1"/>
  <c r="K121" i="1"/>
  <c r="E121" i="1"/>
  <c r="N120" i="1"/>
  <c r="M120" i="1"/>
  <c r="L120" i="1"/>
  <c r="K120" i="1" s="1"/>
  <c r="K119" i="1"/>
  <c r="K118" i="1"/>
  <c r="K117" i="1"/>
  <c r="E117" i="1"/>
  <c r="N116" i="1"/>
  <c r="M116" i="1"/>
  <c r="L116" i="1"/>
  <c r="K116" i="1" s="1"/>
  <c r="K115" i="1"/>
  <c r="K114" i="1"/>
  <c r="K113" i="1"/>
  <c r="E113" i="1"/>
  <c r="N112" i="1"/>
  <c r="M112" i="1"/>
  <c r="L112" i="1"/>
  <c r="K112" i="1" s="1"/>
  <c r="K109" i="1"/>
  <c r="E109" i="1"/>
  <c r="N108" i="1"/>
  <c r="M108" i="1"/>
  <c r="L108" i="1"/>
  <c r="K108" i="1"/>
  <c r="K105" i="1"/>
  <c r="E105" i="1"/>
  <c r="N104" i="1"/>
  <c r="M104" i="1"/>
  <c r="L104" i="1"/>
  <c r="E101" i="1"/>
  <c r="K104" i="1" s="1"/>
  <c r="L33" i="1" l="1"/>
  <c r="K49" i="1" l="1"/>
  <c r="L92" i="1"/>
  <c r="M92" i="1"/>
  <c r="N92" i="1"/>
  <c r="M91" i="1"/>
  <c r="K91" i="1" s="1"/>
  <c r="L86" i="1"/>
  <c r="N86" i="1"/>
  <c r="M87" i="1"/>
  <c r="M86" i="1" s="1"/>
  <c r="M72" i="1"/>
  <c r="M76" i="1" s="1"/>
  <c r="N75" i="1"/>
  <c r="K75" i="1" s="1"/>
  <c r="N74" i="1"/>
  <c r="K74" i="1" s="1"/>
  <c r="L73" i="1"/>
  <c r="L72" i="1" s="1"/>
  <c r="L76" i="1" s="1"/>
  <c r="L59" i="1"/>
  <c r="N59" i="1"/>
  <c r="M65" i="1"/>
  <c r="K65" i="1" s="1"/>
  <c r="M64" i="1"/>
  <c r="K64" i="1" s="1"/>
  <c r="M61" i="1"/>
  <c r="K61" i="1" s="1"/>
  <c r="M62" i="1"/>
  <c r="K62" i="1" s="1"/>
  <c r="M63" i="1"/>
  <c r="K63" i="1" s="1"/>
  <c r="M60" i="1"/>
  <c r="K60" i="1" s="1"/>
  <c r="N73" i="1" l="1"/>
  <c r="N72" i="1" s="1"/>
  <c r="N76" i="1" s="1"/>
  <c r="K59" i="1"/>
  <c r="M59" i="1"/>
  <c r="L50" i="1"/>
  <c r="M52" i="1"/>
  <c r="K52" i="1" s="1"/>
  <c r="M51" i="1"/>
  <c r="N40" i="1"/>
  <c r="M37" i="1"/>
  <c r="M38" i="1"/>
  <c r="M39" i="1"/>
  <c r="L32" i="1"/>
  <c r="L30" i="1"/>
  <c r="N34" i="1"/>
  <c r="M33" i="1"/>
  <c r="K33" i="1" s="1"/>
  <c r="L31" i="1"/>
  <c r="M29" i="1"/>
  <c r="K29" i="1" s="1"/>
  <c r="M28" i="1"/>
  <c r="K28" i="1" s="1"/>
  <c r="M50" i="1" l="1"/>
  <c r="K51" i="1"/>
  <c r="K50" i="1" s="1"/>
  <c r="L27" i="1"/>
  <c r="L34" i="1" s="1"/>
  <c r="M36" i="1"/>
  <c r="M40" i="1" s="1"/>
  <c r="K38" i="1"/>
  <c r="K39" i="1"/>
  <c r="M31" i="1"/>
  <c r="K31" i="1" s="1"/>
  <c r="M32" i="1"/>
  <c r="K32" i="1" s="1"/>
  <c r="M30" i="1"/>
  <c r="K30" i="1" s="1"/>
  <c r="M84" i="1"/>
  <c r="L84" i="1"/>
  <c r="N81" i="1"/>
  <c r="K37" i="1" l="1"/>
  <c r="L36" i="1"/>
  <c r="K27" i="1"/>
  <c r="K84" i="1"/>
  <c r="M27" i="1"/>
  <c r="M34" i="1" s="1"/>
  <c r="M96" i="1"/>
  <c r="L96" i="1"/>
  <c r="M88" i="1"/>
  <c r="L88" i="1"/>
  <c r="K87" i="1"/>
  <c r="K86" i="1" s="1"/>
  <c r="L40" i="1" l="1"/>
  <c r="K36" i="1"/>
  <c r="K96" i="1"/>
  <c r="K88" i="1"/>
  <c r="K89" i="1"/>
  <c r="N85" i="1"/>
  <c r="K17" i="1"/>
  <c r="K16" i="1"/>
  <c r="K93" i="1" l="1"/>
  <c r="E97" i="1" l="1"/>
  <c r="E89" i="1"/>
  <c r="K92" i="1" s="1"/>
  <c r="E81" i="1"/>
  <c r="M80" i="1"/>
  <c r="N80" i="1"/>
  <c r="L80" i="1"/>
  <c r="K77" i="1"/>
  <c r="K71" i="1"/>
  <c r="E71" i="1"/>
  <c r="L66" i="1"/>
  <c r="M66" i="1"/>
  <c r="N66" i="1"/>
  <c r="E67" i="1"/>
  <c r="E58" i="1"/>
  <c r="K58" i="1"/>
  <c r="M56" i="1"/>
  <c r="K54" i="1"/>
  <c r="L56" i="1"/>
  <c r="E54" i="1"/>
  <c r="M53" i="1"/>
  <c r="N53" i="1"/>
  <c r="L53" i="1"/>
  <c r="E41" i="1"/>
  <c r="E35" i="1"/>
  <c r="K40" i="1" s="1"/>
  <c r="E20" i="1"/>
  <c r="E16" i="1"/>
  <c r="K53" i="1" l="1"/>
  <c r="K73" i="1"/>
  <c r="K72" i="1" s="1"/>
  <c r="K76" i="1" s="1"/>
  <c r="K80" i="1"/>
  <c r="K66" i="1"/>
  <c r="K56" i="1"/>
  <c r="E93" i="1"/>
  <c r="E85" i="1"/>
  <c r="E77" i="1"/>
  <c r="E49" i="1"/>
  <c r="E26" i="1" l="1"/>
  <c r="K34" i="1" s="1"/>
  <c r="E45" i="1"/>
  <c r="E12" i="1"/>
</calcChain>
</file>

<file path=xl/sharedStrings.xml><?xml version="1.0" encoding="utf-8"?>
<sst xmlns="http://schemas.openxmlformats.org/spreadsheetml/2006/main" count="252" uniqueCount="104">
  <si>
    <t>Vidaus reikalų ministerijos administruojamų 2014-2020 metų Europos Sąjungos fondų investicijų veiksmų programos prioritetų įgyvendinimo priemonių kvietimų skelbimo, projektų sąrašų ir finansavimo sutarčių sudarymo planas</t>
  </si>
  <si>
    <t>Eil nr.</t>
  </si>
  <si>
    <t>Veiksmų programos prioritetą įgyvendinančios priemonės kodas</t>
  </si>
  <si>
    <t>Veiksmų programos prioriteto įgyvendinimo priemonės pavadinimas</t>
  </si>
  <si>
    <t>Atrankos būdas</t>
  </si>
  <si>
    <t>Priemonei skirtas finansavimas (eurais)</t>
  </si>
  <si>
    <t>Eilės nr.</t>
  </si>
  <si>
    <r>
      <t>Planuojama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valstybės / regionų projektų sąrašo, kvietimo teikti paraiškas paskelbimo arba finansavimo sutarties data</t>
    </r>
  </si>
  <si>
    <t>Finansavimo šaltiniai (eurais)</t>
  </si>
  <si>
    <t xml:space="preserve"> Iš viso</t>
  </si>
  <si>
    <t>ES struktūrinių fondų lėšos</t>
  </si>
  <si>
    <t>Valstybės biudžeto lėšos</t>
  </si>
  <si>
    <t>Projektų vykdytojų lėšos</t>
  </si>
  <si>
    <t>5=6+7</t>
  </si>
  <si>
    <t>11=12+13+14</t>
  </si>
  <si>
    <t>08.6.1-ESFA-T-909</t>
  </si>
  <si>
    <t xml:space="preserve">Tęstinė projektų atranka </t>
  </si>
  <si>
    <t>Faktas</t>
  </si>
  <si>
    <t>N - N+3 metų planai:</t>
  </si>
  <si>
    <t>1.</t>
  </si>
  <si>
    <t>Nesuplanuotas likutis</t>
  </si>
  <si>
    <t xml:space="preserve">10.1.1-ESFA-V-912 </t>
  </si>
  <si>
    <t xml:space="preserve">Valstybės projektų planavimas </t>
  </si>
  <si>
    <t>VIEŠOJO VALDYMO INSTITUCIJŲ ATVIRUMO DIDINIMAS IR VISUOMENĖS ĮSITRAUKIMO Į VIEŠOJO VALDYMO PROCESUS SKATINIMAS</t>
  </si>
  <si>
    <t>10.1.2-ESFA-V-915</t>
  </si>
  <si>
    <t>10.1.2-ESFA-V-916</t>
  </si>
  <si>
    <t>VIETOS PLĖTROS STRATEGIJŲ RENGIMAS</t>
  </si>
  <si>
    <t>NACIONALINIŲ REFORMŲ SKATINIMAS IR VIEŠOJO VALDYMO INSTITUCIJŲ VEIKLOS GERINIMAS</t>
  </si>
  <si>
    <t>NACIONALINIŲ KOVOS SU KORUPCIJA PRIEMONIŲ ĮGYVENDINIMAS</t>
  </si>
  <si>
    <t xml:space="preserve">10.1.4-ESFA-V-921 </t>
  </si>
  <si>
    <t>GERESNIO REGLAMENTAVIMO DIEGIMAS IR VERSLO PRIEŽIŪROS SISTEMOS TOBULINIMAS</t>
  </si>
  <si>
    <t>10.1.5-ESFA-V-923</t>
  </si>
  <si>
    <t>ŽMOGIŠKŲJŲ IŠTEKLIŲ VALDYMO TOBULINIMAS VALSTYBINĖJE TARNYBOJE SISTEMINIU LYGMENIU</t>
  </si>
  <si>
    <t xml:space="preserve">10.1.5-ESFA-V-924 </t>
  </si>
  <si>
    <t>VALSTYBĖS IR SAVIVALDYBIŲ INSTITUCIJŲ IR ĮSTAIGŲ DIRBANČIŲJŲ STRATEGINIŲ KOMPETENCIJŲ CENTRALIZUOTAS STIPRINIMAS</t>
  </si>
  <si>
    <t xml:space="preserve">10.1.5-ESFA-V-925 </t>
  </si>
  <si>
    <t>VALSTYBĖS ĮSTAIGŲ VADOVŲ GRANDIES STIPRINIMAS</t>
  </si>
  <si>
    <t xml:space="preserve">08.6.1-ESFA-T-910 </t>
  </si>
  <si>
    <t>VIETOS PLĖTROS STRATEGIJŲ ĮGYVENDINIMO ADMINISTRAVIMAS</t>
  </si>
  <si>
    <t>08.6.1-ESFA-V-911</t>
  </si>
  <si>
    <t>VIETOS PLĖTROS STRATEGIJŲ ĮGYVENDINIMAS</t>
  </si>
  <si>
    <t>2.</t>
  </si>
  <si>
    <t>3.</t>
  </si>
  <si>
    <t>2018.12</t>
  </si>
  <si>
    <t>2019.05</t>
  </si>
  <si>
    <t>2019.09</t>
  </si>
  <si>
    <t>2018.12.</t>
  </si>
  <si>
    <t>4.</t>
  </si>
  <si>
    <t>5.</t>
  </si>
  <si>
    <t>2018.03.</t>
  </si>
  <si>
    <t>2019.02.</t>
  </si>
  <si>
    <t xml:space="preserve">10.1.1-ESFA-V-913 </t>
  </si>
  <si>
    <t>VALSTYBĖS INSTITUCIJŲ IR ĮSTAIGŲ VIDAUS ADMINISTRAVIMO TOBULINIMAS</t>
  </si>
  <si>
    <t>Valstybės projektų planavimas</t>
  </si>
  <si>
    <t xml:space="preserve">10.1.1-ESFA-V-914 </t>
  </si>
  <si>
    <t>SAVIVALDYBIŲ VIEŠOJO VALDYMO INSTITUCIJŲ IR ĮSTAIGŲ VEIKLOS GERINIMAS</t>
  </si>
  <si>
    <t>2019.03.</t>
  </si>
  <si>
    <t>2018.04.</t>
  </si>
  <si>
    <t xml:space="preserve">Konkursas </t>
  </si>
  <si>
    <t xml:space="preserve">10.1.2-ESFA-K-917 </t>
  </si>
  <si>
    <t>VISUOMENĖS NEPAKANTUMO KORUPCIJAI DIDINIMO IR DALYVAVIMO VIEŠOJO VALDYMO PROCESUOSE SKATINIMO INICIATYVOS</t>
  </si>
  <si>
    <t xml:space="preserve">10.1.3-ESFA-V-918 </t>
  </si>
  <si>
    <t>VIEŠOJO ADMINISTRAVIMO SUBJEKTŲ INICIATYVOS, SKIRTOS PASLAUGŲ IR ASMENŲ APTARNAVIMO KOKYBĖS GERINIMUI</t>
  </si>
  <si>
    <t xml:space="preserve">10.1.3-ESFA-K-919 </t>
  </si>
  <si>
    <t>PASLAUGŲ IR ASMENŲ APTARNAVIMO ORGANIZAVIMO GERINIMAS VIEŠOJO VALDYMO INSTITUCIJOSE</t>
  </si>
  <si>
    <t xml:space="preserve">10.1.3-ESFA-R-920 </t>
  </si>
  <si>
    <t>Regionų projektų planavimas</t>
  </si>
  <si>
    <t>PASLAUGŲ IR ASMENŲ APTARNAVIMO KOKYBĖS GERINIMAS SAVIVALDYBĖSE</t>
  </si>
  <si>
    <t xml:space="preserve">10.1.4-ESFA-V-922 </t>
  </si>
  <si>
    <t>TEISINGUMO SISTEMOS VEIKSMINGUMO DIDINIMAS</t>
  </si>
  <si>
    <t xml:space="preserve">10.1.5-ESFA-K-926 </t>
  </si>
  <si>
    <t>PERSONALO VALDYMO VALSTYBĖS IR SAVIVALDYBIŲ INSTITUCIJOSE IR ĮSTAIGOSE TOBULINIMO INICIATYVŲ SKATINIMAS</t>
  </si>
  <si>
    <t>2019.01</t>
  </si>
  <si>
    <t>2018.05.</t>
  </si>
  <si>
    <t>2018.06.</t>
  </si>
  <si>
    <t>2018.10.</t>
  </si>
  <si>
    <t>6.</t>
  </si>
  <si>
    <t>2018.07.</t>
  </si>
  <si>
    <t>2018.08.</t>
  </si>
  <si>
    <t>9.</t>
  </si>
  <si>
    <t>10.</t>
  </si>
  <si>
    <t>2019.01.</t>
  </si>
  <si>
    <t>13.</t>
  </si>
  <si>
    <t>2019.11.</t>
  </si>
  <si>
    <t>05.1.1-CPVA-V-901</t>
  </si>
  <si>
    <t>Gyventojų perspėjimo apie pavojus ir gelbėjimo sistemų tobulinimas ir plėtra</t>
  </si>
  <si>
    <t>2018 m. I ketv.</t>
  </si>
  <si>
    <t>07.1.1-CPVA-V-902</t>
  </si>
  <si>
    <t>Pereinamojo laikotarpio tikslinių teritorijų vystymas. I</t>
  </si>
  <si>
    <t>07.1.1-CPVA-R-903</t>
  </si>
  <si>
    <t>Pereinamojo laikotarpio tikslinių teritorijų vystymas. II</t>
  </si>
  <si>
    <t xml:space="preserve">Regionų projektų planavimas </t>
  </si>
  <si>
    <t>07.1.1-CPVA-R-904</t>
  </si>
  <si>
    <t>Didžiųjų miestų kompleksinė plėtra</t>
  </si>
  <si>
    <t>2018 m. II ketv.</t>
  </si>
  <si>
    <t>07.1.1-CPVA-R-905</t>
  </si>
  <si>
    <t>Miestų kompleksinė plėtra</t>
  </si>
  <si>
    <t>07.1.1-CPVA-V-906</t>
  </si>
  <si>
    <t>Kompleksinė paslaugų plėtra integruotų teritorijų vystymo programų tikslinėse teritorijose</t>
  </si>
  <si>
    <t>2019 m. I ketv.</t>
  </si>
  <si>
    <t>07.1.1-CPVA-V-907</t>
  </si>
  <si>
    <t>Miesto inžinerinės infrastruktūros, svarbios verslui, atnaujinimas ir plėtra</t>
  </si>
  <si>
    <t>08.2.1-CPVA-R-908</t>
  </si>
  <si>
    <t>Kaimo gyvenamųjų vietovių atnaujinimas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</si>
</sst>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2">
    <xf numFmtId="0" fontId="0" fillId="0" borderId="0" xfId="0"/>
    <xf numFmtId="0" fontId="1" fillId="0" borderId="0" xfId="0" applyFont="1" applyAlignment="1">
      <alignment vertical="center"/>
    </xf>
    <xf numFmtId="14" fontId="1" fillId="0" borderId="7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3" fontId="1" fillId="0" borderId="14" xfId="0" applyNumberFormat="1" applyFont="1" applyBorder="1" applyAlignment="1">
      <alignment vertical="center" wrapText="1"/>
    </xf>
    <xf numFmtId="3" fontId="1" fillId="0" borderId="15" xfId="0" applyNumberFormat="1" applyFont="1" applyFill="1" applyBorder="1" applyAlignment="1">
      <alignment horizontal="right" vertical="top"/>
    </xf>
    <xf numFmtId="3" fontId="1" fillId="0" borderId="10" xfId="0" applyNumberFormat="1" applyFont="1" applyFill="1" applyBorder="1" applyAlignment="1">
      <alignment horizontal="right" vertical="top"/>
    </xf>
    <xf numFmtId="3" fontId="1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3" fontId="0" fillId="0" borderId="0" xfId="0" applyNumberFormat="1"/>
    <xf numFmtId="0" fontId="0" fillId="0" borderId="14" xfId="0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14" fontId="1" fillId="0" borderId="14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14" xfId="0" applyFont="1" applyBorder="1" applyAlignment="1">
      <alignment vertical="center" wrapText="1"/>
    </xf>
    <xf numFmtId="3" fontId="1" fillId="0" borderId="14" xfId="0" applyNumberFormat="1" applyFont="1" applyBorder="1"/>
    <xf numFmtId="0" fontId="4" fillId="0" borderId="0" xfId="0" applyFont="1"/>
    <xf numFmtId="3" fontId="1" fillId="0" borderId="14" xfId="0" applyNumberFormat="1" applyFont="1" applyBorder="1" applyAlignment="1">
      <alignment vertical="center"/>
    </xf>
    <xf numFmtId="0" fontId="1" fillId="0" borderId="14" xfId="0" applyFont="1" applyBorder="1"/>
    <xf numFmtId="0" fontId="2" fillId="0" borderId="14" xfId="0" applyFont="1" applyBorder="1"/>
    <xf numFmtId="3" fontId="1" fillId="0" borderId="14" xfId="0" applyNumberFormat="1" applyFont="1" applyBorder="1" applyAlignment="1"/>
    <xf numFmtId="0" fontId="1" fillId="0" borderId="14" xfId="0" applyFont="1" applyBorder="1" applyAlignment="1">
      <alignment vertical="center" wrapText="1"/>
    </xf>
    <xf numFmtId="0" fontId="1" fillId="0" borderId="3" xfId="0" applyFont="1" applyBorder="1"/>
    <xf numFmtId="3" fontId="1" fillId="0" borderId="13" xfId="0" applyNumberFormat="1" applyFont="1" applyBorder="1" applyAlignment="1">
      <alignment vertical="center" wrapText="1"/>
    </xf>
    <xf numFmtId="3" fontId="1" fillId="0" borderId="10" xfId="0" applyNumberFormat="1" applyFont="1" applyBorder="1"/>
    <xf numFmtId="4" fontId="7" fillId="0" borderId="14" xfId="1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2" fillId="0" borderId="3" xfId="0" applyNumberFormat="1" applyFont="1" applyBorder="1" applyAlignment="1">
      <alignment vertical="center" wrapText="1"/>
    </xf>
    <xf numFmtId="4" fontId="0" fillId="0" borderId="0" xfId="0" applyNumberFormat="1"/>
    <xf numFmtId="3" fontId="1" fillId="0" borderId="6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0" xfId="0" applyFont="1"/>
    <xf numFmtId="0" fontId="1" fillId="0" borderId="7" xfId="0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 vertical="top"/>
    </xf>
    <xf numFmtId="0" fontId="8" fillId="0" borderId="0" xfId="0" applyFont="1"/>
    <xf numFmtId="0" fontId="7" fillId="0" borderId="7" xfId="0" applyFont="1" applyBorder="1" applyAlignment="1">
      <alignment vertical="center" wrapText="1"/>
    </xf>
    <xf numFmtId="0" fontId="9" fillId="0" borderId="0" xfId="0" applyFont="1"/>
    <xf numFmtId="4" fontId="1" fillId="0" borderId="7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Border="1" applyAlignment="1"/>
    <xf numFmtId="0" fontId="1" fillId="0" borderId="4" xfId="0" applyFont="1" applyBorder="1" applyAlignment="1"/>
    <xf numFmtId="0" fontId="2" fillId="0" borderId="16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2"/>
  <sheetViews>
    <sheetView tabSelected="1" topLeftCell="A105" workbookViewId="0">
      <selection activeCell="A129" sqref="A129:A132"/>
    </sheetView>
  </sheetViews>
  <sheetFormatPr defaultRowHeight="15" x14ac:dyDescent="0.25"/>
  <cols>
    <col min="1" max="1" width="3.28515625" customWidth="1"/>
    <col min="2" max="2" width="17.140625" customWidth="1"/>
    <col min="3" max="3" width="16.42578125" customWidth="1"/>
    <col min="4" max="4" width="6.42578125" customWidth="1"/>
    <col min="5" max="5" width="11.85546875" customWidth="1"/>
    <col min="6" max="6" width="13" style="56" customWidth="1"/>
    <col min="7" max="7" width="11.140625" customWidth="1"/>
    <col min="8" max="8" width="11.5703125" customWidth="1"/>
    <col min="9" max="9" width="7.5703125" customWidth="1"/>
    <col min="10" max="10" width="10.7109375" customWidth="1"/>
    <col min="11" max="11" width="12" customWidth="1"/>
    <col min="12" max="12" width="10.85546875" bestFit="1" customWidth="1"/>
    <col min="13" max="13" width="14.7109375" customWidth="1"/>
    <col min="14" max="14" width="12.7109375" customWidth="1"/>
    <col min="15" max="15" width="10.85546875" bestFit="1" customWidth="1"/>
    <col min="16" max="16" width="11.7109375" customWidth="1"/>
    <col min="18" max="18" width="11.28515625" customWidth="1"/>
    <col min="19" max="19" width="10.7109375" customWidth="1"/>
    <col min="20" max="20" width="11.42578125" customWidth="1"/>
  </cols>
  <sheetData>
    <row r="1" spans="1:14" x14ac:dyDescent="0.25">
      <c r="A1" s="24" t="s">
        <v>0</v>
      </c>
      <c r="B1" s="25"/>
      <c r="C1" s="25"/>
      <c r="D1" s="25"/>
      <c r="E1" s="25"/>
      <c r="F1" s="54"/>
      <c r="G1" s="25"/>
      <c r="H1" s="25"/>
      <c r="I1" s="25"/>
      <c r="J1" s="25"/>
      <c r="K1" s="25"/>
      <c r="L1" s="25"/>
      <c r="M1" s="25"/>
      <c r="N1" s="25"/>
    </row>
    <row r="2" spans="1:14" ht="15.75" thickBot="1" x14ac:dyDescent="0.3">
      <c r="A2" s="1"/>
      <c r="B2" s="25"/>
      <c r="C2" s="25"/>
      <c r="D2" s="25"/>
      <c r="E2" s="25"/>
      <c r="F2" s="54"/>
      <c r="G2" s="25"/>
      <c r="H2" s="25"/>
      <c r="I2" s="25"/>
      <c r="J2" s="25"/>
      <c r="K2" s="25"/>
      <c r="L2" s="25"/>
      <c r="M2" s="25"/>
      <c r="N2" s="25"/>
    </row>
    <row r="3" spans="1:14" ht="24.75" customHeight="1" x14ac:dyDescent="0.25">
      <c r="A3" s="88" t="s">
        <v>1</v>
      </c>
      <c r="B3" s="88" t="s">
        <v>2</v>
      </c>
      <c r="C3" s="88" t="s">
        <v>3</v>
      </c>
      <c r="D3" s="11"/>
      <c r="E3" s="91"/>
      <c r="F3" s="92"/>
      <c r="G3" s="92"/>
      <c r="H3" s="93"/>
      <c r="I3" s="88" t="s">
        <v>6</v>
      </c>
      <c r="J3" s="88" t="s">
        <v>7</v>
      </c>
      <c r="K3" s="91"/>
      <c r="L3" s="92"/>
      <c r="M3" s="92"/>
      <c r="N3" s="93"/>
    </row>
    <row r="4" spans="1:14" x14ac:dyDescent="0.25">
      <c r="A4" s="89"/>
      <c r="B4" s="89"/>
      <c r="C4" s="89"/>
      <c r="D4" s="12"/>
      <c r="E4" s="94"/>
      <c r="F4" s="103"/>
      <c r="G4" s="103"/>
      <c r="H4" s="96"/>
      <c r="I4" s="89"/>
      <c r="J4" s="89"/>
      <c r="K4" s="94"/>
      <c r="L4" s="95"/>
      <c r="M4" s="95"/>
      <c r="N4" s="96"/>
    </row>
    <row r="5" spans="1:14" x14ac:dyDescent="0.25">
      <c r="A5" s="89"/>
      <c r="B5" s="89"/>
      <c r="C5" s="89"/>
      <c r="D5" s="12"/>
      <c r="E5" s="94"/>
      <c r="F5" s="103"/>
      <c r="G5" s="103"/>
      <c r="H5" s="96"/>
      <c r="I5" s="89"/>
      <c r="J5" s="89"/>
      <c r="K5" s="94"/>
      <c r="L5" s="95"/>
      <c r="M5" s="95"/>
      <c r="N5" s="96"/>
    </row>
    <row r="6" spans="1:14" x14ac:dyDescent="0.25">
      <c r="A6" s="89"/>
      <c r="B6" s="89"/>
      <c r="C6" s="89"/>
      <c r="D6" s="12"/>
      <c r="E6" s="94" t="s">
        <v>5</v>
      </c>
      <c r="F6" s="103"/>
      <c r="G6" s="103"/>
      <c r="H6" s="96"/>
      <c r="I6" s="89"/>
      <c r="J6" s="89"/>
      <c r="K6" s="94" t="s">
        <v>8</v>
      </c>
      <c r="L6" s="95"/>
      <c r="M6" s="95"/>
      <c r="N6" s="96"/>
    </row>
    <row r="7" spans="1:14" x14ac:dyDescent="0.25">
      <c r="A7" s="89"/>
      <c r="B7" s="89"/>
      <c r="C7" s="89"/>
      <c r="D7" s="12"/>
      <c r="E7" s="97"/>
      <c r="F7" s="104"/>
      <c r="G7" s="104"/>
      <c r="H7" s="99"/>
      <c r="I7" s="89"/>
      <c r="J7" s="89"/>
      <c r="K7" s="97"/>
      <c r="L7" s="98"/>
      <c r="M7" s="98"/>
      <c r="N7" s="99"/>
    </row>
    <row r="8" spans="1:14" ht="15.75" thickBot="1" x14ac:dyDescent="0.3">
      <c r="A8" s="89"/>
      <c r="B8" s="89"/>
      <c r="C8" s="89"/>
      <c r="D8" s="12"/>
      <c r="E8" s="100"/>
      <c r="F8" s="101"/>
      <c r="G8" s="101"/>
      <c r="H8" s="102"/>
      <c r="I8" s="89"/>
      <c r="J8" s="89"/>
      <c r="K8" s="100"/>
      <c r="L8" s="101"/>
      <c r="M8" s="101"/>
      <c r="N8" s="102"/>
    </row>
    <row r="9" spans="1:14" ht="38.25" customHeight="1" x14ac:dyDescent="0.25">
      <c r="A9" s="89"/>
      <c r="B9" s="89"/>
      <c r="C9" s="89"/>
      <c r="D9" s="12" t="s">
        <v>4</v>
      </c>
      <c r="E9" s="59" t="s">
        <v>9</v>
      </c>
      <c r="F9" s="107" t="s">
        <v>10</v>
      </c>
      <c r="G9" s="59" t="s">
        <v>11</v>
      </c>
      <c r="H9" s="59" t="s">
        <v>12</v>
      </c>
      <c r="I9" s="89"/>
      <c r="J9" s="89"/>
      <c r="K9" s="59" t="s">
        <v>9</v>
      </c>
      <c r="L9" s="59" t="s">
        <v>10</v>
      </c>
      <c r="M9" s="59" t="s">
        <v>11</v>
      </c>
      <c r="N9" s="59" t="s">
        <v>12</v>
      </c>
    </row>
    <row r="10" spans="1:14" ht="49.5" customHeight="1" thickBot="1" x14ac:dyDescent="0.3">
      <c r="A10" s="90"/>
      <c r="B10" s="90"/>
      <c r="C10" s="90"/>
      <c r="D10" s="14"/>
      <c r="E10" s="63"/>
      <c r="F10" s="73"/>
      <c r="G10" s="63"/>
      <c r="H10" s="63"/>
      <c r="I10" s="90"/>
      <c r="J10" s="90"/>
      <c r="K10" s="63"/>
      <c r="L10" s="63"/>
      <c r="M10" s="63"/>
      <c r="N10" s="61"/>
    </row>
    <row r="11" spans="1:14" ht="15.75" thickBot="1" x14ac:dyDescent="0.3">
      <c r="A11" s="8">
        <v>1</v>
      </c>
      <c r="B11" s="14">
        <v>2</v>
      </c>
      <c r="C11" s="14">
        <v>3</v>
      </c>
      <c r="D11" s="14">
        <v>4</v>
      </c>
      <c r="E11" s="14" t="s">
        <v>13</v>
      </c>
      <c r="F11" s="55">
        <v>6</v>
      </c>
      <c r="G11" s="14">
        <v>7</v>
      </c>
      <c r="H11" s="14">
        <v>8</v>
      </c>
      <c r="I11" s="14">
        <v>9</v>
      </c>
      <c r="J11" s="14">
        <v>10</v>
      </c>
      <c r="K11" s="46" t="s">
        <v>14</v>
      </c>
      <c r="L11" s="49">
        <v>12</v>
      </c>
      <c r="M11" s="49">
        <v>13</v>
      </c>
      <c r="N11" s="49">
        <v>14</v>
      </c>
    </row>
    <row r="12" spans="1:14" ht="15.75" thickBot="1" x14ac:dyDescent="0.3">
      <c r="A12" s="59">
        <v>1</v>
      </c>
      <c r="B12" s="59" t="s">
        <v>15</v>
      </c>
      <c r="C12" s="59" t="s">
        <v>26</v>
      </c>
      <c r="D12" s="59" t="s">
        <v>16</v>
      </c>
      <c r="E12" s="64">
        <f>F12+G12+H12</f>
        <v>241363</v>
      </c>
      <c r="F12" s="65">
        <v>205157</v>
      </c>
      <c r="G12" s="64">
        <v>18103</v>
      </c>
      <c r="H12" s="64">
        <v>18103</v>
      </c>
      <c r="I12" s="68" t="s">
        <v>17</v>
      </c>
      <c r="J12" s="74"/>
      <c r="K12" s="4">
        <v>241363</v>
      </c>
      <c r="L12" s="7">
        <v>205157</v>
      </c>
      <c r="M12" s="7">
        <v>18103</v>
      </c>
      <c r="N12" s="7">
        <v>18103</v>
      </c>
    </row>
    <row r="13" spans="1:14" ht="15" customHeight="1" thickBot="1" x14ac:dyDescent="0.3">
      <c r="A13" s="62"/>
      <c r="B13" s="62"/>
      <c r="C13" s="62"/>
      <c r="D13" s="62"/>
      <c r="E13" s="77"/>
      <c r="F13" s="105"/>
      <c r="G13" s="77"/>
      <c r="H13" s="77"/>
      <c r="I13" s="70" t="s">
        <v>18</v>
      </c>
      <c r="J13" s="87"/>
      <c r="K13" s="21">
        <v>0</v>
      </c>
      <c r="L13" s="22">
        <v>0</v>
      </c>
      <c r="M13" s="22">
        <v>0</v>
      </c>
      <c r="N13" s="22">
        <v>0</v>
      </c>
    </row>
    <row r="14" spans="1:14" ht="18" customHeight="1" thickBot="1" x14ac:dyDescent="0.3">
      <c r="A14" s="62"/>
      <c r="B14" s="62"/>
      <c r="C14" s="62"/>
      <c r="D14" s="62"/>
      <c r="E14" s="77"/>
      <c r="F14" s="105"/>
      <c r="G14" s="77"/>
      <c r="H14" s="77"/>
      <c r="I14" s="14" t="s">
        <v>19</v>
      </c>
      <c r="J14" s="14"/>
      <c r="K14" s="4">
        <v>0</v>
      </c>
      <c r="L14" s="3">
        <v>0</v>
      </c>
      <c r="M14" s="3">
        <v>0</v>
      </c>
      <c r="N14" s="3">
        <v>0</v>
      </c>
    </row>
    <row r="15" spans="1:14" ht="15" customHeight="1" thickBot="1" x14ac:dyDescent="0.3">
      <c r="A15" s="63"/>
      <c r="B15" s="63"/>
      <c r="C15" s="63"/>
      <c r="D15" s="63"/>
      <c r="E15" s="78"/>
      <c r="F15" s="106"/>
      <c r="G15" s="78"/>
      <c r="H15" s="78"/>
      <c r="I15" s="68" t="s">
        <v>20</v>
      </c>
      <c r="J15" s="74"/>
      <c r="K15" s="4">
        <v>0</v>
      </c>
      <c r="L15" s="3">
        <v>0</v>
      </c>
      <c r="M15" s="3">
        <v>0</v>
      </c>
      <c r="N15" s="3">
        <v>0</v>
      </c>
    </row>
    <row r="16" spans="1:14" ht="18.75" customHeight="1" thickBot="1" x14ac:dyDescent="0.3">
      <c r="A16" s="59">
        <v>2</v>
      </c>
      <c r="B16" s="59" t="s">
        <v>37</v>
      </c>
      <c r="C16" s="59" t="s">
        <v>38</v>
      </c>
      <c r="D16" s="59" t="s">
        <v>16</v>
      </c>
      <c r="E16" s="64">
        <f>F16+G16+H16</f>
        <v>1982630</v>
      </c>
      <c r="F16" s="65">
        <v>1685236</v>
      </c>
      <c r="G16" s="64">
        <v>148697</v>
      </c>
      <c r="H16" s="64">
        <v>148697</v>
      </c>
      <c r="I16" s="68" t="s">
        <v>17</v>
      </c>
      <c r="J16" s="81"/>
      <c r="K16" s="4">
        <f>L16+M16+N16</f>
        <v>1827147</v>
      </c>
      <c r="L16" s="3">
        <v>1553075</v>
      </c>
      <c r="M16" s="3">
        <v>137036</v>
      </c>
      <c r="N16" s="3">
        <v>137036</v>
      </c>
    </row>
    <row r="17" spans="1:17" ht="20.25" customHeight="1" thickBot="1" x14ac:dyDescent="0.3">
      <c r="A17" s="75"/>
      <c r="B17" s="62"/>
      <c r="C17" s="62"/>
      <c r="D17" s="62"/>
      <c r="E17" s="77"/>
      <c r="F17" s="72"/>
      <c r="G17" s="62"/>
      <c r="H17" s="62"/>
      <c r="I17" s="70" t="s">
        <v>18</v>
      </c>
      <c r="J17" s="87"/>
      <c r="K17" s="21">
        <f>L17+M17+N17</f>
        <v>155483</v>
      </c>
      <c r="L17" s="22">
        <v>132161</v>
      </c>
      <c r="M17" s="22">
        <v>11661</v>
      </c>
      <c r="N17" s="22">
        <v>11661</v>
      </c>
      <c r="P17" s="20"/>
    </row>
    <row r="18" spans="1:17" ht="18.75" customHeight="1" thickBot="1" x14ac:dyDescent="0.3">
      <c r="A18" s="75"/>
      <c r="B18" s="62"/>
      <c r="C18" s="62"/>
      <c r="D18" s="62"/>
      <c r="E18" s="77"/>
      <c r="F18" s="72"/>
      <c r="G18" s="62"/>
      <c r="H18" s="62"/>
      <c r="I18" s="16" t="s">
        <v>19</v>
      </c>
      <c r="J18" s="10" t="s">
        <v>72</v>
      </c>
      <c r="K18" s="4">
        <v>155483</v>
      </c>
      <c r="L18" s="3">
        <v>132161</v>
      </c>
      <c r="M18" s="3">
        <v>11661</v>
      </c>
      <c r="N18" s="3">
        <v>11661</v>
      </c>
      <c r="O18" s="20"/>
      <c r="P18" s="20"/>
      <c r="Q18" s="20"/>
    </row>
    <row r="19" spans="1:17" ht="20.25" customHeight="1" thickBot="1" x14ac:dyDescent="0.3">
      <c r="A19" s="76"/>
      <c r="B19" s="63"/>
      <c r="C19" s="63"/>
      <c r="D19" s="63"/>
      <c r="E19" s="78"/>
      <c r="F19" s="73"/>
      <c r="G19" s="63"/>
      <c r="H19" s="63"/>
      <c r="I19" s="68" t="s">
        <v>20</v>
      </c>
      <c r="J19" s="81"/>
      <c r="K19" s="4">
        <v>0</v>
      </c>
      <c r="L19" s="3">
        <v>0</v>
      </c>
      <c r="M19" s="3">
        <v>0</v>
      </c>
      <c r="N19" s="3">
        <v>0</v>
      </c>
      <c r="O19" s="17"/>
    </row>
    <row r="20" spans="1:17" ht="23.25" customHeight="1" thickBot="1" x14ac:dyDescent="0.3">
      <c r="A20" s="86">
        <v>3</v>
      </c>
      <c r="B20" s="59" t="s">
        <v>39</v>
      </c>
      <c r="C20" s="59" t="s">
        <v>40</v>
      </c>
      <c r="D20" s="59" t="s">
        <v>22</v>
      </c>
      <c r="E20" s="64">
        <f>F20+G20+H20</f>
        <v>14646716</v>
      </c>
      <c r="F20" s="65">
        <v>12449709</v>
      </c>
      <c r="G20" s="64">
        <v>1098503</v>
      </c>
      <c r="H20" s="64">
        <v>1098504</v>
      </c>
      <c r="I20" s="68" t="s">
        <v>17</v>
      </c>
      <c r="J20" s="81"/>
      <c r="K20" s="4">
        <v>2188959.21</v>
      </c>
      <c r="L20" s="3">
        <v>1855577.11</v>
      </c>
      <c r="M20" s="3">
        <v>166691.04999999999</v>
      </c>
      <c r="N20" s="3">
        <v>166691.04999999999</v>
      </c>
    </row>
    <row r="21" spans="1:17" ht="18.75" customHeight="1" thickBot="1" x14ac:dyDescent="0.3">
      <c r="A21" s="75"/>
      <c r="B21" s="62"/>
      <c r="C21" s="62"/>
      <c r="D21" s="62"/>
      <c r="E21" s="77"/>
      <c r="F21" s="72"/>
      <c r="G21" s="62"/>
      <c r="H21" s="62"/>
      <c r="I21" s="70" t="s">
        <v>18</v>
      </c>
      <c r="J21" s="82"/>
      <c r="K21" s="21">
        <v>12457755.789999999</v>
      </c>
      <c r="L21" s="22">
        <v>10594131.890000001</v>
      </c>
      <c r="M21" s="22">
        <v>931811.95</v>
      </c>
      <c r="N21" s="22">
        <v>931813</v>
      </c>
    </row>
    <row r="22" spans="1:17" ht="18.75" customHeight="1" thickBot="1" x14ac:dyDescent="0.3">
      <c r="A22" s="75"/>
      <c r="B22" s="62"/>
      <c r="C22" s="62"/>
      <c r="D22" s="62"/>
      <c r="E22" s="77"/>
      <c r="F22" s="72"/>
      <c r="G22" s="62"/>
      <c r="H22" s="62"/>
      <c r="I22" s="19" t="s">
        <v>19</v>
      </c>
      <c r="J22" s="16" t="s">
        <v>43</v>
      </c>
      <c r="K22" s="4">
        <v>4152585.2633333337</v>
      </c>
      <c r="L22" s="4">
        <v>3531377.2966666669</v>
      </c>
      <c r="M22" s="4">
        <v>310603.98333333334</v>
      </c>
      <c r="N22" s="4">
        <v>310603.98333333334</v>
      </c>
    </row>
    <row r="23" spans="1:17" ht="18.75" customHeight="1" thickBot="1" x14ac:dyDescent="0.3">
      <c r="A23" s="75"/>
      <c r="B23" s="62"/>
      <c r="C23" s="62"/>
      <c r="D23" s="62"/>
      <c r="E23" s="77"/>
      <c r="F23" s="72"/>
      <c r="G23" s="62"/>
      <c r="H23" s="62"/>
      <c r="I23" s="19" t="s">
        <v>41</v>
      </c>
      <c r="J23" s="16" t="s">
        <v>44</v>
      </c>
      <c r="K23" s="4">
        <v>4152585.2633333337</v>
      </c>
      <c r="L23" s="4">
        <v>3531377.2966666669</v>
      </c>
      <c r="M23" s="4">
        <v>310603.98333333334</v>
      </c>
      <c r="N23" s="4">
        <v>310603.98333333334</v>
      </c>
    </row>
    <row r="24" spans="1:17" ht="18.75" customHeight="1" thickBot="1" x14ac:dyDescent="0.3">
      <c r="A24" s="75"/>
      <c r="B24" s="62"/>
      <c r="C24" s="62"/>
      <c r="D24" s="62"/>
      <c r="E24" s="77"/>
      <c r="F24" s="72"/>
      <c r="G24" s="62"/>
      <c r="H24" s="62"/>
      <c r="I24" s="19" t="s">
        <v>42</v>
      </c>
      <c r="J24" s="16" t="s">
        <v>45</v>
      </c>
      <c r="K24" s="4">
        <v>4152585.2633333337</v>
      </c>
      <c r="L24" s="4">
        <v>3531377.2966666669</v>
      </c>
      <c r="M24" s="4">
        <v>310603.98333333322</v>
      </c>
      <c r="N24" s="4">
        <v>310605</v>
      </c>
    </row>
    <row r="25" spans="1:17" ht="16.5" customHeight="1" thickBot="1" x14ac:dyDescent="0.3">
      <c r="A25" s="76"/>
      <c r="B25" s="63"/>
      <c r="C25" s="63"/>
      <c r="D25" s="63"/>
      <c r="E25" s="78"/>
      <c r="F25" s="73"/>
      <c r="G25" s="63"/>
      <c r="H25" s="63"/>
      <c r="I25" s="68" t="s">
        <v>20</v>
      </c>
      <c r="J25" s="81"/>
      <c r="K25" s="4">
        <v>0</v>
      </c>
      <c r="L25" s="3">
        <v>0</v>
      </c>
      <c r="M25" s="3">
        <v>0</v>
      </c>
      <c r="N25" s="3">
        <v>0</v>
      </c>
    </row>
    <row r="26" spans="1:17" ht="20.25" customHeight="1" thickBot="1" x14ac:dyDescent="0.3">
      <c r="A26" s="59">
        <v>4</v>
      </c>
      <c r="B26" s="59" t="s">
        <v>21</v>
      </c>
      <c r="C26" s="59" t="s">
        <v>27</v>
      </c>
      <c r="D26" s="59" t="s">
        <v>22</v>
      </c>
      <c r="E26" s="64">
        <f t="shared" ref="E26" si="0">F26+G26+H26</f>
        <v>51041271</v>
      </c>
      <c r="F26" s="65">
        <v>43385080</v>
      </c>
      <c r="G26" s="64">
        <v>7656191</v>
      </c>
      <c r="H26" s="64">
        <v>0</v>
      </c>
      <c r="I26" s="68" t="s">
        <v>17</v>
      </c>
      <c r="J26" s="74"/>
      <c r="K26" s="4">
        <v>26002114.77</v>
      </c>
      <c r="L26" s="3">
        <v>22264172.649999999</v>
      </c>
      <c r="M26" s="3">
        <v>3737942.12</v>
      </c>
      <c r="N26" s="3">
        <v>0</v>
      </c>
    </row>
    <row r="27" spans="1:17" ht="15.75" thickBot="1" x14ac:dyDescent="0.3">
      <c r="A27" s="62"/>
      <c r="B27" s="62"/>
      <c r="C27" s="62"/>
      <c r="D27" s="62"/>
      <c r="E27" s="77"/>
      <c r="F27" s="105"/>
      <c r="G27" s="77"/>
      <c r="H27" s="77"/>
      <c r="I27" s="70" t="s">
        <v>18</v>
      </c>
      <c r="J27" s="87"/>
      <c r="K27" s="21">
        <f>SUM(K28:K33)</f>
        <v>17950307.05882353</v>
      </c>
      <c r="L27" s="21">
        <f>SUM(L28:L33)</f>
        <v>15257761</v>
      </c>
      <c r="M27" s="21">
        <f>SUM(M28:M33)</f>
        <v>2692546.0588235292</v>
      </c>
      <c r="N27" s="22">
        <v>0</v>
      </c>
    </row>
    <row r="28" spans="1:17" ht="15.75" thickBot="1" x14ac:dyDescent="0.3">
      <c r="A28" s="62"/>
      <c r="B28" s="62"/>
      <c r="C28" s="62"/>
      <c r="D28" s="62"/>
      <c r="E28" s="77"/>
      <c r="F28" s="105"/>
      <c r="G28" s="77"/>
      <c r="H28" s="77"/>
      <c r="I28" s="13" t="s">
        <v>19</v>
      </c>
      <c r="J28" s="16" t="s">
        <v>49</v>
      </c>
      <c r="K28" s="4">
        <f t="shared" ref="K28:K33" si="1">L28+M28</f>
        <v>1619215.294117647</v>
      </c>
      <c r="L28" s="3">
        <v>1376333</v>
      </c>
      <c r="M28" s="3">
        <f t="shared" ref="M28:M33" si="2">L28/0.85*0.15</f>
        <v>242882.29411764705</v>
      </c>
      <c r="N28" s="3">
        <v>0</v>
      </c>
    </row>
    <row r="29" spans="1:17" ht="15.75" thickBot="1" x14ac:dyDescent="0.3">
      <c r="A29" s="62"/>
      <c r="B29" s="62"/>
      <c r="C29" s="62"/>
      <c r="D29" s="62"/>
      <c r="E29" s="77"/>
      <c r="F29" s="105"/>
      <c r="G29" s="77"/>
      <c r="H29" s="77"/>
      <c r="I29" s="16" t="s">
        <v>41</v>
      </c>
      <c r="J29" s="14" t="s">
        <v>57</v>
      </c>
      <c r="K29" s="4">
        <f t="shared" si="1"/>
        <v>1735000</v>
      </c>
      <c r="L29" s="3">
        <v>1474750</v>
      </c>
      <c r="M29" s="3">
        <f t="shared" si="2"/>
        <v>260250</v>
      </c>
      <c r="N29" s="3">
        <v>0</v>
      </c>
    </row>
    <row r="30" spans="1:17" ht="15.75" thickBot="1" x14ac:dyDescent="0.3">
      <c r="A30" s="62"/>
      <c r="B30" s="62"/>
      <c r="C30" s="62"/>
      <c r="D30" s="62"/>
      <c r="E30" s="77"/>
      <c r="F30" s="105"/>
      <c r="G30" s="77"/>
      <c r="H30" s="77"/>
      <c r="I30" s="45" t="s">
        <v>47</v>
      </c>
      <c r="J30" s="2" t="s">
        <v>74</v>
      </c>
      <c r="K30" s="4">
        <f t="shared" si="1"/>
        <v>10561764.705882354</v>
      </c>
      <c r="L30" s="3">
        <f>8977500</f>
        <v>8977500</v>
      </c>
      <c r="M30" s="3">
        <f t="shared" si="2"/>
        <v>1584264.705882353</v>
      </c>
      <c r="N30" s="3">
        <v>0</v>
      </c>
      <c r="O30" s="17"/>
    </row>
    <row r="31" spans="1:17" ht="23.25" customHeight="1" thickBot="1" x14ac:dyDescent="0.3">
      <c r="A31" s="62"/>
      <c r="B31" s="62"/>
      <c r="C31" s="62"/>
      <c r="D31" s="62"/>
      <c r="E31" s="77"/>
      <c r="F31" s="105"/>
      <c r="G31" s="77"/>
      <c r="H31" s="77"/>
      <c r="I31" s="45" t="s">
        <v>79</v>
      </c>
      <c r="J31" s="23" t="s">
        <v>75</v>
      </c>
      <c r="K31" s="4">
        <f t="shared" si="1"/>
        <v>1800000</v>
      </c>
      <c r="L31" s="3">
        <f>1530000</f>
        <v>1530000</v>
      </c>
      <c r="M31" s="3">
        <f t="shared" si="2"/>
        <v>270000</v>
      </c>
      <c r="N31" s="3">
        <v>0</v>
      </c>
    </row>
    <row r="32" spans="1:17" ht="31.5" customHeight="1" thickBot="1" x14ac:dyDescent="0.3">
      <c r="A32" s="62"/>
      <c r="B32" s="62"/>
      <c r="C32" s="62"/>
      <c r="D32" s="62"/>
      <c r="E32" s="77"/>
      <c r="F32" s="105"/>
      <c r="G32" s="77"/>
      <c r="H32" s="77"/>
      <c r="I32" s="44" t="s">
        <v>80</v>
      </c>
      <c r="J32" s="23" t="s">
        <v>46</v>
      </c>
      <c r="K32" s="4">
        <f t="shared" si="1"/>
        <v>941176.4705882353</v>
      </c>
      <c r="L32" s="3">
        <f>800000</f>
        <v>800000</v>
      </c>
      <c r="M32" s="3">
        <f t="shared" si="2"/>
        <v>141176.4705882353</v>
      </c>
      <c r="N32" s="3">
        <v>0</v>
      </c>
    </row>
    <row r="33" spans="1:14" ht="15.75" thickBot="1" x14ac:dyDescent="0.3">
      <c r="A33" s="62"/>
      <c r="B33" s="62"/>
      <c r="C33" s="62"/>
      <c r="D33" s="62"/>
      <c r="E33" s="77"/>
      <c r="F33" s="105"/>
      <c r="G33" s="77"/>
      <c r="H33" s="77"/>
      <c r="I33" s="42" t="s">
        <v>82</v>
      </c>
      <c r="J33" s="23" t="s">
        <v>56</v>
      </c>
      <c r="K33" s="4">
        <f t="shared" si="1"/>
        <v>1293150.5882352942</v>
      </c>
      <c r="L33" s="3">
        <f>1214487-115309</f>
        <v>1099178</v>
      </c>
      <c r="M33" s="3">
        <f t="shared" si="2"/>
        <v>193972.58823529413</v>
      </c>
      <c r="N33" s="3"/>
    </row>
    <row r="34" spans="1:14" ht="18.75" customHeight="1" thickBot="1" x14ac:dyDescent="0.3">
      <c r="A34" s="63"/>
      <c r="B34" s="63"/>
      <c r="C34" s="63"/>
      <c r="D34" s="63"/>
      <c r="E34" s="78"/>
      <c r="F34" s="106"/>
      <c r="G34" s="78"/>
      <c r="H34" s="78"/>
      <c r="I34" s="68" t="s">
        <v>20</v>
      </c>
      <c r="J34" s="74"/>
      <c r="K34" s="52">
        <f>E26-K26-K27</f>
        <v>7088849.1711764708</v>
      </c>
      <c r="L34" s="52">
        <f>F26-L26-L27</f>
        <v>5863146.3500000015</v>
      </c>
      <c r="M34" s="52">
        <f>G26-M26-M27</f>
        <v>1225702.8211764707</v>
      </c>
      <c r="N34" s="4">
        <f>H26-N26-N27</f>
        <v>0</v>
      </c>
    </row>
    <row r="35" spans="1:14" ht="21" customHeight="1" thickBot="1" x14ac:dyDescent="0.3">
      <c r="A35" s="59">
        <v>5</v>
      </c>
      <c r="B35" s="59" t="s">
        <v>51</v>
      </c>
      <c r="C35" s="59" t="s">
        <v>52</v>
      </c>
      <c r="D35" s="59" t="s">
        <v>53</v>
      </c>
      <c r="E35" s="64">
        <f>F35+G35+H35</f>
        <v>11687021</v>
      </c>
      <c r="F35" s="65">
        <v>9933968</v>
      </c>
      <c r="G35" s="64">
        <v>1753053</v>
      </c>
      <c r="H35" s="64">
        <v>0</v>
      </c>
      <c r="I35" s="68" t="s">
        <v>17</v>
      </c>
      <c r="J35" s="74"/>
      <c r="K35" s="4">
        <v>0</v>
      </c>
      <c r="L35" s="3">
        <v>0</v>
      </c>
      <c r="M35" s="3">
        <v>0</v>
      </c>
      <c r="N35" s="3">
        <v>0</v>
      </c>
    </row>
    <row r="36" spans="1:14" ht="18.75" customHeight="1" thickBot="1" x14ac:dyDescent="0.3">
      <c r="A36" s="75"/>
      <c r="B36" s="75"/>
      <c r="C36" s="75"/>
      <c r="D36" s="62"/>
      <c r="E36" s="77"/>
      <c r="F36" s="79"/>
      <c r="G36" s="75"/>
      <c r="H36" s="75"/>
      <c r="I36" s="83" t="s">
        <v>18</v>
      </c>
      <c r="J36" s="83"/>
      <c r="K36" s="4">
        <f>L36+M36</f>
        <v>19000000</v>
      </c>
      <c r="L36" s="3">
        <f>L37+L38+L39</f>
        <v>16150000</v>
      </c>
      <c r="M36" s="3">
        <f>M37+M38+M39</f>
        <v>2850000</v>
      </c>
      <c r="N36" s="3">
        <v>0</v>
      </c>
    </row>
    <row r="37" spans="1:14" s="50" customFormat="1" ht="18.75" customHeight="1" thickBot="1" x14ac:dyDescent="0.3">
      <c r="A37" s="75"/>
      <c r="B37" s="75"/>
      <c r="C37" s="75"/>
      <c r="D37" s="62"/>
      <c r="E37" s="77"/>
      <c r="F37" s="79"/>
      <c r="G37" s="75"/>
      <c r="H37" s="75"/>
      <c r="I37" s="45" t="s">
        <v>19</v>
      </c>
      <c r="J37" s="45" t="s">
        <v>57</v>
      </c>
      <c r="K37" s="4">
        <f>L37+M37</f>
        <v>3411764.7058823528</v>
      </c>
      <c r="L37" s="3">
        <v>2900000</v>
      </c>
      <c r="M37" s="3">
        <f>L37/0.85*0.15</f>
        <v>511764.70588235295</v>
      </c>
      <c r="N37" s="3"/>
    </row>
    <row r="38" spans="1:14" ht="18.75" customHeight="1" thickBot="1" x14ac:dyDescent="0.3">
      <c r="A38" s="75"/>
      <c r="B38" s="75"/>
      <c r="C38" s="75"/>
      <c r="D38" s="62"/>
      <c r="E38" s="77"/>
      <c r="F38" s="79"/>
      <c r="G38" s="75"/>
      <c r="H38" s="75"/>
      <c r="I38" s="16" t="s">
        <v>41</v>
      </c>
      <c r="J38" s="16" t="s">
        <v>77</v>
      </c>
      <c r="K38" s="4">
        <f>L38+M38</f>
        <v>1588235.294117647</v>
      </c>
      <c r="L38" s="3">
        <v>1350000</v>
      </c>
      <c r="M38" s="3">
        <f>L38/0.85*0.15</f>
        <v>238235.29411764705</v>
      </c>
      <c r="N38" s="3">
        <v>0</v>
      </c>
    </row>
    <row r="39" spans="1:14" ht="18.75" customHeight="1" thickBot="1" x14ac:dyDescent="0.3">
      <c r="A39" s="75"/>
      <c r="B39" s="75"/>
      <c r="C39" s="75"/>
      <c r="D39" s="62"/>
      <c r="E39" s="77"/>
      <c r="F39" s="79"/>
      <c r="G39" s="75"/>
      <c r="H39" s="75"/>
      <c r="I39" s="16" t="s">
        <v>42</v>
      </c>
      <c r="J39" s="16" t="s">
        <v>81</v>
      </c>
      <c r="K39" s="4">
        <f>L39+M39</f>
        <v>14000000</v>
      </c>
      <c r="L39" s="3">
        <v>11900000</v>
      </c>
      <c r="M39" s="3">
        <f>L39/0.85*0.15</f>
        <v>2100000</v>
      </c>
      <c r="N39" s="3">
        <v>0</v>
      </c>
    </row>
    <row r="40" spans="1:14" ht="18.75" customHeight="1" thickBot="1" x14ac:dyDescent="0.3">
      <c r="A40" s="76"/>
      <c r="B40" s="76"/>
      <c r="C40" s="76"/>
      <c r="D40" s="63"/>
      <c r="E40" s="78"/>
      <c r="F40" s="80"/>
      <c r="G40" s="76"/>
      <c r="H40" s="76"/>
      <c r="I40" s="84" t="s">
        <v>20</v>
      </c>
      <c r="J40" s="85"/>
      <c r="K40" s="4">
        <f>E35-K36</f>
        <v>-7312979</v>
      </c>
      <c r="L40" s="4">
        <f t="shared" ref="L40:N40" si="3">F35-L36</f>
        <v>-6216032</v>
      </c>
      <c r="M40" s="4">
        <f t="shared" si="3"/>
        <v>-1096947</v>
      </c>
      <c r="N40" s="4">
        <f t="shared" si="3"/>
        <v>0</v>
      </c>
    </row>
    <row r="41" spans="1:14" ht="21" customHeight="1" thickBot="1" x14ac:dyDescent="0.3">
      <c r="A41" s="59">
        <v>6</v>
      </c>
      <c r="B41" s="59" t="s">
        <v>54</v>
      </c>
      <c r="C41" s="59" t="s">
        <v>55</v>
      </c>
      <c r="D41" s="59" t="s">
        <v>53</v>
      </c>
      <c r="E41" s="64">
        <f>F41+G41+H41</f>
        <v>8518235</v>
      </c>
      <c r="F41" s="65">
        <v>7240500</v>
      </c>
      <c r="G41" s="64">
        <v>1107370</v>
      </c>
      <c r="H41" s="64">
        <v>170365</v>
      </c>
      <c r="I41" s="68" t="s">
        <v>17</v>
      </c>
      <c r="J41" s="81"/>
      <c r="K41" s="48">
        <v>0</v>
      </c>
      <c r="L41" s="3">
        <v>0</v>
      </c>
      <c r="M41" s="3">
        <v>0</v>
      </c>
      <c r="N41" s="3">
        <v>0</v>
      </c>
    </row>
    <row r="42" spans="1:14" ht="19.5" customHeight="1" thickBot="1" x14ac:dyDescent="0.3">
      <c r="A42" s="62"/>
      <c r="B42" s="62"/>
      <c r="C42" s="62"/>
      <c r="D42" s="75"/>
      <c r="E42" s="77"/>
      <c r="F42" s="79"/>
      <c r="G42" s="75"/>
      <c r="H42" s="75"/>
      <c r="I42" s="70" t="s">
        <v>18</v>
      </c>
      <c r="J42" s="82"/>
      <c r="K42" s="48">
        <v>0</v>
      </c>
      <c r="L42" s="3">
        <v>0</v>
      </c>
      <c r="M42" s="3">
        <v>0</v>
      </c>
      <c r="N42" s="3">
        <v>0</v>
      </c>
    </row>
    <row r="43" spans="1:14" ht="17.25" customHeight="1" thickBot="1" x14ac:dyDescent="0.3">
      <c r="A43" s="62"/>
      <c r="B43" s="62"/>
      <c r="C43" s="62"/>
      <c r="D43" s="75"/>
      <c r="E43" s="77"/>
      <c r="F43" s="79"/>
      <c r="G43" s="75"/>
      <c r="H43" s="75"/>
      <c r="I43" s="16" t="s">
        <v>19</v>
      </c>
      <c r="J43" s="26"/>
      <c r="K43" s="48">
        <v>0</v>
      </c>
      <c r="L43" s="3">
        <v>0</v>
      </c>
      <c r="M43" s="3">
        <v>0</v>
      </c>
      <c r="N43" s="3">
        <v>0</v>
      </c>
    </row>
    <row r="44" spans="1:14" ht="22.5" customHeight="1" thickBot="1" x14ac:dyDescent="0.3">
      <c r="A44" s="63"/>
      <c r="B44" s="63"/>
      <c r="C44" s="63"/>
      <c r="D44" s="76"/>
      <c r="E44" s="78"/>
      <c r="F44" s="80"/>
      <c r="G44" s="76"/>
      <c r="H44" s="76"/>
      <c r="I44" s="68" t="s">
        <v>20</v>
      </c>
      <c r="J44" s="81"/>
      <c r="K44" s="48">
        <v>8518235</v>
      </c>
      <c r="L44" s="3">
        <v>7240500</v>
      </c>
      <c r="M44" s="3">
        <v>1107370</v>
      </c>
      <c r="N44" s="3">
        <v>170365</v>
      </c>
    </row>
    <row r="45" spans="1:14" ht="15.75" customHeight="1" thickBot="1" x14ac:dyDescent="0.3">
      <c r="A45" s="59">
        <v>7</v>
      </c>
      <c r="B45" s="59" t="s">
        <v>24</v>
      </c>
      <c r="C45" s="59" t="s">
        <v>23</v>
      </c>
      <c r="D45" s="59" t="s">
        <v>22</v>
      </c>
      <c r="E45" s="64">
        <f t="shared" ref="E45" si="4">F45+G45+H45</f>
        <v>3067500</v>
      </c>
      <c r="F45" s="65">
        <v>2607375</v>
      </c>
      <c r="G45" s="64">
        <v>460125</v>
      </c>
      <c r="H45" s="64">
        <v>0</v>
      </c>
      <c r="I45" s="68" t="s">
        <v>17</v>
      </c>
      <c r="J45" s="74"/>
      <c r="K45" s="48">
        <v>2296337</v>
      </c>
      <c r="L45" s="3">
        <v>1951886.45</v>
      </c>
      <c r="M45" s="3">
        <v>337613.55</v>
      </c>
      <c r="N45" s="3">
        <v>6837</v>
      </c>
    </row>
    <row r="46" spans="1:14" ht="15.75" thickBot="1" x14ac:dyDescent="0.3">
      <c r="A46" s="62"/>
      <c r="B46" s="62"/>
      <c r="C46" s="62"/>
      <c r="D46" s="62"/>
      <c r="E46" s="77"/>
      <c r="F46" s="105"/>
      <c r="G46" s="77"/>
      <c r="H46" s="77"/>
      <c r="I46" s="70" t="s">
        <v>18</v>
      </c>
      <c r="J46" s="87"/>
      <c r="K46" s="48">
        <v>0</v>
      </c>
      <c r="L46" s="3">
        <v>0</v>
      </c>
      <c r="M46" s="3">
        <v>0</v>
      </c>
      <c r="N46" s="3">
        <v>0</v>
      </c>
    </row>
    <row r="47" spans="1:14" ht="15.75" thickBot="1" x14ac:dyDescent="0.3">
      <c r="A47" s="62"/>
      <c r="B47" s="62"/>
      <c r="C47" s="62"/>
      <c r="D47" s="62"/>
      <c r="E47" s="77"/>
      <c r="F47" s="105"/>
      <c r="G47" s="77"/>
      <c r="H47" s="77"/>
      <c r="I47" s="14" t="s">
        <v>19</v>
      </c>
      <c r="J47" s="2"/>
      <c r="K47" s="48">
        <v>0</v>
      </c>
      <c r="L47" s="5">
        <v>0</v>
      </c>
      <c r="M47" s="6">
        <v>0</v>
      </c>
      <c r="N47" s="53">
        <v>0</v>
      </c>
    </row>
    <row r="48" spans="1:14" ht="26.25" customHeight="1" thickBot="1" x14ac:dyDescent="0.3">
      <c r="A48" s="63"/>
      <c r="B48" s="63"/>
      <c r="C48" s="63"/>
      <c r="D48" s="63"/>
      <c r="E48" s="78"/>
      <c r="F48" s="106"/>
      <c r="G48" s="78"/>
      <c r="H48" s="78"/>
      <c r="I48" s="68" t="s">
        <v>20</v>
      </c>
      <c r="J48" s="74"/>
      <c r="K48" s="48">
        <v>771163</v>
      </c>
      <c r="L48" s="4">
        <v>655488.55000000005</v>
      </c>
      <c r="M48" s="4">
        <v>115674.45000000001</v>
      </c>
      <c r="N48" s="4">
        <v>0</v>
      </c>
    </row>
    <row r="49" spans="1:14" ht="15.75" customHeight="1" thickBot="1" x14ac:dyDescent="0.3">
      <c r="A49" s="59">
        <v>8</v>
      </c>
      <c r="B49" s="59" t="s">
        <v>25</v>
      </c>
      <c r="C49" s="59" t="s">
        <v>28</v>
      </c>
      <c r="D49" s="59" t="s">
        <v>22</v>
      </c>
      <c r="E49" s="64">
        <f>F49+G49+H49</f>
        <v>18711765</v>
      </c>
      <c r="F49" s="65">
        <v>15905000</v>
      </c>
      <c r="G49" s="64">
        <v>2806765</v>
      </c>
      <c r="H49" s="64">
        <v>0</v>
      </c>
      <c r="I49" s="68" t="s">
        <v>17</v>
      </c>
      <c r="J49" s="74"/>
      <c r="K49" s="48">
        <f>L49+M49</f>
        <v>15308789.57</v>
      </c>
      <c r="L49" s="27">
        <v>13419643.300000001</v>
      </c>
      <c r="M49" s="4">
        <v>1889146.27</v>
      </c>
      <c r="N49" s="4">
        <v>0</v>
      </c>
    </row>
    <row r="50" spans="1:14" ht="15.75" thickBot="1" x14ac:dyDescent="0.3">
      <c r="A50" s="62"/>
      <c r="B50" s="62"/>
      <c r="C50" s="62"/>
      <c r="D50" s="62"/>
      <c r="E50" s="77"/>
      <c r="F50" s="105"/>
      <c r="G50" s="77"/>
      <c r="H50" s="77"/>
      <c r="I50" s="70" t="s">
        <v>18</v>
      </c>
      <c r="J50" s="87"/>
      <c r="K50" s="39">
        <f>K51+K52</f>
        <v>1426038.8235294118</v>
      </c>
      <c r="L50" s="22">
        <f t="shared" ref="L50:M50" si="5">L51+L52</f>
        <v>1212133</v>
      </c>
      <c r="M50" s="22">
        <f t="shared" si="5"/>
        <v>213905.82352941175</v>
      </c>
      <c r="N50" s="22">
        <v>0</v>
      </c>
    </row>
    <row r="51" spans="1:14" ht="15" customHeight="1" thickBot="1" x14ac:dyDescent="0.3">
      <c r="A51" s="62"/>
      <c r="B51" s="62"/>
      <c r="C51" s="62"/>
      <c r="D51" s="62"/>
      <c r="E51" s="77"/>
      <c r="F51" s="105"/>
      <c r="G51" s="77"/>
      <c r="H51" s="77"/>
      <c r="I51" s="16" t="s">
        <v>19</v>
      </c>
      <c r="J51" s="16" t="s">
        <v>73</v>
      </c>
      <c r="K51" s="48">
        <f>L51+M51</f>
        <v>1006651.7647058824</v>
      </c>
      <c r="L51" s="4">
        <v>855654</v>
      </c>
      <c r="M51" s="4">
        <f>L51/0.85*0.15</f>
        <v>150997.76470588235</v>
      </c>
      <c r="N51" s="4">
        <v>0</v>
      </c>
    </row>
    <row r="52" spans="1:14" ht="15" customHeight="1" thickBot="1" x14ac:dyDescent="0.3">
      <c r="A52" s="62"/>
      <c r="B52" s="62"/>
      <c r="C52" s="62"/>
      <c r="D52" s="62"/>
      <c r="E52" s="77"/>
      <c r="F52" s="105"/>
      <c r="G52" s="77"/>
      <c r="H52" s="77"/>
      <c r="I52" s="42" t="s">
        <v>41</v>
      </c>
      <c r="J52" s="45" t="s">
        <v>50</v>
      </c>
      <c r="K52" s="48">
        <f>L52+M52</f>
        <v>419387.0588235294</v>
      </c>
      <c r="L52" s="3">
        <v>356479</v>
      </c>
      <c r="M52" s="4">
        <f>L52/0.85*0.15</f>
        <v>62908.058823529405</v>
      </c>
      <c r="N52" s="3"/>
    </row>
    <row r="53" spans="1:14" ht="21" customHeight="1" thickBot="1" x14ac:dyDescent="0.3">
      <c r="A53" s="63"/>
      <c r="B53" s="63"/>
      <c r="C53" s="63"/>
      <c r="D53" s="63"/>
      <c r="E53" s="78"/>
      <c r="F53" s="106"/>
      <c r="G53" s="78"/>
      <c r="H53" s="78"/>
      <c r="I53" s="68" t="s">
        <v>20</v>
      </c>
      <c r="J53" s="74"/>
      <c r="K53" s="48">
        <f>L53+M53+N53</f>
        <v>1976936.6064705874</v>
      </c>
      <c r="L53" s="3">
        <f>F49-L49-L50</f>
        <v>1273223.6999999993</v>
      </c>
      <c r="M53" s="3">
        <f>G49-M49-M50</f>
        <v>703712.90647058818</v>
      </c>
      <c r="N53" s="3">
        <f>H49-N49-N50</f>
        <v>0</v>
      </c>
    </row>
    <row r="54" spans="1:14" ht="19.5" customHeight="1" thickBot="1" x14ac:dyDescent="0.3">
      <c r="A54" s="59">
        <v>9</v>
      </c>
      <c r="B54" s="59" t="s">
        <v>59</v>
      </c>
      <c r="C54" s="59" t="s">
        <v>60</v>
      </c>
      <c r="D54" s="59" t="s">
        <v>58</v>
      </c>
      <c r="E54" s="64">
        <f>F54+G54+H54</f>
        <v>5475440</v>
      </c>
      <c r="F54" s="65">
        <v>4654124</v>
      </c>
      <c r="G54" s="64">
        <v>821316</v>
      </c>
      <c r="H54" s="64">
        <v>0</v>
      </c>
      <c r="I54" s="68" t="s">
        <v>17</v>
      </c>
      <c r="J54" s="69"/>
      <c r="K54" s="48">
        <f>L54+M54+N54</f>
        <v>2910605.3115000003</v>
      </c>
      <c r="L54" s="3">
        <v>2433304.89</v>
      </c>
      <c r="M54" s="3">
        <v>201238.2415</v>
      </c>
      <c r="N54" s="3">
        <v>276062.18000000017</v>
      </c>
    </row>
    <row r="55" spans="1:14" ht="15.75" customHeight="1" thickBot="1" x14ac:dyDescent="0.3">
      <c r="A55" s="60"/>
      <c r="B55" s="60"/>
      <c r="C55" s="60"/>
      <c r="D55" s="60"/>
      <c r="E55" s="60"/>
      <c r="F55" s="66"/>
      <c r="G55" s="60"/>
      <c r="H55" s="60"/>
      <c r="I55" s="70" t="s">
        <v>18</v>
      </c>
      <c r="J55" s="71"/>
      <c r="K55" s="39">
        <v>2293437.19</v>
      </c>
      <c r="L55" s="22">
        <v>1949421.6115000001</v>
      </c>
      <c r="M55" s="22">
        <v>344015.57849999983</v>
      </c>
      <c r="N55" s="22">
        <v>0</v>
      </c>
    </row>
    <row r="56" spans="1:14" ht="16.5" customHeight="1" thickBot="1" x14ac:dyDescent="0.3">
      <c r="A56" s="60"/>
      <c r="B56" s="60"/>
      <c r="C56" s="60"/>
      <c r="D56" s="60"/>
      <c r="E56" s="60"/>
      <c r="F56" s="66"/>
      <c r="G56" s="60"/>
      <c r="H56" s="60"/>
      <c r="I56" s="16" t="s">
        <v>19</v>
      </c>
      <c r="J56" s="16" t="s">
        <v>49</v>
      </c>
      <c r="K56" s="48">
        <f>L56+M56</f>
        <v>2564834.6884999997</v>
      </c>
      <c r="L56" s="3">
        <f>F54-L54</f>
        <v>2220819.11</v>
      </c>
      <c r="M56" s="3">
        <f>G54-M54-N54</f>
        <v>344015.57849999983</v>
      </c>
      <c r="N56" s="3">
        <v>0</v>
      </c>
    </row>
    <row r="57" spans="1:14" ht="76.5" customHeight="1" thickBot="1" x14ac:dyDescent="0.3">
      <c r="A57" s="61"/>
      <c r="B57" s="61"/>
      <c r="C57" s="61"/>
      <c r="D57" s="61"/>
      <c r="E57" s="61"/>
      <c r="F57" s="67"/>
      <c r="G57" s="61"/>
      <c r="H57" s="61"/>
      <c r="I57" s="68" t="s">
        <v>20</v>
      </c>
      <c r="J57" s="74"/>
      <c r="K57" s="48">
        <v>0</v>
      </c>
      <c r="L57" s="3">
        <v>0</v>
      </c>
      <c r="M57" s="3">
        <v>0</v>
      </c>
      <c r="N57" s="3">
        <v>0</v>
      </c>
    </row>
    <row r="58" spans="1:14" ht="21" customHeight="1" thickBot="1" x14ac:dyDescent="0.3">
      <c r="A58" s="59">
        <v>10</v>
      </c>
      <c r="B58" s="59" t="s">
        <v>61</v>
      </c>
      <c r="C58" s="59" t="s">
        <v>62</v>
      </c>
      <c r="D58" s="59" t="s">
        <v>22</v>
      </c>
      <c r="E58" s="64">
        <f>F58+G58</f>
        <v>20784254</v>
      </c>
      <c r="F58" s="65">
        <v>17666616</v>
      </c>
      <c r="G58" s="64">
        <v>3117638</v>
      </c>
      <c r="H58" s="59">
        <v>0</v>
      </c>
      <c r="I58" s="68" t="s">
        <v>17</v>
      </c>
      <c r="J58" s="74"/>
      <c r="K58" s="48">
        <f>L58+M58+N58</f>
        <v>5977769.3300000001</v>
      </c>
      <c r="L58" s="3">
        <v>5137810.05</v>
      </c>
      <c r="M58" s="3">
        <v>839959.28</v>
      </c>
      <c r="N58" s="3">
        <v>0</v>
      </c>
    </row>
    <row r="59" spans="1:14" s="28" customFormat="1" ht="20.25" customHeight="1" thickBot="1" x14ac:dyDescent="0.3">
      <c r="A59" s="62"/>
      <c r="B59" s="62"/>
      <c r="C59" s="62"/>
      <c r="D59" s="62"/>
      <c r="E59" s="62"/>
      <c r="F59" s="72"/>
      <c r="G59" s="62"/>
      <c r="H59" s="62"/>
      <c r="I59" s="70" t="s">
        <v>18</v>
      </c>
      <c r="J59" s="71"/>
      <c r="K59" s="39">
        <f>K60+K61+K62+K63+K64+K65</f>
        <v>8685122.3529411759</v>
      </c>
      <c r="L59" s="22">
        <f t="shared" ref="L59:N59" si="6">L60+L61+L62+L63+L64+L65</f>
        <v>7382354</v>
      </c>
      <c r="M59" s="22">
        <f t="shared" si="6"/>
        <v>1302768.3529411766</v>
      </c>
      <c r="N59" s="22">
        <f t="shared" si="6"/>
        <v>0</v>
      </c>
    </row>
    <row r="60" spans="1:14" ht="20.25" customHeight="1" thickBot="1" x14ac:dyDescent="0.3">
      <c r="A60" s="62"/>
      <c r="B60" s="62"/>
      <c r="C60" s="62"/>
      <c r="D60" s="62"/>
      <c r="E60" s="62"/>
      <c r="F60" s="72"/>
      <c r="G60" s="62"/>
      <c r="H60" s="62"/>
      <c r="I60" s="16" t="s">
        <v>19</v>
      </c>
      <c r="J60" s="16" t="s">
        <v>57</v>
      </c>
      <c r="K60" s="48">
        <f>L60+M60+N60</f>
        <v>2731538.823529412</v>
      </c>
      <c r="L60" s="3">
        <v>2321808</v>
      </c>
      <c r="M60" s="3">
        <f>L60/0.85*0.15</f>
        <v>409730.82352941181</v>
      </c>
      <c r="N60" s="3">
        <v>0</v>
      </c>
    </row>
    <row r="61" spans="1:14" ht="30.75" customHeight="1" thickBot="1" x14ac:dyDescent="0.3">
      <c r="A61" s="62"/>
      <c r="B61" s="62"/>
      <c r="C61" s="62"/>
      <c r="D61" s="62"/>
      <c r="E61" s="62"/>
      <c r="F61" s="72"/>
      <c r="G61" s="62"/>
      <c r="H61" s="62"/>
      <c r="I61" s="16" t="s">
        <v>41</v>
      </c>
      <c r="J61" s="16" t="s">
        <v>73</v>
      </c>
      <c r="K61" s="48">
        <f t="shared" ref="K61:K65" si="7">L61+M61+N61</f>
        <v>941176.4705882353</v>
      </c>
      <c r="L61" s="3">
        <v>800000</v>
      </c>
      <c r="M61" s="3">
        <f t="shared" ref="M61:M65" si="8">L61/0.85*0.15</f>
        <v>141176.4705882353</v>
      </c>
      <c r="N61" s="3">
        <v>0</v>
      </c>
    </row>
    <row r="62" spans="1:14" ht="22.5" customHeight="1" thickBot="1" x14ac:dyDescent="0.3">
      <c r="A62" s="62"/>
      <c r="B62" s="62"/>
      <c r="C62" s="62"/>
      <c r="D62" s="62"/>
      <c r="E62" s="62"/>
      <c r="F62" s="72"/>
      <c r="G62" s="62"/>
      <c r="H62" s="62"/>
      <c r="I62" s="16" t="s">
        <v>42</v>
      </c>
      <c r="J62" s="16" t="s">
        <v>74</v>
      </c>
      <c r="K62" s="48">
        <f t="shared" si="7"/>
        <v>494117.6470588235</v>
      </c>
      <c r="L62" s="3">
        <v>420000</v>
      </c>
      <c r="M62" s="3">
        <f t="shared" si="8"/>
        <v>74117.647058823524</v>
      </c>
      <c r="N62" s="3">
        <v>0</v>
      </c>
    </row>
    <row r="63" spans="1:14" ht="22.5" customHeight="1" thickBot="1" x14ac:dyDescent="0.3">
      <c r="A63" s="62"/>
      <c r="B63" s="62"/>
      <c r="C63" s="62"/>
      <c r="D63" s="62"/>
      <c r="E63" s="62"/>
      <c r="F63" s="72"/>
      <c r="G63" s="62"/>
      <c r="H63" s="62"/>
      <c r="I63" s="16" t="s">
        <v>47</v>
      </c>
      <c r="J63" s="16" t="s">
        <v>75</v>
      </c>
      <c r="K63" s="48">
        <f t="shared" si="7"/>
        <v>2000000</v>
      </c>
      <c r="L63" s="3">
        <v>1700000</v>
      </c>
      <c r="M63" s="3">
        <f t="shared" si="8"/>
        <v>300000</v>
      </c>
      <c r="N63" s="3">
        <v>0</v>
      </c>
    </row>
    <row r="64" spans="1:14" ht="22.5" customHeight="1" thickBot="1" x14ac:dyDescent="0.3">
      <c r="A64" s="62"/>
      <c r="B64" s="62"/>
      <c r="C64" s="62"/>
      <c r="D64" s="62"/>
      <c r="E64" s="62"/>
      <c r="F64" s="72"/>
      <c r="G64" s="62"/>
      <c r="H64" s="62"/>
      <c r="I64" s="45" t="s">
        <v>48</v>
      </c>
      <c r="J64" s="43" t="s">
        <v>56</v>
      </c>
      <c r="K64" s="48">
        <f t="shared" si="7"/>
        <v>1635936.4705882352</v>
      </c>
      <c r="L64" s="3">
        <v>1390546</v>
      </c>
      <c r="M64" s="3">
        <f t="shared" si="8"/>
        <v>245390.4705882353</v>
      </c>
      <c r="N64" s="3"/>
    </row>
    <row r="65" spans="1:14" ht="22.5" customHeight="1" thickBot="1" x14ac:dyDescent="0.3">
      <c r="A65" s="62"/>
      <c r="B65" s="62"/>
      <c r="C65" s="62"/>
      <c r="D65" s="62"/>
      <c r="E65" s="62"/>
      <c r="F65" s="72"/>
      <c r="G65" s="62"/>
      <c r="H65" s="62"/>
      <c r="I65" s="42" t="s">
        <v>76</v>
      </c>
      <c r="J65" s="45" t="s">
        <v>83</v>
      </c>
      <c r="K65" s="48">
        <f t="shared" si="7"/>
        <v>882352.9411764706</v>
      </c>
      <c r="L65" s="3">
        <v>750000</v>
      </c>
      <c r="M65" s="3">
        <f t="shared" si="8"/>
        <v>132352.94117647057</v>
      </c>
      <c r="N65" s="3"/>
    </row>
    <row r="66" spans="1:14" ht="27" customHeight="1" thickBot="1" x14ac:dyDescent="0.3">
      <c r="A66" s="63"/>
      <c r="B66" s="63"/>
      <c r="C66" s="63"/>
      <c r="D66" s="63"/>
      <c r="E66" s="63"/>
      <c r="F66" s="73"/>
      <c r="G66" s="63"/>
      <c r="H66" s="63"/>
      <c r="I66" s="68" t="s">
        <v>20</v>
      </c>
      <c r="J66" s="69"/>
      <c r="K66" s="48">
        <f>L66+M66+N66</f>
        <v>6121362.317058824</v>
      </c>
      <c r="L66" s="3">
        <f>F58-L59-L58</f>
        <v>5146451.95</v>
      </c>
      <c r="M66" s="3">
        <f>G58-M59-M58</f>
        <v>974910.36705882335</v>
      </c>
      <c r="N66" s="3">
        <f>H58-N59-N58</f>
        <v>0</v>
      </c>
    </row>
    <row r="67" spans="1:14" ht="21" customHeight="1" thickBot="1" x14ac:dyDescent="0.3">
      <c r="A67" s="59">
        <v>11</v>
      </c>
      <c r="B67" s="59" t="s">
        <v>63</v>
      </c>
      <c r="C67" s="59" t="s">
        <v>64</v>
      </c>
      <c r="D67" s="59" t="s">
        <v>58</v>
      </c>
      <c r="E67" s="64">
        <f>F67+G67+H67</f>
        <v>6763479</v>
      </c>
      <c r="F67" s="65">
        <v>5748957</v>
      </c>
      <c r="G67" s="64">
        <v>1014522</v>
      </c>
      <c r="H67" s="59">
        <v>0</v>
      </c>
      <c r="I67" s="68" t="s">
        <v>17</v>
      </c>
      <c r="J67" s="69"/>
      <c r="K67" s="48">
        <v>0</v>
      </c>
      <c r="L67" s="3">
        <v>0</v>
      </c>
      <c r="M67" s="3">
        <v>0</v>
      </c>
      <c r="N67" s="3">
        <v>0</v>
      </c>
    </row>
    <row r="68" spans="1:14" ht="16.5" customHeight="1" thickBot="1" x14ac:dyDescent="0.3">
      <c r="A68" s="60"/>
      <c r="B68" s="60"/>
      <c r="C68" s="60"/>
      <c r="D68" s="60"/>
      <c r="E68" s="62"/>
      <c r="F68" s="72"/>
      <c r="G68" s="62"/>
      <c r="H68" s="62"/>
      <c r="I68" s="70" t="s">
        <v>18</v>
      </c>
      <c r="J68" s="71"/>
      <c r="K68" s="48">
        <v>0</v>
      </c>
      <c r="L68" s="3">
        <v>0</v>
      </c>
      <c r="M68" s="3">
        <v>0</v>
      </c>
      <c r="N68" s="3">
        <v>0</v>
      </c>
    </row>
    <row r="69" spans="1:14" ht="17.25" customHeight="1" thickBot="1" x14ac:dyDescent="0.3">
      <c r="A69" s="60"/>
      <c r="B69" s="60"/>
      <c r="C69" s="60"/>
      <c r="D69" s="60"/>
      <c r="E69" s="62"/>
      <c r="F69" s="72"/>
      <c r="G69" s="62"/>
      <c r="H69" s="62"/>
      <c r="I69" s="16" t="s">
        <v>19</v>
      </c>
      <c r="J69" s="18"/>
      <c r="K69" s="48">
        <v>0</v>
      </c>
      <c r="L69" s="3">
        <v>0</v>
      </c>
      <c r="M69" s="3">
        <v>0</v>
      </c>
      <c r="N69" s="3">
        <v>0</v>
      </c>
    </row>
    <row r="70" spans="1:14" ht="50.25" customHeight="1" thickBot="1" x14ac:dyDescent="0.3">
      <c r="A70" s="61"/>
      <c r="B70" s="61"/>
      <c r="C70" s="61"/>
      <c r="D70" s="61"/>
      <c r="E70" s="63"/>
      <c r="F70" s="73"/>
      <c r="G70" s="63"/>
      <c r="H70" s="63"/>
      <c r="I70" s="68" t="s">
        <v>20</v>
      </c>
      <c r="J70" s="69"/>
      <c r="K70" s="48">
        <v>6763479</v>
      </c>
      <c r="L70" s="3">
        <v>5748957</v>
      </c>
      <c r="M70" s="3">
        <v>1014522</v>
      </c>
      <c r="N70" s="3">
        <v>0</v>
      </c>
    </row>
    <row r="71" spans="1:14" ht="24" customHeight="1" thickBot="1" x14ac:dyDescent="0.3">
      <c r="A71" s="59">
        <v>12</v>
      </c>
      <c r="B71" s="59" t="s">
        <v>65</v>
      </c>
      <c r="C71" s="59" t="s">
        <v>67</v>
      </c>
      <c r="D71" s="59" t="s">
        <v>66</v>
      </c>
      <c r="E71" s="64">
        <f>F71+G71+H71</f>
        <v>18740119</v>
      </c>
      <c r="F71" s="65">
        <v>15929101</v>
      </c>
      <c r="G71" s="64">
        <v>0</v>
      </c>
      <c r="H71" s="64">
        <v>2811018</v>
      </c>
      <c r="I71" s="68" t="s">
        <v>17</v>
      </c>
      <c r="J71" s="69"/>
      <c r="K71" s="4">
        <f>L71+M71+N71</f>
        <v>12803314.720000001</v>
      </c>
      <c r="L71" s="29">
        <v>10882813.710000001</v>
      </c>
      <c r="M71" s="4">
        <v>0</v>
      </c>
      <c r="N71" s="4">
        <v>1920501.0099999998</v>
      </c>
    </row>
    <row r="72" spans="1:14" s="28" customFormat="1" ht="20.25" customHeight="1" thickBot="1" x14ac:dyDescent="0.3">
      <c r="A72" s="62"/>
      <c r="B72" s="62"/>
      <c r="C72" s="62"/>
      <c r="D72" s="62"/>
      <c r="E72" s="60"/>
      <c r="F72" s="66"/>
      <c r="G72" s="60"/>
      <c r="H72" s="60"/>
      <c r="I72" s="70" t="s">
        <v>18</v>
      </c>
      <c r="J72" s="71"/>
      <c r="K72" s="21">
        <f>K73+K74+K75</f>
        <v>3326429.411764706</v>
      </c>
      <c r="L72" s="21">
        <f t="shared" ref="L72:N72" si="9">L73+L74+L75</f>
        <v>2827465</v>
      </c>
      <c r="M72" s="21">
        <f t="shared" si="9"/>
        <v>0</v>
      </c>
      <c r="N72" s="21">
        <f t="shared" si="9"/>
        <v>498964.4117647059</v>
      </c>
    </row>
    <row r="73" spans="1:14" ht="15.75" customHeight="1" thickBot="1" x14ac:dyDescent="0.3">
      <c r="A73" s="62"/>
      <c r="B73" s="62"/>
      <c r="C73" s="62"/>
      <c r="D73" s="62"/>
      <c r="E73" s="60"/>
      <c r="F73" s="66"/>
      <c r="G73" s="60"/>
      <c r="H73" s="60"/>
      <c r="I73" s="16" t="s">
        <v>19</v>
      </c>
      <c r="J73" s="16" t="s">
        <v>57</v>
      </c>
      <c r="K73" s="4">
        <f>L73+M73+N73</f>
        <v>164705.88235294117</v>
      </c>
      <c r="L73" s="4">
        <f>140000</f>
        <v>140000</v>
      </c>
      <c r="M73" s="4">
        <v>0</v>
      </c>
      <c r="N73" s="4">
        <f>L73/0.85*0.15</f>
        <v>24705.882352941175</v>
      </c>
    </row>
    <row r="74" spans="1:14" ht="15.75" customHeight="1" thickBot="1" x14ac:dyDescent="0.3">
      <c r="A74" s="62"/>
      <c r="B74" s="62"/>
      <c r="C74" s="62"/>
      <c r="D74" s="62"/>
      <c r="E74" s="60"/>
      <c r="F74" s="66"/>
      <c r="G74" s="60"/>
      <c r="H74" s="60"/>
      <c r="I74" s="45" t="s">
        <v>41</v>
      </c>
      <c r="J74" s="43" t="s">
        <v>78</v>
      </c>
      <c r="K74" s="4">
        <f>L74+M74+N74</f>
        <v>155725.88235294117</v>
      </c>
      <c r="L74" s="4">
        <v>132367</v>
      </c>
      <c r="M74" s="4"/>
      <c r="N74" s="4">
        <f>L74/0.85*0.15</f>
        <v>23358.882352941175</v>
      </c>
    </row>
    <row r="75" spans="1:14" ht="15.75" customHeight="1" thickBot="1" x14ac:dyDescent="0.3">
      <c r="A75" s="62"/>
      <c r="B75" s="62"/>
      <c r="C75" s="62"/>
      <c r="D75" s="62"/>
      <c r="E75" s="60"/>
      <c r="F75" s="66"/>
      <c r="G75" s="60"/>
      <c r="H75" s="60"/>
      <c r="I75" s="42" t="s">
        <v>42</v>
      </c>
      <c r="J75" s="43" t="s">
        <v>46</v>
      </c>
      <c r="K75" s="4">
        <f>L75+M75+N75</f>
        <v>3005997.6470588236</v>
      </c>
      <c r="L75" s="4">
        <v>2555098</v>
      </c>
      <c r="M75" s="4"/>
      <c r="N75" s="4">
        <f>L75/0.85*0.15</f>
        <v>450899.64705882355</v>
      </c>
    </row>
    <row r="76" spans="1:14" ht="30.75" customHeight="1" thickBot="1" x14ac:dyDescent="0.3">
      <c r="A76" s="63"/>
      <c r="B76" s="63"/>
      <c r="C76" s="63"/>
      <c r="D76" s="63"/>
      <c r="E76" s="61"/>
      <c r="F76" s="67"/>
      <c r="G76" s="61"/>
      <c r="H76" s="61"/>
      <c r="I76" s="68" t="s">
        <v>20</v>
      </c>
      <c r="J76" s="69"/>
      <c r="K76" s="4">
        <f>E71-K71-K72</f>
        <v>2610374.8682352933</v>
      </c>
      <c r="L76" s="4">
        <f t="shared" ref="L76:N76" si="10">F71-L71-L72</f>
        <v>2218822.2899999991</v>
      </c>
      <c r="M76" s="4">
        <f t="shared" si="10"/>
        <v>0</v>
      </c>
      <c r="N76" s="4">
        <f t="shared" si="10"/>
        <v>391552.57823529432</v>
      </c>
    </row>
    <row r="77" spans="1:14" ht="15.75" thickBot="1" x14ac:dyDescent="0.3">
      <c r="A77" s="59">
        <v>13</v>
      </c>
      <c r="B77" s="59" t="s">
        <v>29</v>
      </c>
      <c r="C77" s="59" t="s">
        <v>30</v>
      </c>
      <c r="D77" s="59" t="s">
        <v>22</v>
      </c>
      <c r="E77" s="64">
        <f>F77+G77+H77</f>
        <v>9515940</v>
      </c>
      <c r="F77" s="65">
        <v>8088549</v>
      </c>
      <c r="G77" s="64">
        <v>1427391</v>
      </c>
      <c r="H77" s="59">
        <v>0</v>
      </c>
      <c r="I77" s="68" t="s">
        <v>17</v>
      </c>
      <c r="J77" s="74"/>
      <c r="K77" s="48">
        <f>L77+M77+N77</f>
        <v>8557790.1799999997</v>
      </c>
      <c r="L77" s="3">
        <v>7457047.1299999999</v>
      </c>
      <c r="M77" s="3">
        <v>1100743.05</v>
      </c>
      <c r="N77" s="3">
        <v>0</v>
      </c>
    </row>
    <row r="78" spans="1:14" s="28" customFormat="1" ht="15.75" thickBot="1" x14ac:dyDescent="0.3">
      <c r="A78" s="62"/>
      <c r="B78" s="62"/>
      <c r="C78" s="62"/>
      <c r="D78" s="62"/>
      <c r="E78" s="77"/>
      <c r="F78" s="105"/>
      <c r="G78" s="77"/>
      <c r="H78" s="62"/>
      <c r="I78" s="70" t="s">
        <v>18</v>
      </c>
      <c r="J78" s="87"/>
      <c r="K78" s="39">
        <v>0</v>
      </c>
      <c r="L78" s="22">
        <v>0</v>
      </c>
      <c r="M78" s="22">
        <v>0</v>
      </c>
      <c r="N78" s="22">
        <v>0</v>
      </c>
    </row>
    <row r="79" spans="1:14" ht="15.75" thickBot="1" x14ac:dyDescent="0.3">
      <c r="A79" s="62"/>
      <c r="B79" s="62"/>
      <c r="C79" s="62"/>
      <c r="D79" s="62"/>
      <c r="E79" s="77"/>
      <c r="F79" s="105"/>
      <c r="G79" s="77"/>
      <c r="H79" s="62"/>
      <c r="I79" s="14" t="s">
        <v>19</v>
      </c>
      <c r="J79" s="14"/>
      <c r="K79" s="48">
        <v>0</v>
      </c>
      <c r="L79" s="3">
        <v>0</v>
      </c>
      <c r="M79" s="3">
        <v>0</v>
      </c>
      <c r="N79" s="3">
        <v>0</v>
      </c>
    </row>
    <row r="80" spans="1:14" ht="48.75" customHeight="1" thickBot="1" x14ac:dyDescent="0.3">
      <c r="A80" s="63"/>
      <c r="B80" s="63"/>
      <c r="C80" s="63"/>
      <c r="D80" s="63"/>
      <c r="E80" s="78"/>
      <c r="F80" s="106"/>
      <c r="G80" s="78"/>
      <c r="H80" s="63"/>
      <c r="I80" s="68" t="s">
        <v>20</v>
      </c>
      <c r="J80" s="74"/>
      <c r="K80" s="48">
        <f>L80+M80+N80</f>
        <v>958149.82000000007</v>
      </c>
      <c r="L80" s="3">
        <f>F77-L77</f>
        <v>631501.87000000011</v>
      </c>
      <c r="M80" s="3">
        <f t="shared" ref="M80:N80" si="11">G77-M77</f>
        <v>326647.94999999995</v>
      </c>
      <c r="N80" s="3">
        <f t="shared" si="11"/>
        <v>0</v>
      </c>
    </row>
    <row r="81" spans="1:20" ht="25.5" customHeight="1" thickBot="1" x14ac:dyDescent="0.3">
      <c r="A81" s="59">
        <v>14</v>
      </c>
      <c r="B81" s="59" t="s">
        <v>68</v>
      </c>
      <c r="C81" s="59" t="s">
        <v>69</v>
      </c>
      <c r="D81" s="59" t="s">
        <v>22</v>
      </c>
      <c r="E81" s="64">
        <f>F81+G81+H81</f>
        <v>6155068</v>
      </c>
      <c r="F81" s="65">
        <v>5231808</v>
      </c>
      <c r="G81" s="64">
        <v>923260</v>
      </c>
      <c r="H81" s="59">
        <v>0</v>
      </c>
      <c r="I81" s="68" t="s">
        <v>17</v>
      </c>
      <c r="J81" s="69"/>
      <c r="K81" s="48">
        <v>4059769.7</v>
      </c>
      <c r="L81" s="3">
        <v>3450804.19</v>
      </c>
      <c r="M81" s="3">
        <v>535272.51</v>
      </c>
      <c r="N81" s="3">
        <f>K81-L81-M81</f>
        <v>73693.000000000233</v>
      </c>
    </row>
    <row r="82" spans="1:20" ht="21.75" customHeight="1" thickBot="1" x14ac:dyDescent="0.3">
      <c r="A82" s="60"/>
      <c r="B82" s="60"/>
      <c r="C82" s="60"/>
      <c r="D82" s="62"/>
      <c r="E82" s="60"/>
      <c r="F82" s="66"/>
      <c r="G82" s="60"/>
      <c r="H82" s="60"/>
      <c r="I82" s="70" t="s">
        <v>18</v>
      </c>
      <c r="J82" s="71"/>
      <c r="K82" s="48">
        <v>0</v>
      </c>
      <c r="L82" s="3">
        <v>0</v>
      </c>
      <c r="M82" s="3">
        <v>0</v>
      </c>
      <c r="N82" s="3">
        <v>0</v>
      </c>
    </row>
    <row r="83" spans="1:20" ht="21" customHeight="1" thickBot="1" x14ac:dyDescent="0.3">
      <c r="A83" s="60"/>
      <c r="B83" s="60"/>
      <c r="C83" s="60"/>
      <c r="D83" s="62"/>
      <c r="E83" s="60"/>
      <c r="F83" s="66"/>
      <c r="G83" s="60"/>
      <c r="H83" s="60"/>
      <c r="I83" s="9" t="s">
        <v>19</v>
      </c>
      <c r="J83" s="16"/>
      <c r="K83" s="48">
        <v>0</v>
      </c>
      <c r="L83" s="3">
        <v>0</v>
      </c>
      <c r="M83" s="3">
        <v>0</v>
      </c>
      <c r="N83" s="3">
        <v>0</v>
      </c>
      <c r="S83" s="40"/>
      <c r="T83" s="40"/>
    </row>
    <row r="84" spans="1:20" ht="19.5" customHeight="1" thickBot="1" x14ac:dyDescent="0.3">
      <c r="A84" s="61"/>
      <c r="B84" s="61"/>
      <c r="C84" s="61"/>
      <c r="D84" s="63"/>
      <c r="E84" s="61"/>
      <c r="F84" s="67"/>
      <c r="G84" s="61"/>
      <c r="H84" s="61"/>
      <c r="I84" s="68" t="s">
        <v>20</v>
      </c>
      <c r="J84" s="69"/>
      <c r="K84" s="48">
        <f>L84+M84</f>
        <v>2168991.2999999998</v>
      </c>
      <c r="L84" s="3">
        <f>F81-L81</f>
        <v>1781003.81</v>
      </c>
      <c r="M84" s="3">
        <f>G81-M81</f>
        <v>387987.49</v>
      </c>
      <c r="N84" s="3">
        <v>0</v>
      </c>
    </row>
    <row r="85" spans="1:20" ht="15.75" customHeight="1" thickBot="1" x14ac:dyDescent="0.3">
      <c r="A85" s="59">
        <v>15</v>
      </c>
      <c r="B85" s="59" t="s">
        <v>31</v>
      </c>
      <c r="C85" s="59" t="s">
        <v>32</v>
      </c>
      <c r="D85" s="59" t="s">
        <v>22</v>
      </c>
      <c r="E85" s="64">
        <f>F85+G85+H85</f>
        <v>6451988</v>
      </c>
      <c r="F85" s="65">
        <v>5484190</v>
      </c>
      <c r="G85" s="64">
        <v>967798</v>
      </c>
      <c r="H85" s="64">
        <v>0</v>
      </c>
      <c r="I85" s="108" t="s">
        <v>17</v>
      </c>
      <c r="J85" s="74"/>
      <c r="K85" s="48">
        <v>1814905.72</v>
      </c>
      <c r="L85" s="3">
        <v>1542669.86</v>
      </c>
      <c r="M85" s="3">
        <v>112717.14</v>
      </c>
      <c r="N85" s="3">
        <f>K85-L85-M85</f>
        <v>159518.71999999986</v>
      </c>
    </row>
    <row r="86" spans="1:20" ht="15.75" thickBot="1" x14ac:dyDescent="0.3">
      <c r="A86" s="62"/>
      <c r="B86" s="62"/>
      <c r="C86" s="62"/>
      <c r="D86" s="62"/>
      <c r="E86" s="77"/>
      <c r="F86" s="105"/>
      <c r="G86" s="77"/>
      <c r="H86" s="77"/>
      <c r="I86" s="92" t="s">
        <v>18</v>
      </c>
      <c r="J86" s="93"/>
      <c r="K86" s="39">
        <f>K87</f>
        <v>1599900</v>
      </c>
      <c r="L86" s="22">
        <f t="shared" ref="L86:N86" si="12">L87</f>
        <v>1359915</v>
      </c>
      <c r="M86" s="22">
        <f t="shared" si="12"/>
        <v>239985</v>
      </c>
      <c r="N86" s="22">
        <f t="shared" si="12"/>
        <v>0</v>
      </c>
    </row>
    <row r="87" spans="1:20" ht="15.75" thickBot="1" x14ac:dyDescent="0.3">
      <c r="A87" s="62"/>
      <c r="B87" s="62"/>
      <c r="C87" s="62"/>
      <c r="D87" s="62"/>
      <c r="E87" s="77"/>
      <c r="F87" s="105"/>
      <c r="G87" s="77"/>
      <c r="H87" s="77"/>
      <c r="I87" s="33" t="s">
        <v>19</v>
      </c>
      <c r="J87" s="23" t="s">
        <v>73</v>
      </c>
      <c r="K87" s="4">
        <f>L87+M87</f>
        <v>1599900</v>
      </c>
      <c r="L87" s="3">
        <v>1359915</v>
      </c>
      <c r="M87" s="3">
        <f>L87/0.85*0.15</f>
        <v>239985</v>
      </c>
      <c r="N87" s="3">
        <v>0</v>
      </c>
      <c r="P87" s="20"/>
    </row>
    <row r="88" spans="1:20" ht="64.5" customHeight="1" thickBot="1" x14ac:dyDescent="0.3">
      <c r="A88" s="63"/>
      <c r="B88" s="63"/>
      <c r="C88" s="63"/>
      <c r="D88" s="63"/>
      <c r="E88" s="78"/>
      <c r="F88" s="106"/>
      <c r="G88" s="78"/>
      <c r="H88" s="78"/>
      <c r="I88" s="68" t="s">
        <v>20</v>
      </c>
      <c r="J88" s="74"/>
      <c r="K88" s="48">
        <f>L88+M88</f>
        <v>3196700.9999999995</v>
      </c>
      <c r="L88" s="3">
        <f>F85-L86-L85</f>
        <v>2581605.1399999997</v>
      </c>
      <c r="M88" s="3">
        <f t="shared" ref="M88" si="13">G85-M86-M85</f>
        <v>615095.86</v>
      </c>
      <c r="N88" s="3">
        <v>0</v>
      </c>
    </row>
    <row r="89" spans="1:20" ht="15.75" customHeight="1" thickBot="1" x14ac:dyDescent="0.3">
      <c r="A89" s="59">
        <v>16</v>
      </c>
      <c r="B89" s="59" t="s">
        <v>33</v>
      </c>
      <c r="C89" s="59" t="s">
        <v>34</v>
      </c>
      <c r="D89" s="59" t="s">
        <v>22</v>
      </c>
      <c r="E89" s="64">
        <f>F89+G89+H89</f>
        <v>4344300</v>
      </c>
      <c r="F89" s="65">
        <v>3692655</v>
      </c>
      <c r="G89" s="64">
        <v>651645</v>
      </c>
      <c r="H89" s="64">
        <v>0</v>
      </c>
      <c r="I89" s="68" t="s">
        <v>17</v>
      </c>
      <c r="J89" s="74"/>
      <c r="K89" s="4">
        <f>L89+M89</f>
        <v>2015109.01</v>
      </c>
      <c r="L89" s="32">
        <v>2015109.01</v>
      </c>
      <c r="M89" s="4">
        <v>0</v>
      </c>
      <c r="N89" s="4">
        <v>372043.73</v>
      </c>
      <c r="O89" s="20"/>
    </row>
    <row r="90" spans="1:20" s="28" customFormat="1" ht="15.75" thickBot="1" x14ac:dyDescent="0.3">
      <c r="A90" s="62"/>
      <c r="B90" s="62"/>
      <c r="C90" s="62"/>
      <c r="D90" s="62"/>
      <c r="E90" s="77"/>
      <c r="F90" s="105"/>
      <c r="G90" s="77"/>
      <c r="H90" s="77"/>
      <c r="I90" s="70" t="s">
        <v>18</v>
      </c>
      <c r="J90" s="87"/>
      <c r="K90" s="21">
        <v>1176470.5882352942</v>
      </c>
      <c r="L90" s="21">
        <v>1000000</v>
      </c>
      <c r="M90" s="21">
        <v>176470.58823529413</v>
      </c>
      <c r="N90" s="21">
        <v>0</v>
      </c>
      <c r="O90" s="38"/>
    </row>
    <row r="91" spans="1:20" ht="15.75" thickBot="1" x14ac:dyDescent="0.3">
      <c r="A91" s="62"/>
      <c r="B91" s="62"/>
      <c r="C91" s="62"/>
      <c r="D91" s="62"/>
      <c r="E91" s="77"/>
      <c r="F91" s="105"/>
      <c r="G91" s="77"/>
      <c r="H91" s="77"/>
      <c r="I91" s="14" t="s">
        <v>19</v>
      </c>
      <c r="J91" s="14" t="s">
        <v>74</v>
      </c>
      <c r="K91" s="48">
        <f>L91+M91</f>
        <v>1176470.5882352942</v>
      </c>
      <c r="L91" s="3">
        <v>1000000</v>
      </c>
      <c r="M91" s="3">
        <f>L91/0.85*0.15</f>
        <v>176470.58823529413</v>
      </c>
      <c r="N91" s="3">
        <v>0</v>
      </c>
    </row>
    <row r="92" spans="1:20" ht="84" customHeight="1" thickBot="1" x14ac:dyDescent="0.3">
      <c r="A92" s="63"/>
      <c r="B92" s="63"/>
      <c r="C92" s="63"/>
      <c r="D92" s="63"/>
      <c r="E92" s="78"/>
      <c r="F92" s="106"/>
      <c r="G92" s="78"/>
      <c r="H92" s="78"/>
      <c r="I92" s="68" t="s">
        <v>20</v>
      </c>
      <c r="J92" s="74"/>
      <c r="K92" s="47">
        <f>E89-K89-K90</f>
        <v>1152720.401764706</v>
      </c>
      <c r="L92" s="41">
        <f t="shared" ref="L92:N92" si="14">F89-L89-L90</f>
        <v>677545.99</v>
      </c>
      <c r="M92" s="41">
        <f t="shared" si="14"/>
        <v>475174.4117647059</v>
      </c>
      <c r="N92" s="41">
        <f t="shared" si="14"/>
        <v>-372043.73</v>
      </c>
    </row>
    <row r="93" spans="1:20" ht="15.75" thickBot="1" x14ac:dyDescent="0.3">
      <c r="A93" s="59">
        <v>17</v>
      </c>
      <c r="B93" s="59" t="s">
        <v>35</v>
      </c>
      <c r="C93" s="59" t="s">
        <v>36</v>
      </c>
      <c r="D93" s="59" t="s">
        <v>22</v>
      </c>
      <c r="E93" s="64">
        <f>F93+G93+H93</f>
        <v>1503647</v>
      </c>
      <c r="F93" s="65">
        <v>1278100</v>
      </c>
      <c r="G93" s="64">
        <v>225547</v>
      </c>
      <c r="H93" s="64">
        <v>0</v>
      </c>
      <c r="I93" s="68" t="s">
        <v>17</v>
      </c>
      <c r="J93" s="108"/>
      <c r="K93" s="4">
        <f>L93+M93+N93</f>
        <v>1169000</v>
      </c>
      <c r="L93" s="35">
        <v>993650</v>
      </c>
      <c r="M93" s="36">
        <v>131350</v>
      </c>
      <c r="N93" s="37">
        <v>44000</v>
      </c>
    </row>
    <row r="94" spans="1:20" s="28" customFormat="1" ht="15.75" thickBot="1" x14ac:dyDescent="0.3">
      <c r="A94" s="62"/>
      <c r="B94" s="62"/>
      <c r="C94" s="62"/>
      <c r="D94" s="62"/>
      <c r="E94" s="77"/>
      <c r="F94" s="105"/>
      <c r="G94" s="77"/>
      <c r="H94" s="77"/>
      <c r="I94" s="70" t="s">
        <v>18</v>
      </c>
      <c r="J94" s="126"/>
      <c r="K94" s="39">
        <v>0</v>
      </c>
      <c r="L94" s="21">
        <v>0</v>
      </c>
      <c r="M94" s="21">
        <v>0</v>
      </c>
      <c r="N94" s="21">
        <v>0</v>
      </c>
    </row>
    <row r="95" spans="1:20" ht="15.75" thickBot="1" x14ac:dyDescent="0.3">
      <c r="A95" s="62"/>
      <c r="B95" s="62"/>
      <c r="C95" s="62"/>
      <c r="D95" s="62"/>
      <c r="E95" s="77"/>
      <c r="F95" s="105"/>
      <c r="G95" s="77"/>
      <c r="H95" s="77"/>
      <c r="I95" s="14" t="s">
        <v>19</v>
      </c>
      <c r="J95" s="15"/>
      <c r="K95" s="4">
        <v>0</v>
      </c>
      <c r="L95" s="4">
        <v>0</v>
      </c>
      <c r="M95" s="4">
        <v>0</v>
      </c>
      <c r="N95" s="4">
        <v>0</v>
      </c>
    </row>
    <row r="96" spans="1:20" ht="22.5" customHeight="1" thickBot="1" x14ac:dyDescent="0.3">
      <c r="A96" s="63"/>
      <c r="B96" s="63"/>
      <c r="C96" s="63"/>
      <c r="D96" s="63"/>
      <c r="E96" s="78"/>
      <c r="F96" s="106"/>
      <c r="G96" s="78"/>
      <c r="H96" s="78"/>
      <c r="I96" s="68" t="s">
        <v>20</v>
      </c>
      <c r="J96" s="108"/>
      <c r="K96" s="4">
        <f>L96+M96</f>
        <v>378647</v>
      </c>
      <c r="L96" s="4">
        <f>F93-L93</f>
        <v>284450</v>
      </c>
      <c r="M96" s="4">
        <f>G93-M93</f>
        <v>94197</v>
      </c>
      <c r="N96" s="4">
        <v>0</v>
      </c>
    </row>
    <row r="97" spans="1:14" ht="15.75" thickBot="1" x14ac:dyDescent="0.3">
      <c r="A97" s="112">
        <v>18</v>
      </c>
      <c r="B97" s="115" t="s">
        <v>70</v>
      </c>
      <c r="C97" s="118" t="s">
        <v>71</v>
      </c>
      <c r="D97" s="121" t="s">
        <v>58</v>
      </c>
      <c r="E97" s="64">
        <f>F97+G97+H97</f>
        <v>4133131</v>
      </c>
      <c r="F97" s="65">
        <v>3513161</v>
      </c>
      <c r="G97" s="64">
        <v>558639</v>
      </c>
      <c r="H97" s="64">
        <v>61331</v>
      </c>
      <c r="I97" s="124" t="s">
        <v>17</v>
      </c>
      <c r="J97" s="125"/>
      <c r="K97" s="34">
        <v>0</v>
      </c>
      <c r="L97" s="34">
        <v>0</v>
      </c>
      <c r="M97" s="34">
        <v>0</v>
      </c>
      <c r="N97" s="34">
        <v>0</v>
      </c>
    </row>
    <row r="98" spans="1:14" s="28" customFormat="1" ht="15.75" thickBot="1" x14ac:dyDescent="0.3">
      <c r="A98" s="113"/>
      <c r="B98" s="116"/>
      <c r="C98" s="119"/>
      <c r="D98" s="122"/>
      <c r="E98" s="62"/>
      <c r="F98" s="72"/>
      <c r="G98" s="62"/>
      <c r="H98" s="62"/>
      <c r="I98" s="70" t="s">
        <v>18</v>
      </c>
      <c r="J98" s="87"/>
      <c r="K98" s="31">
        <v>0</v>
      </c>
      <c r="L98" s="31">
        <v>0</v>
      </c>
      <c r="M98" s="31">
        <v>0</v>
      </c>
      <c r="N98" s="31">
        <v>0</v>
      </c>
    </row>
    <row r="99" spans="1:14" ht="15.75" thickBot="1" x14ac:dyDescent="0.3">
      <c r="A99" s="113"/>
      <c r="B99" s="116"/>
      <c r="C99" s="119"/>
      <c r="D99" s="122"/>
      <c r="E99" s="62"/>
      <c r="F99" s="72"/>
      <c r="G99" s="62"/>
      <c r="H99" s="62"/>
      <c r="I99" s="30"/>
      <c r="J99" s="30"/>
      <c r="K99" s="30">
        <v>0</v>
      </c>
      <c r="L99" s="30">
        <v>0</v>
      </c>
      <c r="M99" s="30">
        <v>0</v>
      </c>
      <c r="N99" s="30">
        <v>0</v>
      </c>
    </row>
    <row r="100" spans="1:14" ht="21" customHeight="1" thickBot="1" x14ac:dyDescent="0.3">
      <c r="A100" s="114"/>
      <c r="B100" s="117"/>
      <c r="C100" s="120"/>
      <c r="D100" s="123"/>
      <c r="E100" s="63"/>
      <c r="F100" s="73"/>
      <c r="G100" s="63"/>
      <c r="H100" s="63"/>
      <c r="I100" s="124" t="s">
        <v>20</v>
      </c>
      <c r="J100" s="125"/>
      <c r="K100" s="27">
        <v>4133131</v>
      </c>
      <c r="L100" s="27">
        <v>3513161</v>
      </c>
      <c r="M100" s="27">
        <v>558639</v>
      </c>
      <c r="N100" s="27">
        <v>61331</v>
      </c>
    </row>
    <row r="101" spans="1:14" ht="15.75" thickBot="1" x14ac:dyDescent="0.3">
      <c r="A101" s="109">
        <v>19</v>
      </c>
      <c r="B101" s="109" t="s">
        <v>84</v>
      </c>
      <c r="C101" s="109" t="s">
        <v>85</v>
      </c>
      <c r="D101" s="109" t="s">
        <v>22</v>
      </c>
      <c r="E101" s="127">
        <f>+F101+G101+H101</f>
        <v>4781189</v>
      </c>
      <c r="F101" s="127">
        <v>4064010</v>
      </c>
      <c r="G101" s="127">
        <v>717179</v>
      </c>
      <c r="H101" s="127">
        <v>0</v>
      </c>
      <c r="I101" s="68" t="s">
        <v>17</v>
      </c>
      <c r="J101" s="74"/>
      <c r="K101" s="57">
        <v>4494316</v>
      </c>
      <c r="L101" s="57">
        <v>3820168.6</v>
      </c>
      <c r="M101" s="57">
        <v>674147.4</v>
      </c>
      <c r="N101" s="57">
        <v>0</v>
      </c>
    </row>
    <row r="102" spans="1:14" ht="15" customHeight="1" thickBot="1" x14ac:dyDescent="0.3">
      <c r="A102" s="110"/>
      <c r="B102" s="110"/>
      <c r="C102" s="110"/>
      <c r="D102" s="110"/>
      <c r="E102" s="128"/>
      <c r="F102" s="128"/>
      <c r="G102" s="128"/>
      <c r="H102" s="128"/>
      <c r="I102" s="70" t="s">
        <v>18</v>
      </c>
      <c r="J102" s="87"/>
      <c r="K102" s="51">
        <v>0</v>
      </c>
      <c r="L102" s="51">
        <v>0</v>
      </c>
      <c r="M102" s="51">
        <v>0</v>
      </c>
      <c r="N102" s="51">
        <v>0</v>
      </c>
    </row>
    <row r="103" spans="1:14" ht="26.25" thickBot="1" x14ac:dyDescent="0.3">
      <c r="A103" s="110"/>
      <c r="B103" s="110"/>
      <c r="C103" s="110"/>
      <c r="D103" s="110"/>
      <c r="E103" s="128"/>
      <c r="F103" s="128"/>
      <c r="G103" s="128"/>
      <c r="H103" s="128"/>
      <c r="I103" s="51" t="s">
        <v>19</v>
      </c>
      <c r="J103" s="2" t="s">
        <v>86</v>
      </c>
      <c r="K103" s="51">
        <v>0</v>
      </c>
      <c r="L103" s="51">
        <v>0</v>
      </c>
      <c r="M103" s="51">
        <v>0</v>
      </c>
      <c r="N103" s="51">
        <v>0</v>
      </c>
    </row>
    <row r="104" spans="1:14" ht="15.75" thickBot="1" x14ac:dyDescent="0.3">
      <c r="A104" s="111"/>
      <c r="B104" s="111"/>
      <c r="C104" s="111"/>
      <c r="D104" s="111"/>
      <c r="E104" s="129"/>
      <c r="F104" s="129"/>
      <c r="G104" s="129"/>
      <c r="H104" s="129"/>
      <c r="I104" s="68" t="s">
        <v>20</v>
      </c>
      <c r="J104" s="74"/>
      <c r="K104" s="57">
        <f>+E101-K101</f>
        <v>286873</v>
      </c>
      <c r="L104" s="57">
        <f t="shared" ref="L104:N104" si="15">+F101-L101</f>
        <v>243841.39999999991</v>
      </c>
      <c r="M104" s="57">
        <f t="shared" si="15"/>
        <v>43031.599999999977</v>
      </c>
      <c r="N104" s="57">
        <f t="shared" si="15"/>
        <v>0</v>
      </c>
    </row>
    <row r="105" spans="1:14" ht="15.75" thickBot="1" x14ac:dyDescent="0.3">
      <c r="A105" s="109">
        <v>20</v>
      </c>
      <c r="B105" s="109" t="s">
        <v>87</v>
      </c>
      <c r="C105" s="109" t="s">
        <v>88</v>
      </c>
      <c r="D105" s="109" t="s">
        <v>22</v>
      </c>
      <c r="E105" s="127">
        <f>+F105+G105</f>
        <v>7879368</v>
      </c>
      <c r="F105" s="127">
        <v>7240500</v>
      </c>
      <c r="G105" s="127">
        <v>638868</v>
      </c>
      <c r="H105" s="127">
        <v>638868</v>
      </c>
      <c r="I105" s="68" t="s">
        <v>17</v>
      </c>
      <c r="J105" s="74"/>
      <c r="K105" s="57">
        <f>+L105+M105+N105</f>
        <v>8886947.4900000002</v>
      </c>
      <c r="L105" s="57">
        <v>7043511.8999999994</v>
      </c>
      <c r="M105" s="57">
        <v>621485.52</v>
      </c>
      <c r="N105" s="57">
        <v>1221950.0699999998</v>
      </c>
    </row>
    <row r="106" spans="1:14" ht="15.75" thickBot="1" x14ac:dyDescent="0.3">
      <c r="A106" s="110"/>
      <c r="B106" s="110"/>
      <c r="C106" s="110"/>
      <c r="D106" s="110"/>
      <c r="E106" s="128"/>
      <c r="F106" s="128"/>
      <c r="G106" s="128"/>
      <c r="H106" s="128"/>
      <c r="I106" s="70" t="s">
        <v>18</v>
      </c>
      <c r="J106" s="87"/>
      <c r="K106" s="57">
        <v>0</v>
      </c>
      <c r="L106" s="57">
        <v>0</v>
      </c>
      <c r="M106" s="57">
        <v>0</v>
      </c>
      <c r="N106" s="57">
        <v>0</v>
      </c>
    </row>
    <row r="107" spans="1:14" ht="26.25" thickBot="1" x14ac:dyDescent="0.3">
      <c r="A107" s="110"/>
      <c r="B107" s="110"/>
      <c r="C107" s="110"/>
      <c r="D107" s="110"/>
      <c r="E107" s="128"/>
      <c r="F107" s="128"/>
      <c r="G107" s="128"/>
      <c r="H107" s="128"/>
      <c r="I107" s="51" t="s">
        <v>19</v>
      </c>
      <c r="J107" s="2" t="s">
        <v>86</v>
      </c>
      <c r="K107" s="57">
        <v>0</v>
      </c>
      <c r="L107" s="57">
        <v>0</v>
      </c>
      <c r="M107" s="57">
        <v>0</v>
      </c>
      <c r="N107" s="57">
        <v>0</v>
      </c>
    </row>
    <row r="108" spans="1:14" ht="15.75" thickBot="1" x14ac:dyDescent="0.3">
      <c r="A108" s="111"/>
      <c r="B108" s="111"/>
      <c r="C108" s="111"/>
      <c r="D108" s="111"/>
      <c r="E108" s="129"/>
      <c r="F108" s="129"/>
      <c r="G108" s="129"/>
      <c r="H108" s="129"/>
      <c r="I108" s="68" t="s">
        <v>20</v>
      </c>
      <c r="J108" s="74"/>
      <c r="K108" s="57">
        <f>+L108+M108+N108</f>
        <v>-368711.48999999929</v>
      </c>
      <c r="L108" s="57">
        <f>+F105-L105</f>
        <v>196988.10000000056</v>
      </c>
      <c r="M108" s="57">
        <f t="shared" ref="M108:N108" si="16">+G105-M105</f>
        <v>17382.479999999981</v>
      </c>
      <c r="N108" s="57">
        <f t="shared" si="16"/>
        <v>-583082.06999999983</v>
      </c>
    </row>
    <row r="109" spans="1:14" ht="15.75" thickBot="1" x14ac:dyDescent="0.3">
      <c r="A109" s="109">
        <v>21</v>
      </c>
      <c r="B109" s="109" t="s">
        <v>89</v>
      </c>
      <c r="C109" s="109" t="s">
        <v>90</v>
      </c>
      <c r="D109" s="109" t="s">
        <v>91</v>
      </c>
      <c r="E109" s="127">
        <f>+F109+G109</f>
        <v>6144971</v>
      </c>
      <c r="F109" s="130">
        <v>5646730</v>
      </c>
      <c r="G109" s="130">
        <v>498241</v>
      </c>
      <c r="H109" s="133">
        <v>498241</v>
      </c>
      <c r="I109" s="68" t="s">
        <v>17</v>
      </c>
      <c r="J109" s="74"/>
      <c r="K109" s="57">
        <f>+L109+M109+N109</f>
        <v>7558180.4000000004</v>
      </c>
      <c r="L109" s="57">
        <v>5537590.5700000003</v>
      </c>
      <c r="M109" s="57">
        <v>488610.79</v>
      </c>
      <c r="N109" s="57">
        <v>1531979.04</v>
      </c>
    </row>
    <row r="110" spans="1:14" ht="15.75" thickBot="1" x14ac:dyDescent="0.3">
      <c r="A110" s="110"/>
      <c r="B110" s="110"/>
      <c r="C110" s="110"/>
      <c r="D110" s="110"/>
      <c r="E110" s="128"/>
      <c r="F110" s="131"/>
      <c r="G110" s="131"/>
      <c r="H110" s="134"/>
      <c r="I110" s="70" t="s">
        <v>18</v>
      </c>
      <c r="J110" s="87"/>
      <c r="K110" s="57">
        <v>0</v>
      </c>
      <c r="L110" s="57">
        <v>0</v>
      </c>
      <c r="M110" s="57">
        <v>0</v>
      </c>
      <c r="N110" s="57">
        <v>0</v>
      </c>
    </row>
    <row r="111" spans="1:14" ht="26.25" thickBot="1" x14ac:dyDescent="0.3">
      <c r="A111" s="110"/>
      <c r="B111" s="110"/>
      <c r="C111" s="110"/>
      <c r="D111" s="110"/>
      <c r="E111" s="128"/>
      <c r="F111" s="131"/>
      <c r="G111" s="131"/>
      <c r="H111" s="134"/>
      <c r="I111" s="51" t="s">
        <v>19</v>
      </c>
      <c r="J111" s="2" t="s">
        <v>86</v>
      </c>
      <c r="K111" s="57">
        <v>0</v>
      </c>
      <c r="L111" s="57">
        <v>0</v>
      </c>
      <c r="M111" s="57">
        <v>0</v>
      </c>
      <c r="N111" s="57">
        <v>0</v>
      </c>
    </row>
    <row r="112" spans="1:14" ht="15.75" thickBot="1" x14ac:dyDescent="0.3">
      <c r="A112" s="111"/>
      <c r="B112" s="111"/>
      <c r="C112" s="111"/>
      <c r="D112" s="111"/>
      <c r="E112" s="129"/>
      <c r="F112" s="132"/>
      <c r="G112" s="132"/>
      <c r="H112" s="135"/>
      <c r="I112" s="68" t="s">
        <v>20</v>
      </c>
      <c r="J112" s="74"/>
      <c r="K112" s="57">
        <f t="shared" ref="K112:K117" si="17">+L112+M112+N112</f>
        <v>-914968.40000000037</v>
      </c>
      <c r="L112" s="57">
        <f>+F109-L109</f>
        <v>109139.4299999997</v>
      </c>
      <c r="M112" s="57">
        <f t="shared" ref="M112:N112" si="18">+G109-M109</f>
        <v>9630.210000000021</v>
      </c>
      <c r="N112" s="57">
        <f t="shared" si="18"/>
        <v>-1033738.04</v>
      </c>
    </row>
    <row r="113" spans="1:14" ht="15.75" thickBot="1" x14ac:dyDescent="0.3">
      <c r="A113" s="109">
        <v>22</v>
      </c>
      <c r="B113" s="109" t="s">
        <v>92</v>
      </c>
      <c r="C113" s="109" t="s">
        <v>93</v>
      </c>
      <c r="D113" s="109" t="s">
        <v>91</v>
      </c>
      <c r="E113" s="127">
        <f>+F113+G113</f>
        <v>150653517</v>
      </c>
      <c r="F113" s="130">
        <v>138438367</v>
      </c>
      <c r="G113" s="130">
        <v>12215150</v>
      </c>
      <c r="H113" s="130">
        <v>12215151</v>
      </c>
      <c r="I113" s="68" t="s">
        <v>17</v>
      </c>
      <c r="J113" s="74"/>
      <c r="K113" s="57">
        <f t="shared" si="17"/>
        <v>75983243.530000001</v>
      </c>
      <c r="L113" s="57">
        <v>62590073.43</v>
      </c>
      <c r="M113" s="57">
        <v>5522652.4900000002</v>
      </c>
      <c r="N113" s="57">
        <v>7870517.6099999994</v>
      </c>
    </row>
    <row r="114" spans="1:14" ht="15.75" thickBot="1" x14ac:dyDescent="0.3">
      <c r="A114" s="110"/>
      <c r="B114" s="110"/>
      <c r="C114" s="110"/>
      <c r="D114" s="110"/>
      <c r="E114" s="128"/>
      <c r="F114" s="131"/>
      <c r="G114" s="131"/>
      <c r="H114" s="131"/>
      <c r="I114" s="70" t="s">
        <v>18</v>
      </c>
      <c r="J114" s="87"/>
      <c r="K114" s="57">
        <f t="shared" si="17"/>
        <v>86885424.469999999</v>
      </c>
      <c r="L114" s="57">
        <v>75848293.569999993</v>
      </c>
      <c r="M114" s="57">
        <v>6692497.5099999998</v>
      </c>
      <c r="N114" s="57">
        <v>4344633.3900000006</v>
      </c>
    </row>
    <row r="115" spans="1:14" ht="26.25" thickBot="1" x14ac:dyDescent="0.3">
      <c r="A115" s="110"/>
      <c r="B115" s="110"/>
      <c r="C115" s="110"/>
      <c r="D115" s="110"/>
      <c r="E115" s="128"/>
      <c r="F115" s="131"/>
      <c r="G115" s="131"/>
      <c r="H115" s="131"/>
      <c r="I115" s="51" t="s">
        <v>19</v>
      </c>
      <c r="J115" s="2" t="s">
        <v>94</v>
      </c>
      <c r="K115" s="57">
        <f t="shared" si="17"/>
        <v>86885424.469999999</v>
      </c>
      <c r="L115" s="57">
        <v>75848293.569999993</v>
      </c>
      <c r="M115" s="57">
        <v>6692497.5099999998</v>
      </c>
      <c r="N115" s="57">
        <v>4344633.3900000006</v>
      </c>
    </row>
    <row r="116" spans="1:14" ht="15.75" thickBot="1" x14ac:dyDescent="0.3">
      <c r="A116" s="111"/>
      <c r="B116" s="111"/>
      <c r="C116" s="111"/>
      <c r="D116" s="111"/>
      <c r="E116" s="129"/>
      <c r="F116" s="132"/>
      <c r="G116" s="132"/>
      <c r="H116" s="132"/>
      <c r="I116" s="68" t="s">
        <v>20</v>
      </c>
      <c r="J116" s="74"/>
      <c r="K116" s="57">
        <f t="shared" si="17"/>
        <v>0</v>
      </c>
      <c r="L116" s="57">
        <f>+F113-L113-L114</f>
        <v>0</v>
      </c>
      <c r="M116" s="57">
        <f t="shared" ref="M116:N116" si="19">+G113-M113-M114</f>
        <v>0</v>
      </c>
      <c r="N116" s="57">
        <f t="shared" si="19"/>
        <v>0</v>
      </c>
    </row>
    <row r="117" spans="1:14" ht="15.75" thickBot="1" x14ac:dyDescent="0.3">
      <c r="A117" s="109">
        <v>23</v>
      </c>
      <c r="B117" s="109" t="s">
        <v>95</v>
      </c>
      <c r="C117" s="109" t="s">
        <v>96</v>
      </c>
      <c r="D117" s="109" t="s">
        <v>91</v>
      </c>
      <c r="E117" s="136">
        <f>+F117+G117</f>
        <v>107380029</v>
      </c>
      <c r="F117" s="139">
        <v>98673540</v>
      </c>
      <c r="G117" s="139">
        <v>8706489</v>
      </c>
      <c r="H117" s="139">
        <v>8706489</v>
      </c>
      <c r="I117" s="68" t="s">
        <v>17</v>
      </c>
      <c r="J117" s="74"/>
      <c r="K117" s="57">
        <f t="shared" si="17"/>
        <v>79851368.99000001</v>
      </c>
      <c r="L117" s="57">
        <v>65001865.510000005</v>
      </c>
      <c r="M117" s="57">
        <v>5834677.1099999994</v>
      </c>
      <c r="N117" s="57">
        <v>9014826.370000001</v>
      </c>
    </row>
    <row r="118" spans="1:14" ht="15.75" thickBot="1" x14ac:dyDescent="0.3">
      <c r="A118" s="110"/>
      <c r="B118" s="110"/>
      <c r="C118" s="110"/>
      <c r="D118" s="110"/>
      <c r="E118" s="137"/>
      <c r="F118" s="140"/>
      <c r="G118" s="140"/>
      <c r="H118" s="140"/>
      <c r="I118" s="70" t="s">
        <v>18</v>
      </c>
      <c r="J118" s="87"/>
      <c r="K118" s="57">
        <f>K119</f>
        <v>36235149.00999999</v>
      </c>
      <c r="L118" s="57">
        <v>33671674.489999995</v>
      </c>
      <c r="M118" s="57">
        <v>2871811.8900000006</v>
      </c>
      <c r="N118" s="57">
        <v>-308337.37000000104</v>
      </c>
    </row>
    <row r="119" spans="1:14" ht="26.25" thickBot="1" x14ac:dyDescent="0.3">
      <c r="A119" s="110"/>
      <c r="B119" s="110"/>
      <c r="C119" s="110"/>
      <c r="D119" s="110"/>
      <c r="E119" s="137"/>
      <c r="F119" s="140"/>
      <c r="G119" s="140"/>
      <c r="H119" s="140"/>
      <c r="I119" s="51" t="s">
        <v>19</v>
      </c>
      <c r="J119" s="2" t="s">
        <v>94</v>
      </c>
      <c r="K119" s="57">
        <f>+L119+M119+N119</f>
        <v>36235149.00999999</v>
      </c>
      <c r="L119" s="57">
        <v>33671674.489999995</v>
      </c>
      <c r="M119" s="57">
        <v>2871811.8900000006</v>
      </c>
      <c r="N119" s="57">
        <v>-308337.37000000104</v>
      </c>
    </row>
    <row r="120" spans="1:14" ht="15.75" thickBot="1" x14ac:dyDescent="0.3">
      <c r="A120" s="111"/>
      <c r="B120" s="111"/>
      <c r="C120" s="111"/>
      <c r="D120" s="111"/>
      <c r="E120" s="138"/>
      <c r="F120" s="141"/>
      <c r="G120" s="141"/>
      <c r="H120" s="141"/>
      <c r="I120" s="68" t="s">
        <v>20</v>
      </c>
      <c r="J120" s="74"/>
      <c r="K120" s="57">
        <f>+L120+M120+N120</f>
        <v>0</v>
      </c>
      <c r="L120" s="57">
        <f>+F117-L117-L118</f>
        <v>0</v>
      </c>
      <c r="M120" s="57">
        <f t="shared" ref="M120:N120" si="20">+G117-M117-M118</f>
        <v>0</v>
      </c>
      <c r="N120" s="57">
        <f t="shared" si="20"/>
        <v>0</v>
      </c>
    </row>
    <row r="121" spans="1:14" ht="15.75" thickBot="1" x14ac:dyDescent="0.3">
      <c r="A121" s="109">
        <v>24</v>
      </c>
      <c r="B121" s="109" t="s">
        <v>97</v>
      </c>
      <c r="C121" s="109" t="s">
        <v>98</v>
      </c>
      <c r="D121" s="109" t="s">
        <v>22</v>
      </c>
      <c r="E121" s="127">
        <f>+F121+G121</f>
        <v>71378818</v>
      </c>
      <c r="F121" s="130">
        <v>65591347</v>
      </c>
      <c r="G121" s="130">
        <v>5787471</v>
      </c>
      <c r="H121" s="130">
        <v>5787470</v>
      </c>
      <c r="I121" s="68" t="s">
        <v>17</v>
      </c>
      <c r="J121" s="74"/>
      <c r="K121" s="58">
        <f>+L121+M121+N121</f>
        <v>36940870.960000001</v>
      </c>
      <c r="L121" s="58">
        <v>22273219</v>
      </c>
      <c r="M121" s="58">
        <v>1965284</v>
      </c>
      <c r="N121" s="58">
        <v>12702367.959999999</v>
      </c>
    </row>
    <row r="122" spans="1:14" ht="15.75" thickBot="1" x14ac:dyDescent="0.3">
      <c r="A122" s="110"/>
      <c r="B122" s="110"/>
      <c r="C122" s="110"/>
      <c r="D122" s="110"/>
      <c r="E122" s="128"/>
      <c r="F122" s="131"/>
      <c r="G122" s="131"/>
      <c r="H122" s="131"/>
      <c r="I122" s="70" t="s">
        <v>18</v>
      </c>
      <c r="J122" s="87"/>
      <c r="K122" s="57">
        <f>K123</f>
        <v>40225417.039999999</v>
      </c>
      <c r="L122" s="57">
        <v>43318128</v>
      </c>
      <c r="M122" s="57">
        <v>3822187</v>
      </c>
      <c r="N122" s="57">
        <v>-6914897.959999999</v>
      </c>
    </row>
    <row r="123" spans="1:14" ht="26.25" thickBot="1" x14ac:dyDescent="0.3">
      <c r="A123" s="110"/>
      <c r="B123" s="110"/>
      <c r="C123" s="110"/>
      <c r="D123" s="110"/>
      <c r="E123" s="128"/>
      <c r="F123" s="131"/>
      <c r="G123" s="131"/>
      <c r="H123" s="131"/>
      <c r="I123" s="51" t="s">
        <v>19</v>
      </c>
      <c r="J123" s="2" t="s">
        <v>99</v>
      </c>
      <c r="K123" s="57">
        <f>+L123+M123+N123</f>
        <v>40225417.039999999</v>
      </c>
      <c r="L123" s="57">
        <v>43318128</v>
      </c>
      <c r="M123" s="57">
        <v>3822187</v>
      </c>
      <c r="N123" s="57">
        <v>-6914897.959999999</v>
      </c>
    </row>
    <row r="124" spans="1:14" ht="15.75" thickBot="1" x14ac:dyDescent="0.3">
      <c r="A124" s="111"/>
      <c r="B124" s="111"/>
      <c r="C124" s="111"/>
      <c r="D124" s="111"/>
      <c r="E124" s="129"/>
      <c r="F124" s="132"/>
      <c r="G124" s="132"/>
      <c r="H124" s="132"/>
      <c r="I124" s="68" t="s">
        <v>20</v>
      </c>
      <c r="J124" s="74"/>
      <c r="K124" s="57">
        <f>+L124+M124+N124</f>
        <v>0</v>
      </c>
      <c r="L124" s="57">
        <f>+F121-L121-L122</f>
        <v>0</v>
      </c>
      <c r="M124" s="57">
        <f t="shared" ref="M124:N124" si="21">+G121-M121-M122</f>
        <v>0</v>
      </c>
      <c r="N124" s="57">
        <f t="shared" si="21"/>
        <v>0</v>
      </c>
    </row>
    <row r="125" spans="1:14" ht="15.75" thickBot="1" x14ac:dyDescent="0.3">
      <c r="A125" s="110">
        <v>25</v>
      </c>
      <c r="B125" s="110" t="s">
        <v>100</v>
      </c>
      <c r="C125" s="110" t="s">
        <v>101</v>
      </c>
      <c r="D125" s="110" t="s">
        <v>22</v>
      </c>
      <c r="E125" s="127">
        <f>+F125+G125</f>
        <v>1088235</v>
      </c>
      <c r="F125" s="130">
        <v>1000000</v>
      </c>
      <c r="G125" s="130">
        <v>88235</v>
      </c>
      <c r="H125" s="130">
        <v>88236</v>
      </c>
      <c r="I125" s="68" t="s">
        <v>17</v>
      </c>
      <c r="J125" s="74"/>
      <c r="K125" s="57">
        <v>0</v>
      </c>
      <c r="L125" s="57">
        <v>0</v>
      </c>
      <c r="M125" s="57">
        <v>0</v>
      </c>
      <c r="N125" s="57">
        <v>0</v>
      </c>
    </row>
    <row r="126" spans="1:14" ht="15.75" thickBot="1" x14ac:dyDescent="0.3">
      <c r="A126" s="110"/>
      <c r="B126" s="110"/>
      <c r="C126" s="110"/>
      <c r="D126" s="110"/>
      <c r="E126" s="128"/>
      <c r="F126" s="131"/>
      <c r="G126" s="131"/>
      <c r="H126" s="131"/>
      <c r="I126" s="70" t="s">
        <v>18</v>
      </c>
      <c r="J126" s="87"/>
      <c r="K126" s="57">
        <f>+K127</f>
        <v>1176471</v>
      </c>
      <c r="L126" s="57">
        <f t="shared" ref="L126:N126" si="22">+L127</f>
        <v>1000000</v>
      </c>
      <c r="M126" s="57">
        <f t="shared" si="22"/>
        <v>88235</v>
      </c>
      <c r="N126" s="57">
        <f t="shared" si="22"/>
        <v>88236</v>
      </c>
    </row>
    <row r="127" spans="1:14" ht="26.25" thickBot="1" x14ac:dyDescent="0.3">
      <c r="A127" s="110"/>
      <c r="B127" s="110"/>
      <c r="C127" s="110"/>
      <c r="D127" s="110"/>
      <c r="E127" s="128"/>
      <c r="F127" s="131"/>
      <c r="G127" s="131"/>
      <c r="H127" s="131"/>
      <c r="I127" s="51" t="s">
        <v>19</v>
      </c>
      <c r="J127" s="2" t="s">
        <v>94</v>
      </c>
      <c r="K127" s="57">
        <f>+L127+M127+N127</f>
        <v>1176471</v>
      </c>
      <c r="L127" s="57">
        <v>1000000</v>
      </c>
      <c r="M127" s="57">
        <v>88235</v>
      </c>
      <c r="N127" s="57">
        <v>88236</v>
      </c>
    </row>
    <row r="128" spans="1:14" ht="15.75" thickBot="1" x14ac:dyDescent="0.3">
      <c r="A128" s="111"/>
      <c r="B128" s="111"/>
      <c r="C128" s="111"/>
      <c r="D128" s="111"/>
      <c r="E128" s="129"/>
      <c r="F128" s="132"/>
      <c r="G128" s="132"/>
      <c r="H128" s="132"/>
      <c r="I128" s="68" t="s">
        <v>20</v>
      </c>
      <c r="J128" s="74"/>
      <c r="K128" s="57">
        <f>+K127</f>
        <v>1176471</v>
      </c>
      <c r="L128" s="57">
        <f t="shared" ref="L128:N128" si="23">+L127</f>
        <v>1000000</v>
      </c>
      <c r="M128" s="57">
        <f t="shared" si="23"/>
        <v>88235</v>
      </c>
      <c r="N128" s="57">
        <f t="shared" si="23"/>
        <v>88236</v>
      </c>
    </row>
    <row r="129" spans="1:14" ht="15.75" thickBot="1" x14ac:dyDescent="0.3">
      <c r="A129" s="110">
        <v>26</v>
      </c>
      <c r="B129" s="110" t="s">
        <v>102</v>
      </c>
      <c r="C129" s="109" t="s">
        <v>103</v>
      </c>
      <c r="D129" s="109" t="s">
        <v>91</v>
      </c>
      <c r="E129" s="127">
        <f>+F129+G129</f>
        <v>52003830</v>
      </c>
      <c r="F129" s="130">
        <v>47787303</v>
      </c>
      <c r="G129" s="130">
        <v>4216527</v>
      </c>
      <c r="H129" s="130">
        <v>4216527</v>
      </c>
      <c r="I129" s="68" t="s">
        <v>17</v>
      </c>
      <c r="J129" s="74"/>
      <c r="K129" s="57">
        <f>+L129+M129+N129</f>
        <v>51875329.769999996</v>
      </c>
      <c r="L129" s="57">
        <v>42217587.389999993</v>
      </c>
      <c r="M129" s="57">
        <v>3734560.3899999992</v>
      </c>
      <c r="N129" s="57">
        <v>5923181.9900000002</v>
      </c>
    </row>
    <row r="130" spans="1:14" ht="15.75" thickBot="1" x14ac:dyDescent="0.3">
      <c r="A130" s="110"/>
      <c r="B130" s="110"/>
      <c r="C130" s="110"/>
      <c r="D130" s="110"/>
      <c r="E130" s="128"/>
      <c r="F130" s="131"/>
      <c r="G130" s="131"/>
      <c r="H130" s="131"/>
      <c r="I130" s="70" t="s">
        <v>18</v>
      </c>
      <c r="J130" s="87"/>
      <c r="K130" s="57">
        <f>K131</f>
        <v>4345027.2300000079</v>
      </c>
      <c r="L130" s="57">
        <v>5569715.6100000069</v>
      </c>
      <c r="M130" s="57">
        <v>481966.6100000008</v>
      </c>
      <c r="N130" s="57">
        <v>-1706654.9900000002</v>
      </c>
    </row>
    <row r="131" spans="1:14" ht="26.25" thickBot="1" x14ac:dyDescent="0.3">
      <c r="A131" s="110"/>
      <c r="B131" s="110"/>
      <c r="C131" s="110"/>
      <c r="D131" s="110"/>
      <c r="E131" s="128"/>
      <c r="F131" s="131"/>
      <c r="G131" s="131"/>
      <c r="H131" s="131"/>
      <c r="I131" s="51" t="s">
        <v>19</v>
      </c>
      <c r="J131" s="2" t="s">
        <v>86</v>
      </c>
      <c r="K131" s="57">
        <f>+L131+M131+N131</f>
        <v>4345027.2300000079</v>
      </c>
      <c r="L131" s="57">
        <v>5569715.6100000069</v>
      </c>
      <c r="M131" s="57">
        <v>481966.6100000008</v>
      </c>
      <c r="N131" s="57">
        <v>-1706654.9900000002</v>
      </c>
    </row>
    <row r="132" spans="1:14" ht="15.75" thickBot="1" x14ac:dyDescent="0.3">
      <c r="A132" s="111"/>
      <c r="B132" s="111"/>
      <c r="C132" s="111"/>
      <c r="D132" s="111"/>
      <c r="E132" s="129"/>
      <c r="F132" s="132"/>
      <c r="G132" s="132"/>
      <c r="H132" s="132"/>
      <c r="I132" s="68" t="s">
        <v>20</v>
      </c>
      <c r="J132" s="74"/>
      <c r="K132" s="57">
        <f>+L132+M132+N132</f>
        <v>0</v>
      </c>
      <c r="L132" s="57">
        <f>+F129-L129-L130</f>
        <v>0</v>
      </c>
      <c r="M132" s="57">
        <f t="shared" ref="M132:N132" si="24">+G129-M129-M130</f>
        <v>0</v>
      </c>
      <c r="N132" s="57">
        <f t="shared" si="24"/>
        <v>0</v>
      </c>
    </row>
  </sheetData>
  <mergeCells count="311">
    <mergeCell ref="A129:A132"/>
    <mergeCell ref="B129:B132"/>
    <mergeCell ref="C129:C132"/>
    <mergeCell ref="D129:D132"/>
    <mergeCell ref="E129:E132"/>
    <mergeCell ref="F129:F132"/>
    <mergeCell ref="G129:G132"/>
    <mergeCell ref="H129:H132"/>
    <mergeCell ref="I129:J129"/>
    <mergeCell ref="I130:J130"/>
    <mergeCell ref="I132:J132"/>
    <mergeCell ref="A125:A128"/>
    <mergeCell ref="B125:B128"/>
    <mergeCell ref="C125:C128"/>
    <mergeCell ref="D125:D128"/>
    <mergeCell ref="E125:E128"/>
    <mergeCell ref="F125:F128"/>
    <mergeCell ref="G125:G128"/>
    <mergeCell ref="H125:H128"/>
    <mergeCell ref="I125:J125"/>
    <mergeCell ref="I126:J126"/>
    <mergeCell ref="I128:J128"/>
    <mergeCell ref="A121:A124"/>
    <mergeCell ref="B121:B124"/>
    <mergeCell ref="C121:C124"/>
    <mergeCell ref="D121:D124"/>
    <mergeCell ref="E121:E124"/>
    <mergeCell ref="F121:F124"/>
    <mergeCell ref="G121:G124"/>
    <mergeCell ref="H121:H124"/>
    <mergeCell ref="I121:J121"/>
    <mergeCell ref="I122:J122"/>
    <mergeCell ref="I124:J124"/>
    <mergeCell ref="A117:A120"/>
    <mergeCell ref="B117:B120"/>
    <mergeCell ref="C117:C120"/>
    <mergeCell ref="D117:D120"/>
    <mergeCell ref="E117:E120"/>
    <mergeCell ref="F117:F120"/>
    <mergeCell ref="G117:G120"/>
    <mergeCell ref="H117:H120"/>
    <mergeCell ref="I117:J117"/>
    <mergeCell ref="I118:J118"/>
    <mergeCell ref="I120:J120"/>
    <mergeCell ref="A113:A116"/>
    <mergeCell ref="B113:B116"/>
    <mergeCell ref="C113:C116"/>
    <mergeCell ref="D113:D116"/>
    <mergeCell ref="E113:E116"/>
    <mergeCell ref="F113:F116"/>
    <mergeCell ref="G113:G116"/>
    <mergeCell ref="H113:H116"/>
    <mergeCell ref="I113:J113"/>
    <mergeCell ref="I114:J114"/>
    <mergeCell ref="I116:J116"/>
    <mergeCell ref="A109:A112"/>
    <mergeCell ref="B109:B112"/>
    <mergeCell ref="C109:C112"/>
    <mergeCell ref="D109:D112"/>
    <mergeCell ref="E109:E112"/>
    <mergeCell ref="F109:F112"/>
    <mergeCell ref="G109:G112"/>
    <mergeCell ref="H109:H112"/>
    <mergeCell ref="I109:J109"/>
    <mergeCell ref="I110:J110"/>
    <mergeCell ref="I112:J112"/>
    <mergeCell ref="A105:A108"/>
    <mergeCell ref="B105:B108"/>
    <mergeCell ref="C105:C108"/>
    <mergeCell ref="D105:D108"/>
    <mergeCell ref="E105:E108"/>
    <mergeCell ref="F105:F108"/>
    <mergeCell ref="G105:G108"/>
    <mergeCell ref="H105:H108"/>
    <mergeCell ref="I105:J105"/>
    <mergeCell ref="I106:J106"/>
    <mergeCell ref="I108:J108"/>
    <mergeCell ref="B101:B104"/>
    <mergeCell ref="C101:C104"/>
    <mergeCell ref="D101:D104"/>
    <mergeCell ref="E101:E104"/>
    <mergeCell ref="F101:F104"/>
    <mergeCell ref="G101:G104"/>
    <mergeCell ref="H101:H104"/>
    <mergeCell ref="I101:J101"/>
    <mergeCell ref="I102:J102"/>
    <mergeCell ref="I104:J104"/>
    <mergeCell ref="G93:G96"/>
    <mergeCell ref="H93:H96"/>
    <mergeCell ref="I93:J93"/>
    <mergeCell ref="I94:J94"/>
    <mergeCell ref="I96:J96"/>
    <mergeCell ref="A93:A96"/>
    <mergeCell ref="B93:B96"/>
    <mergeCell ref="C93:C96"/>
    <mergeCell ref="D93:D96"/>
    <mergeCell ref="E93:E96"/>
    <mergeCell ref="A101:A104"/>
    <mergeCell ref="F89:F92"/>
    <mergeCell ref="G89:G92"/>
    <mergeCell ref="H89:H92"/>
    <mergeCell ref="I89:J89"/>
    <mergeCell ref="I90:J90"/>
    <mergeCell ref="I92:J92"/>
    <mergeCell ref="A89:A92"/>
    <mergeCell ref="B89:B92"/>
    <mergeCell ref="C89:C92"/>
    <mergeCell ref="D89:D92"/>
    <mergeCell ref="E89:E92"/>
    <mergeCell ref="A97:A100"/>
    <mergeCell ref="B97:B100"/>
    <mergeCell ref="C97:C100"/>
    <mergeCell ref="D97:D100"/>
    <mergeCell ref="E97:E100"/>
    <mergeCell ref="F97:F100"/>
    <mergeCell ref="G97:G100"/>
    <mergeCell ref="H97:H100"/>
    <mergeCell ref="I97:J97"/>
    <mergeCell ref="I98:J98"/>
    <mergeCell ref="I100:J100"/>
    <mergeCell ref="F93:F96"/>
    <mergeCell ref="F85:F88"/>
    <mergeCell ref="G85:G88"/>
    <mergeCell ref="H85:H88"/>
    <mergeCell ref="I85:J85"/>
    <mergeCell ref="I86:J86"/>
    <mergeCell ref="I88:J88"/>
    <mergeCell ref="A85:A88"/>
    <mergeCell ref="B85:B88"/>
    <mergeCell ref="C85:C88"/>
    <mergeCell ref="D85:D88"/>
    <mergeCell ref="E85:E88"/>
    <mergeCell ref="I49:J49"/>
    <mergeCell ref="I50:J50"/>
    <mergeCell ref="I53:J53"/>
    <mergeCell ref="G77:G80"/>
    <mergeCell ref="H77:H80"/>
    <mergeCell ref="I77:J77"/>
    <mergeCell ref="I78:J78"/>
    <mergeCell ref="I80:J80"/>
    <mergeCell ref="A49:A53"/>
    <mergeCell ref="B49:B53"/>
    <mergeCell ref="C49:C53"/>
    <mergeCell ref="D49:D53"/>
    <mergeCell ref="E49:E53"/>
    <mergeCell ref="A77:A80"/>
    <mergeCell ref="B77:B80"/>
    <mergeCell ref="C77:C80"/>
    <mergeCell ref="D77:D80"/>
    <mergeCell ref="E77:E80"/>
    <mergeCell ref="F77:F80"/>
    <mergeCell ref="F49:F53"/>
    <mergeCell ref="G49:G53"/>
    <mergeCell ref="H49:H53"/>
    <mergeCell ref="A54:A57"/>
    <mergeCell ref="B54:B57"/>
    <mergeCell ref="I26:J26"/>
    <mergeCell ref="I27:J27"/>
    <mergeCell ref="I34:J34"/>
    <mergeCell ref="G45:G48"/>
    <mergeCell ref="H45:H48"/>
    <mergeCell ref="I45:J45"/>
    <mergeCell ref="I46:J46"/>
    <mergeCell ref="I48:J48"/>
    <mergeCell ref="A26:A34"/>
    <mergeCell ref="B26:B34"/>
    <mergeCell ref="C26:C34"/>
    <mergeCell ref="D26:D34"/>
    <mergeCell ref="E26:E34"/>
    <mergeCell ref="A45:A48"/>
    <mergeCell ref="B45:B48"/>
    <mergeCell ref="C45:C48"/>
    <mergeCell ref="D45:D48"/>
    <mergeCell ref="E45:E48"/>
    <mergeCell ref="F45:F48"/>
    <mergeCell ref="F26:F34"/>
    <mergeCell ref="G26:G34"/>
    <mergeCell ref="H26:H34"/>
    <mergeCell ref="A35:A40"/>
    <mergeCell ref="B35:B40"/>
    <mergeCell ref="A12:A15"/>
    <mergeCell ref="B12:B15"/>
    <mergeCell ref="C12:C15"/>
    <mergeCell ref="D12:D15"/>
    <mergeCell ref="E12:E15"/>
    <mergeCell ref="F12:F15"/>
    <mergeCell ref="F9:F10"/>
    <mergeCell ref="G9:G10"/>
    <mergeCell ref="H9:H10"/>
    <mergeCell ref="A3:A10"/>
    <mergeCell ref="B3:B10"/>
    <mergeCell ref="C3:C10"/>
    <mergeCell ref="K9:K10"/>
    <mergeCell ref="G12:G15"/>
    <mergeCell ref="H12:H15"/>
    <mergeCell ref="I12:J12"/>
    <mergeCell ref="I13:J13"/>
    <mergeCell ref="I15:J15"/>
    <mergeCell ref="L9:L10"/>
    <mergeCell ref="M9:M10"/>
    <mergeCell ref="I3:I10"/>
    <mergeCell ref="J3:J10"/>
    <mergeCell ref="K3:N3"/>
    <mergeCell ref="K4:N4"/>
    <mergeCell ref="K5:N5"/>
    <mergeCell ref="K6:N6"/>
    <mergeCell ref="K7:N7"/>
    <mergeCell ref="K8:N8"/>
    <mergeCell ref="E3:H3"/>
    <mergeCell ref="E4:H4"/>
    <mergeCell ref="E5:H5"/>
    <mergeCell ref="E6:H6"/>
    <mergeCell ref="E7:H7"/>
    <mergeCell ref="E8:H8"/>
    <mergeCell ref="E9:E10"/>
    <mergeCell ref="N9:N10"/>
    <mergeCell ref="A16:A19"/>
    <mergeCell ref="B16:B19"/>
    <mergeCell ref="C16:C19"/>
    <mergeCell ref="D16:D19"/>
    <mergeCell ref="E16:E19"/>
    <mergeCell ref="F16:F19"/>
    <mergeCell ref="G16:G19"/>
    <mergeCell ref="H16:H19"/>
    <mergeCell ref="I16:J16"/>
    <mergeCell ref="I17:J17"/>
    <mergeCell ref="I19:J19"/>
    <mergeCell ref="A20:A25"/>
    <mergeCell ref="B20:B25"/>
    <mergeCell ref="C20:C25"/>
    <mergeCell ref="D20:D25"/>
    <mergeCell ref="E20:E25"/>
    <mergeCell ref="F20:F25"/>
    <mergeCell ref="G20:G25"/>
    <mergeCell ref="H20:H25"/>
    <mergeCell ref="I20:J20"/>
    <mergeCell ref="I21:J21"/>
    <mergeCell ref="I25:J25"/>
    <mergeCell ref="C35:C40"/>
    <mergeCell ref="D35:D40"/>
    <mergeCell ref="E35:E40"/>
    <mergeCell ref="F35:F40"/>
    <mergeCell ref="G35:G40"/>
    <mergeCell ref="H35:H40"/>
    <mergeCell ref="I36:J36"/>
    <mergeCell ref="I40:J40"/>
    <mergeCell ref="I35:J35"/>
    <mergeCell ref="A41:A44"/>
    <mergeCell ref="B41:B44"/>
    <mergeCell ref="C41:C44"/>
    <mergeCell ref="D41:D44"/>
    <mergeCell ref="E41:E44"/>
    <mergeCell ref="F41:F44"/>
    <mergeCell ref="G41:G44"/>
    <mergeCell ref="H41:H44"/>
    <mergeCell ref="I41:J41"/>
    <mergeCell ref="I42:J42"/>
    <mergeCell ref="I44:J44"/>
    <mergeCell ref="C54:C57"/>
    <mergeCell ref="D54:D57"/>
    <mergeCell ref="E54:E57"/>
    <mergeCell ref="F54:F57"/>
    <mergeCell ref="G54:G57"/>
    <mergeCell ref="H54:H57"/>
    <mergeCell ref="I54:J54"/>
    <mergeCell ref="I55:J55"/>
    <mergeCell ref="I57:J57"/>
    <mergeCell ref="I58:J58"/>
    <mergeCell ref="I59:J59"/>
    <mergeCell ref="A58:A66"/>
    <mergeCell ref="B58:B66"/>
    <mergeCell ref="C58:C66"/>
    <mergeCell ref="D58:D66"/>
    <mergeCell ref="E58:E66"/>
    <mergeCell ref="F58:F66"/>
    <mergeCell ref="G58:G66"/>
    <mergeCell ref="H58:H66"/>
    <mergeCell ref="I66:J66"/>
    <mergeCell ref="I67:J67"/>
    <mergeCell ref="I68:J68"/>
    <mergeCell ref="I70:J70"/>
    <mergeCell ref="A67:A70"/>
    <mergeCell ref="B67:B70"/>
    <mergeCell ref="C67:C70"/>
    <mergeCell ref="D67:D70"/>
    <mergeCell ref="E67:E70"/>
    <mergeCell ref="F67:F70"/>
    <mergeCell ref="G67:G70"/>
    <mergeCell ref="H67:H70"/>
    <mergeCell ref="A71:A76"/>
    <mergeCell ref="B71:B76"/>
    <mergeCell ref="C71:C76"/>
    <mergeCell ref="D71:D76"/>
    <mergeCell ref="E71:E76"/>
    <mergeCell ref="F71:F76"/>
    <mergeCell ref="G71:G76"/>
    <mergeCell ref="H71:H76"/>
    <mergeCell ref="I71:J71"/>
    <mergeCell ref="I72:J72"/>
    <mergeCell ref="I76:J76"/>
    <mergeCell ref="A81:A84"/>
    <mergeCell ref="B81:B84"/>
    <mergeCell ref="C81:C84"/>
    <mergeCell ref="D81:D84"/>
    <mergeCell ref="E81:E84"/>
    <mergeCell ref="F81:F84"/>
    <mergeCell ref="G81:G84"/>
    <mergeCell ref="H81:H84"/>
    <mergeCell ref="I81:J81"/>
    <mergeCell ref="I82:J82"/>
    <mergeCell ref="I84:J84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Lapas1!_Toc387396766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Kajutienė</dc:creator>
  <cp:lastModifiedBy>m09263</cp:lastModifiedBy>
  <cp:lastPrinted>2018-02-14T07:55:21Z</cp:lastPrinted>
  <dcterms:created xsi:type="dcterms:W3CDTF">2016-04-27T10:50:15Z</dcterms:created>
  <dcterms:modified xsi:type="dcterms:W3CDTF">2018-04-12T10:16:48Z</dcterms:modified>
</cp:coreProperties>
</file>