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C:\Users\m09263\Desktop\"/>
    </mc:Choice>
  </mc:AlternateContent>
  <xr:revisionPtr revIDLastSave="0" documentId="13_ncr:1_{38A899C7-C52F-4E4E-98FE-8191D23CCEE8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Lapas1" sheetId="1" r:id="rId1"/>
  </sheets>
  <definedNames>
    <definedName name="_Toc387396766" localSheetId="0">Lapas1!$A$1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4" i="1" l="1"/>
  <c r="K113" i="1"/>
  <c r="K111" i="1"/>
  <c r="K107" i="1"/>
  <c r="K110" i="1"/>
  <c r="M108" i="1"/>
  <c r="L108" i="1"/>
  <c r="L99" i="1"/>
  <c r="M99" i="1"/>
  <c r="N99" i="1"/>
  <c r="K99" i="1"/>
  <c r="L95" i="1"/>
  <c r="M95" i="1"/>
  <c r="N95" i="1"/>
  <c r="K98" i="1"/>
  <c r="K97" i="1"/>
  <c r="K93" i="1"/>
  <c r="K90" i="1"/>
  <c r="K91" i="1"/>
  <c r="K89" i="1"/>
  <c r="L86" i="1"/>
  <c r="M86" i="1"/>
  <c r="K84" i="1"/>
  <c r="K81" i="1"/>
  <c r="L82" i="1"/>
  <c r="M82" i="1"/>
  <c r="K82" i="1"/>
  <c r="M83" i="1"/>
  <c r="L83" i="1"/>
  <c r="L78" i="1"/>
  <c r="M78" i="1"/>
  <c r="K78" i="1"/>
  <c r="K80" i="1" s="1"/>
  <c r="L73" i="1"/>
  <c r="M73" i="1"/>
  <c r="N73" i="1"/>
  <c r="K75" i="1"/>
  <c r="K74" i="1"/>
  <c r="K73" i="1" s="1"/>
  <c r="L68" i="1"/>
  <c r="M68" i="1"/>
  <c r="K70" i="1"/>
  <c r="K69" i="1"/>
  <c r="K68" i="1" l="1"/>
  <c r="K72" i="1" l="1"/>
  <c r="E101" i="1"/>
  <c r="E85" i="1"/>
  <c r="E72" i="1"/>
  <c r="K76" i="1" s="1"/>
  <c r="E77" i="1"/>
  <c r="E67" i="1"/>
  <c r="K63" i="1" l="1"/>
  <c r="K64" i="1"/>
  <c r="N58" i="1" l="1"/>
  <c r="N53" i="1"/>
  <c r="K52" i="1"/>
  <c r="M51" i="1"/>
  <c r="M53" i="1" s="1"/>
  <c r="L51" i="1"/>
  <c r="L53" i="1" s="1"/>
  <c r="K116" i="1" l="1"/>
  <c r="E111" i="1"/>
  <c r="K105" i="1"/>
  <c r="K104" i="1"/>
  <c r="K106" i="1" s="1"/>
  <c r="K101" i="1"/>
  <c r="K96" i="1"/>
  <c r="K95" i="1" s="1"/>
  <c r="K94" i="1"/>
  <c r="L90" i="1"/>
  <c r="M90" i="1" s="1"/>
  <c r="K87" i="1"/>
  <c r="K86" i="1" s="1"/>
  <c r="K85" i="1"/>
  <c r="N82" i="1"/>
  <c r="K77" i="1"/>
  <c r="K67" i="1"/>
  <c r="K71" i="1" s="1"/>
  <c r="K66" i="1"/>
  <c r="K61" i="1"/>
  <c r="K60" i="1"/>
  <c r="K59" i="1"/>
  <c r="K57" i="1"/>
  <c r="L56" i="1"/>
  <c r="L58" i="1" s="1"/>
  <c r="K55" i="1"/>
  <c r="K50" i="1"/>
  <c r="K88" i="1" l="1"/>
  <c r="L54" i="1"/>
  <c r="K54" i="1" s="1"/>
  <c r="M56" i="1"/>
  <c r="K51" i="1"/>
  <c r="K53" i="1" s="1"/>
  <c r="K62" i="1"/>
  <c r="N31" i="1"/>
  <c r="M31" i="1"/>
  <c r="K56" i="1" l="1"/>
  <c r="K58" i="1" s="1"/>
  <c r="M58" i="1"/>
  <c r="N23" i="1"/>
  <c r="N24" i="1" s="1"/>
  <c r="M23" i="1"/>
  <c r="M24" i="1" s="1"/>
  <c r="L23" i="1"/>
  <c r="L24" i="1" s="1"/>
  <c r="N18" i="1"/>
  <c r="N20" i="1" s="1"/>
  <c r="M18" i="1"/>
  <c r="M20" i="1" s="1"/>
  <c r="L18" i="1"/>
  <c r="L20" i="1" s="1"/>
  <c r="K23" i="1" l="1"/>
  <c r="K18" i="1"/>
  <c r="L43" i="1"/>
  <c r="K20" i="1" l="1"/>
  <c r="N27" i="1" l="1"/>
  <c r="M27" i="1"/>
  <c r="L13" i="1" l="1"/>
  <c r="L16" i="1" s="1"/>
  <c r="L19" i="1" s="1"/>
  <c r="M13" i="1"/>
  <c r="M16" i="1" s="1"/>
  <c r="M19" i="1" s="1"/>
  <c r="N13" i="1"/>
  <c r="N16" i="1" s="1"/>
  <c r="N19" i="1" s="1"/>
  <c r="K14" i="1"/>
  <c r="K13" i="1" s="1"/>
  <c r="N42" i="1"/>
  <c r="N45" i="1" s="1"/>
  <c r="M43" i="1"/>
  <c r="M42" i="1" s="1"/>
  <c r="L42" i="1"/>
  <c r="N34" i="1"/>
  <c r="M35" i="1"/>
  <c r="M34" i="1" s="1"/>
  <c r="L35" i="1"/>
  <c r="L34" i="1" s="1"/>
  <c r="K19" i="1" l="1"/>
  <c r="N30" i="1"/>
  <c r="L31" i="1"/>
  <c r="L30" i="1" s="1"/>
  <c r="N26" i="1"/>
  <c r="M26" i="1"/>
  <c r="L27" i="1"/>
  <c r="L26" i="1" s="1"/>
  <c r="M45" i="1" l="1"/>
  <c r="L45" i="1"/>
  <c r="K43" i="1"/>
  <c r="K42" i="1" s="1"/>
  <c r="K41" i="1"/>
  <c r="E41" i="1"/>
  <c r="K39" i="1"/>
  <c r="N38" i="1"/>
  <c r="N40" i="1" s="1"/>
  <c r="M38" i="1"/>
  <c r="M40" i="1" s="1"/>
  <c r="L38" i="1"/>
  <c r="L40" i="1" s="1"/>
  <c r="K38" i="1"/>
  <c r="E37" i="1"/>
  <c r="N36" i="1"/>
  <c r="M36" i="1"/>
  <c r="L36" i="1"/>
  <c r="K35" i="1"/>
  <c r="K34" i="1" s="1"/>
  <c r="K33" i="1"/>
  <c r="E33" i="1"/>
  <c r="N32" i="1"/>
  <c r="L32" i="1"/>
  <c r="K31" i="1"/>
  <c r="K30" i="1" s="1"/>
  <c r="K29" i="1"/>
  <c r="E29" i="1"/>
  <c r="N28" i="1"/>
  <c r="M28" i="1"/>
  <c r="L28" i="1"/>
  <c r="K27" i="1"/>
  <c r="K26" i="1"/>
  <c r="K25" i="1"/>
  <c r="E25" i="1"/>
  <c r="K21" i="1"/>
  <c r="E21" i="1"/>
  <c r="K17" i="1"/>
  <c r="E17" i="1"/>
  <c r="E12" i="1"/>
  <c r="K16" i="1" s="1"/>
  <c r="K40" i="1" l="1"/>
  <c r="K36" i="1"/>
  <c r="K32" i="1"/>
  <c r="K28" i="1"/>
  <c r="K24" i="1"/>
  <c r="K45" i="1"/>
  <c r="K65" i="1"/>
</calcChain>
</file>

<file path=xl/sharedStrings.xml><?xml version="1.0" encoding="utf-8"?>
<sst xmlns="http://schemas.openxmlformats.org/spreadsheetml/2006/main" count="222" uniqueCount="85">
  <si>
    <t>Vidaus reikalų ministerijos administruojamų 2014-2020 metų Europos Sąjungos fondų investicijų veiksmų programos prioritetų įgyvendinimo priemonių kvietimų skelbimo, projektų sąrašų ir finansavimo sutarčių sudarymo planas</t>
  </si>
  <si>
    <t>Eil nr.</t>
  </si>
  <si>
    <t>Veiksmų programos prioritetą įgyvendinančios priemonės kodas</t>
  </si>
  <si>
    <t>Veiksmų programos prioriteto įgyvendinimo priemonės pavadinimas</t>
  </si>
  <si>
    <t>Atrankos būdas</t>
  </si>
  <si>
    <t>Priemonei skirtas finansavimas (eurais)</t>
  </si>
  <si>
    <t>Eilės nr.</t>
  </si>
  <si>
    <r>
      <t>Planuojama</t>
    </r>
    <r>
      <rPr>
        <sz val="10"/>
        <color theme="1"/>
        <rFont val="Times New Roman"/>
        <family val="1"/>
        <charset val="186"/>
      </rPr>
      <t xml:space="preserve"> </t>
    </r>
    <r>
      <rPr>
        <b/>
        <sz val="10"/>
        <color theme="1"/>
        <rFont val="Times New Roman"/>
        <family val="1"/>
        <charset val="186"/>
      </rPr>
      <t>valstybės / regionų projektų sąrašo, kvietimo teikti paraiškas paskelbimo arba finansavimo sutarties data</t>
    </r>
  </si>
  <si>
    <t>Finansavimo šaltiniai (eurais)</t>
  </si>
  <si>
    <t xml:space="preserve"> Iš viso</t>
  </si>
  <si>
    <t>ES struktūrinių fondų lėšos</t>
  </si>
  <si>
    <t>Valstybės biudžeto lėšos</t>
  </si>
  <si>
    <t>Projektų vykdytojų lėšos</t>
  </si>
  <si>
    <t>5=6+7</t>
  </si>
  <si>
    <t>11=12+13+14</t>
  </si>
  <si>
    <t>Faktas</t>
  </si>
  <si>
    <t>N - N+3 metų planai:</t>
  </si>
  <si>
    <t>1.</t>
  </si>
  <si>
    <t>Nesuplanuotas likutis</t>
  </si>
  <si>
    <t xml:space="preserve">Valstybės projektų planavimas </t>
  </si>
  <si>
    <t>05.1.1-CPVA-V-901</t>
  </si>
  <si>
    <t>Gyventojų perspėjimo apie pavojus ir gelbėjimo sistemų tobulinimas ir plėtra</t>
  </si>
  <si>
    <t>07.1.1-CPVA-V-902</t>
  </si>
  <si>
    <t>Pereinamojo laikotarpio tikslinių teritorijų vystymas. I</t>
  </si>
  <si>
    <t>07.1.1-CPVA-R-903</t>
  </si>
  <si>
    <t>Pereinamojo laikotarpio tikslinių teritorijų vystymas. II</t>
  </si>
  <si>
    <t xml:space="preserve">Regionų projektų planavimas </t>
  </si>
  <si>
    <t>07.1.1-CPVA-R-904</t>
  </si>
  <si>
    <t>Didžiųjų miestų kompleksinė plėtra</t>
  </si>
  <si>
    <t>07.1.1-CPVA-R-905</t>
  </si>
  <si>
    <t>Miestų kompleksinė plėtra</t>
  </si>
  <si>
    <t>07.1.1-CPVA-V-906</t>
  </si>
  <si>
    <t>Kompleksinė paslaugų plėtra integruotų teritorijų vystymo programų tikslinėse teritorijose</t>
  </si>
  <si>
    <t>07.1.1-CPVA-V-907</t>
  </si>
  <si>
    <t>Miesto inžinerinės infrastruktūros, svarbios verslui, atnaujinimas ir plėtra</t>
  </si>
  <si>
    <t>08.2.1-CPVA-R-908</t>
  </si>
  <si>
    <t>Kaimo gyvenamųjų vietovių atnaujinimas</t>
  </si>
  <si>
    <t>2019 m. II ketv.</t>
  </si>
  <si>
    <t>2019 m.  II ketv.</t>
  </si>
  <si>
    <t>2019 m. III ketv.</t>
  </si>
  <si>
    <t>2019 m. IV ketv.</t>
  </si>
  <si>
    <t>08.6.1-ESFA-T-909</t>
  </si>
  <si>
    <t>VIETOS PLĖTROS STRATEGIJŲ RENGIMAS</t>
  </si>
  <si>
    <t xml:space="preserve">Tęstinė projektų atranka </t>
  </si>
  <si>
    <t xml:space="preserve">08.6.1-ESFA-T-910 </t>
  </si>
  <si>
    <t>VIETOS PLĖTROS STRATEGIJŲ ĮGYVENDINIMO ADMINISTRAVIMAS</t>
  </si>
  <si>
    <t>08.6.1-ESFA-V-911</t>
  </si>
  <si>
    <t>VIETOS PLĖTROS STRATEGIJŲ ĮGYVENDINIMAS</t>
  </si>
  <si>
    <t>08.6.1-ESFA-T-927</t>
  </si>
  <si>
    <t>SPARTESNIS VIETOS PLĖTROS STRATEGIJŲ ĮGYVENDINIMAS</t>
  </si>
  <si>
    <t>2.</t>
  </si>
  <si>
    <t>3.</t>
  </si>
  <si>
    <t xml:space="preserve">10.1.1-ESFA-V-912 </t>
  </si>
  <si>
    <t>NACIONALINIŲ REFORMŲ SKATINIMAS IR VIEŠOJO VALDYMO INSTITUCIJŲ VEIKLOS GERINIMAS</t>
  </si>
  <si>
    <t>2019 m. I-II ketv.</t>
  </si>
  <si>
    <t xml:space="preserve">10.1.1-ESFA-V-913 </t>
  </si>
  <si>
    <t>VALSTYBĖS INSTITUCIJŲ IR ĮSTAIGŲ VIDAUS ADMINISTRAVIMO TOBULINIMAS</t>
  </si>
  <si>
    <t>Valstybės projektų planavimas</t>
  </si>
  <si>
    <t>10.1.2-ESFA-V-915</t>
  </si>
  <si>
    <t>VIEŠOJO VALDYMO INSTITUCIJŲ ATVIRUMO DIDINIMAS IR VISUOMENĖS ĮSITRAUKIMO Į VIEŠOJO VALDYMO PROCESUS SKATINIMAS</t>
  </si>
  <si>
    <t>10.1.2-ESFA-V-916</t>
  </si>
  <si>
    <t>NACIONALINIŲ KOVOS SU KORUPCIJA PRIEMONIŲ ĮGYVENDINIMAS</t>
  </si>
  <si>
    <t xml:space="preserve">10.1.2-ESFA-K-917 </t>
  </si>
  <si>
    <t>VISUOMENĖS NEPAKANTUMO KORUPCIJAI DIDINIMO IR DALYVAVIMO VIEŠOJO VALDYMO PROCESUOSE SKATINIMO INICIATYVOS</t>
  </si>
  <si>
    <t xml:space="preserve">Konkursas </t>
  </si>
  <si>
    <t xml:space="preserve">10.1.3-ESFA-V-918 </t>
  </si>
  <si>
    <t>VIEŠOJO ADMINISTRAVIMO SUBJEKTŲ INICIATYVOS, SKIRTOS PASLAUGŲ IR ASMENŲ APTARNAVIMO KOKYBĖS GERINIMUI</t>
  </si>
  <si>
    <t xml:space="preserve">10.1.3-ESFA-R-920 </t>
  </si>
  <si>
    <t>PASLAUGŲ IR ASMENŲ APTARNAVIMO KOKYBĖS GERINIMAS SAVIVALDYBĖSE</t>
  </si>
  <si>
    <t>Regionų projektų planavimas</t>
  </si>
  <si>
    <t xml:space="preserve">10.1.4-ESFA-V-921 </t>
  </si>
  <si>
    <t>GERESNIO REGLAMENTAVIMO DIEGIMAS IR VERSLO PRIEŽIŪROS SISTEMOS TOBULINIMAS</t>
  </si>
  <si>
    <t xml:space="preserve">10.1.4-ESFA-V-922 </t>
  </si>
  <si>
    <t>TEISINGUMO SISTEMOS VEIKSMINGUMO DIDINIMAS</t>
  </si>
  <si>
    <t>10.1.5-ESFA-V-923</t>
  </si>
  <si>
    <t>ŽMOGIŠKŲJŲ IŠTEKLIŲ VALDYMO TOBULINIMAS VALSTYBINĖJE TARNYBOJE SISTEMINIU LYGMENIU</t>
  </si>
  <si>
    <t>10.1.5-ESFA-V-924</t>
  </si>
  <si>
    <t>VALSTYBĖS IR SAVIVALDYBIŲ INSTITUCIJŲ IR ĮSTAIGŲ DIRBANČIŲJŲ STRATEGINIŲ KOMPETENCIJŲ CENTRALIZUOTAS STIPRINIMAS“</t>
  </si>
  <si>
    <t xml:space="preserve">10.1.5-ESFA-V-925 </t>
  </si>
  <si>
    <t>VALSTYBĖS ĮSTAIGŲ VADOVŲ GRANDIES STIPRINIMAS</t>
  </si>
  <si>
    <t>2020 m. I ketv.</t>
  </si>
  <si>
    <t>4.</t>
  </si>
  <si>
    <t>2020 m. I-IV ketv.</t>
  </si>
  <si>
    <t>2020 m. II ketv.</t>
  </si>
  <si>
    <t>2019 m. II -IV ketv.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</si>
</sst>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27]#,##0.00"/>
  </numFmts>
  <fonts count="15" x14ac:knownFonts="1"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name val="Arial"/>
      <family val="2"/>
      <charset val="186"/>
    </font>
    <font>
      <sz val="10"/>
      <color theme="1"/>
      <name val="Calibri"/>
      <family val="2"/>
      <charset val="186"/>
      <scheme val="minor"/>
    </font>
    <font>
      <sz val="8"/>
      <color indexed="8"/>
      <name val="Arial"/>
      <family val="2"/>
      <charset val="186"/>
    </font>
    <font>
      <sz val="10"/>
      <name val="Times New Roman"/>
      <family val="1"/>
      <charset val="186"/>
    </font>
    <font>
      <b/>
      <sz val="10"/>
      <color theme="1"/>
      <name val="Calibri"/>
      <family val="2"/>
      <charset val="186"/>
      <scheme val="minor"/>
    </font>
    <font>
      <b/>
      <sz val="8"/>
      <color rgb="FF000000"/>
      <name val="Tahoma"/>
      <family val="2"/>
      <charset val="186"/>
    </font>
    <font>
      <sz val="11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0"/>
      <name val="Times New Roman"/>
      <family val="1"/>
      <charset val="186"/>
    </font>
    <font>
      <b/>
      <sz val="11"/>
      <name val="Calibri"/>
      <family val="2"/>
      <charset val="186"/>
      <scheme val="minor"/>
    </font>
    <font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9" fontId="9" fillId="0" borderId="0" applyFont="0" applyFill="0" applyBorder="0" applyAlignment="0" applyProtection="0"/>
    <xf numFmtId="0" fontId="3" fillId="0" borderId="0"/>
  </cellStyleXfs>
  <cellXfs count="142">
    <xf numFmtId="0" fontId="0" fillId="0" borderId="0" xfId="0"/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4" fillId="0" borderId="0" xfId="0" applyFont="1"/>
    <xf numFmtId="0" fontId="1" fillId="2" borderId="7" xfId="0" applyFont="1" applyFill="1" applyBorder="1" applyAlignment="1">
      <alignment vertical="center" wrapText="1"/>
    </xf>
    <xf numFmtId="14" fontId="1" fillId="2" borderId="7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4" fontId="1" fillId="2" borderId="0" xfId="0" applyNumberFormat="1" applyFont="1" applyFill="1" applyAlignment="1">
      <alignment vertical="center" wrapText="1"/>
    </xf>
    <xf numFmtId="4" fontId="1" fillId="2" borderId="1" xfId="0" applyNumberFormat="1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top" wrapText="1"/>
    </xf>
    <xf numFmtId="0" fontId="1" fillId="2" borderId="5" xfId="0" applyFont="1" applyFill="1" applyBorder="1" applyAlignment="1">
      <alignment vertical="top" wrapText="1"/>
    </xf>
    <xf numFmtId="0" fontId="1" fillId="2" borderId="11" xfId="0" applyFont="1" applyFill="1" applyBorder="1" applyAlignment="1">
      <alignment vertical="top" wrapText="1"/>
    </xf>
    <xf numFmtId="0" fontId="1" fillId="2" borderId="6" xfId="0" applyFont="1" applyFill="1" applyBorder="1" applyAlignment="1">
      <alignment vertical="top" wrapText="1"/>
    </xf>
    <xf numFmtId="0" fontId="1" fillId="2" borderId="12" xfId="0" applyFont="1" applyFill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1" fillId="2" borderId="14" xfId="0" applyFont="1" applyFill="1" applyBorder="1" applyAlignment="1">
      <alignment vertical="top" wrapText="1"/>
    </xf>
    <xf numFmtId="0" fontId="0" fillId="2" borderId="0" xfId="0" applyFill="1"/>
    <xf numFmtId="164" fontId="5" fillId="3" borderId="0" xfId="0" applyNumberFormat="1" applyFont="1" applyFill="1" applyAlignment="1" applyProtection="1">
      <alignment horizontal="right" vertical="top" wrapText="1" readingOrder="1"/>
      <protection locked="0"/>
    </xf>
    <xf numFmtId="4" fontId="0" fillId="2" borderId="0" xfId="0" applyNumberFormat="1" applyFill="1"/>
    <xf numFmtId="4" fontId="1" fillId="2" borderId="7" xfId="0" applyNumberFormat="1" applyFont="1" applyFill="1" applyBorder="1" applyAlignment="1">
      <alignment vertical="center" wrapText="1"/>
    </xf>
    <xf numFmtId="4" fontId="1" fillId="2" borderId="14" xfId="0" applyNumberFormat="1" applyFont="1" applyFill="1" applyBorder="1" applyAlignment="1">
      <alignment vertical="center" wrapText="1"/>
    </xf>
    <xf numFmtId="4" fontId="1" fillId="2" borderId="4" xfId="0" applyNumberFormat="1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vertical="top" wrapText="1"/>
    </xf>
    <xf numFmtId="4" fontId="1" fillId="2" borderId="2" xfId="0" applyNumberFormat="1" applyFont="1" applyFill="1" applyBorder="1" applyAlignment="1">
      <alignment vertical="top" wrapText="1"/>
    </xf>
    <xf numFmtId="0" fontId="2" fillId="0" borderId="1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3" fontId="1" fillId="0" borderId="14" xfId="0" applyNumberFormat="1" applyFont="1" applyBorder="1" applyAlignment="1">
      <alignment vertical="center" wrapText="1"/>
    </xf>
    <xf numFmtId="3" fontId="1" fillId="0" borderId="4" xfId="0" applyNumberFormat="1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3" fontId="1" fillId="0" borderId="7" xfId="0" applyNumberFormat="1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3" fontId="1" fillId="0" borderId="3" xfId="0" applyNumberFormat="1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9" xfId="0" applyFont="1" applyBorder="1" applyAlignment="1">
      <alignment vertical="center" wrapText="1"/>
    </xf>
    <xf numFmtId="3" fontId="6" fillId="0" borderId="14" xfId="0" applyNumberFormat="1" applyFont="1" applyBorder="1" applyAlignment="1">
      <alignment vertical="center" wrapText="1"/>
    </xf>
    <xf numFmtId="4" fontId="6" fillId="0" borderId="14" xfId="1" applyNumberFormat="1" applyFont="1" applyBorder="1" applyAlignment="1">
      <alignment horizontal="center" vertical="center"/>
    </xf>
    <xf numFmtId="3" fontId="0" fillId="0" borderId="0" xfId="0" applyNumberFormat="1"/>
    <xf numFmtId="1" fontId="8" fillId="0" borderId="0" xfId="0" applyNumberFormat="1" applyFont="1"/>
    <xf numFmtId="3" fontId="1" fillId="0" borderId="0" xfId="0" applyNumberFormat="1" applyFont="1" applyAlignment="1">
      <alignment vertical="center" wrapText="1"/>
    </xf>
    <xf numFmtId="3" fontId="1" fillId="0" borderId="14" xfId="2" applyNumberFormat="1" applyFont="1" applyBorder="1" applyAlignment="1">
      <alignment horizontal="right"/>
    </xf>
    <xf numFmtId="3" fontId="6" fillId="0" borderId="3" xfId="0" applyNumberFormat="1" applyFont="1" applyBorder="1" applyAlignment="1">
      <alignment vertical="center" wrapText="1"/>
    </xf>
    <xf numFmtId="3" fontId="6" fillId="0" borderId="7" xfId="0" applyNumberFormat="1" applyFont="1" applyBorder="1" applyAlignment="1">
      <alignment vertical="center" wrapText="1"/>
    </xf>
    <xf numFmtId="0" fontId="0" fillId="0" borderId="11" xfId="0" applyBorder="1"/>
    <xf numFmtId="0" fontId="12" fillId="0" borderId="1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14" fontId="12" fillId="0" borderId="7" xfId="0" applyNumberFormat="1" applyFont="1" applyBorder="1" applyAlignment="1">
      <alignment vertical="center" wrapText="1"/>
    </xf>
    <xf numFmtId="3" fontId="6" fillId="0" borderId="14" xfId="0" applyNumberFormat="1" applyFont="1" applyBorder="1" applyAlignment="1">
      <alignment horizontal="right" vertical="center"/>
    </xf>
    <xf numFmtId="3" fontId="6" fillId="0" borderId="14" xfId="0" applyNumberFormat="1" applyFont="1" applyBorder="1"/>
    <xf numFmtId="0" fontId="12" fillId="0" borderId="14" xfId="0" applyFont="1" applyBorder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3" fontId="6" fillId="0" borderId="14" xfId="0" applyNumberFormat="1" applyFont="1" applyBorder="1" applyAlignment="1">
      <alignment vertical="center"/>
    </xf>
    <xf numFmtId="3" fontId="14" fillId="0" borderId="0" xfId="0" applyNumberFormat="1" applyFont="1"/>
    <xf numFmtId="0" fontId="12" fillId="0" borderId="5" xfId="0" applyFont="1" applyBorder="1" applyAlignment="1">
      <alignment vertical="center" wrapText="1"/>
    </xf>
    <xf numFmtId="3" fontId="6" fillId="0" borderId="13" xfId="0" applyNumberFormat="1" applyFont="1" applyBorder="1" applyAlignment="1">
      <alignment vertical="center" wrapText="1"/>
    </xf>
    <xf numFmtId="3" fontId="6" fillId="0" borderId="10" xfId="0" applyNumberFormat="1" applyFont="1" applyBorder="1"/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4" fontId="1" fillId="2" borderId="3" xfId="0" applyNumberFormat="1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center"/>
    </xf>
    <xf numFmtId="4" fontId="1" fillId="2" borderId="3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14" fontId="1" fillId="2" borderId="1" xfId="0" applyNumberFormat="1" applyFont="1" applyFill="1" applyBorder="1" applyAlignment="1">
      <alignment horizontal="left" vertical="center" wrapText="1"/>
    </xf>
    <xf numFmtId="14" fontId="1" fillId="2" borderId="3" xfId="0" applyNumberFormat="1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vertical="center"/>
    </xf>
    <xf numFmtId="4" fontId="1" fillId="2" borderId="2" xfId="0" applyNumberFormat="1" applyFont="1" applyFill="1" applyBorder="1" applyAlignment="1">
      <alignment vertical="center"/>
    </xf>
    <xf numFmtId="4" fontId="1" fillId="2" borderId="3" xfId="0" applyNumberFormat="1" applyFont="1" applyFill="1" applyBorder="1" applyAlignment="1">
      <alignment vertical="center"/>
    </xf>
    <xf numFmtId="4" fontId="1" fillId="2" borderId="5" xfId="0" applyNumberFormat="1" applyFont="1" applyFill="1" applyBorder="1" applyAlignment="1">
      <alignment horizontal="center" vertical="center"/>
    </xf>
    <xf numFmtId="4" fontId="1" fillId="2" borderId="6" xfId="0" applyNumberFormat="1" applyFont="1" applyFill="1" applyBorder="1" applyAlignment="1">
      <alignment horizontal="center" vertical="center"/>
    </xf>
    <xf numFmtId="4" fontId="1" fillId="2" borderId="7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3" fontId="1" fillId="0" borderId="1" xfId="0" applyNumberFormat="1" applyFont="1" applyBorder="1" applyAlignment="1">
      <alignment vertical="center" wrapText="1"/>
    </xf>
    <xf numFmtId="3" fontId="1" fillId="0" borderId="2" xfId="0" applyNumberFormat="1" applyFont="1" applyBorder="1" applyAlignment="1">
      <alignment vertical="center" wrapText="1"/>
    </xf>
    <xf numFmtId="3" fontId="1" fillId="0" borderId="3" xfId="0" applyNumberFormat="1" applyFont="1" applyBorder="1" applyAlignment="1">
      <alignment vertical="center" wrapText="1"/>
    </xf>
    <xf numFmtId="3" fontId="6" fillId="0" borderId="1" xfId="0" applyNumberFormat="1" applyFont="1" applyBorder="1" applyAlignment="1">
      <alignment vertical="center" wrapText="1"/>
    </xf>
    <xf numFmtId="3" fontId="6" fillId="0" borderId="2" xfId="0" applyNumberFormat="1" applyFont="1" applyBorder="1" applyAlignment="1">
      <alignment vertical="center" wrapText="1"/>
    </xf>
    <xf numFmtId="3" fontId="6" fillId="0" borderId="3" xfId="0" applyNumberFormat="1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2" fontId="12" fillId="0" borderId="13" xfId="0" applyNumberFormat="1" applyFont="1" applyBorder="1" applyAlignment="1">
      <alignment vertical="center" wrapText="1"/>
    </xf>
    <xf numFmtId="2" fontId="11" fillId="0" borderId="4" xfId="0" applyNumberFormat="1" applyFont="1" applyBorder="1" applyAlignment="1">
      <alignment vertical="center" wrapText="1"/>
    </xf>
  </cellXfs>
  <cellStyles count="4">
    <cellStyle name="Įprastas" xfId="0" builtinId="0"/>
    <cellStyle name="Įprastas 2" xfId="1" xr:uid="{00000000-0005-0000-0000-000001000000}"/>
    <cellStyle name="Normal 2 2" xfId="3" xr:uid="{F578C7D5-0C86-477D-B9C1-7B0DD68AD0D6}"/>
    <cellStyle name="Procentai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16"/>
  <sheetViews>
    <sheetView tabSelected="1" workbookViewId="0"/>
  </sheetViews>
  <sheetFormatPr defaultRowHeight="15" x14ac:dyDescent="0.25"/>
  <cols>
    <col min="1" max="1" width="3.28515625" customWidth="1"/>
    <col min="2" max="2" width="17.140625" customWidth="1"/>
    <col min="3" max="3" width="16.42578125" customWidth="1"/>
    <col min="4" max="4" width="11.5703125" customWidth="1"/>
    <col min="5" max="5" width="12.7109375" customWidth="1"/>
    <col min="6" max="6" width="13" customWidth="1"/>
    <col min="7" max="7" width="11.7109375" customWidth="1"/>
    <col min="8" max="8" width="11.42578125" customWidth="1"/>
    <col min="9" max="9" width="7.5703125" customWidth="1"/>
    <col min="10" max="10" width="12.28515625" customWidth="1"/>
    <col min="11" max="11" width="11" customWidth="1"/>
    <col min="12" max="12" width="11.5703125" customWidth="1"/>
    <col min="13" max="13" width="11.85546875" customWidth="1"/>
    <col min="14" max="14" width="12.28515625" customWidth="1"/>
    <col min="15" max="15" width="12.5703125" customWidth="1"/>
    <col min="17" max="17" width="9.85546875" customWidth="1"/>
    <col min="18" max="18" width="8.42578125" customWidth="1"/>
    <col min="19" max="19" width="9" customWidth="1"/>
    <col min="20" max="20" width="10.7109375" customWidth="1"/>
    <col min="21" max="21" width="11.42578125" customWidth="1"/>
    <col min="22" max="23" width="9.140625" customWidth="1"/>
    <col min="24" max="24" width="15.42578125" customWidth="1"/>
    <col min="25" max="25" width="12.42578125" customWidth="1"/>
    <col min="26" max="26" width="17.42578125" customWidth="1"/>
  </cols>
  <sheetData>
    <row r="1" spans="1:26" x14ac:dyDescent="0.25">
      <c r="A1" s="9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26" ht="15.75" thickBot="1" x14ac:dyDescent="0.3">
      <c r="A2" s="1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26" ht="24.75" customHeight="1" x14ac:dyDescent="0.25">
      <c r="A3" s="89" t="s">
        <v>1</v>
      </c>
      <c r="B3" s="89" t="s">
        <v>2</v>
      </c>
      <c r="C3" s="89" t="s">
        <v>3</v>
      </c>
      <c r="D3" s="3"/>
      <c r="E3" s="92"/>
      <c r="F3" s="93"/>
      <c r="G3" s="93"/>
      <c r="H3" s="94"/>
      <c r="I3" s="89" t="s">
        <v>6</v>
      </c>
      <c r="J3" s="89" t="s">
        <v>7</v>
      </c>
      <c r="K3" s="92"/>
      <c r="L3" s="93"/>
      <c r="M3" s="93"/>
      <c r="N3" s="94"/>
    </row>
    <row r="4" spans="1:26" x14ac:dyDescent="0.25">
      <c r="A4" s="90"/>
      <c r="B4" s="90"/>
      <c r="C4" s="90"/>
      <c r="D4" s="4"/>
      <c r="E4" s="95"/>
      <c r="F4" s="96"/>
      <c r="G4" s="96"/>
      <c r="H4" s="97"/>
      <c r="I4" s="90"/>
      <c r="J4" s="90"/>
      <c r="K4" s="95"/>
      <c r="L4" s="96"/>
      <c r="M4" s="96"/>
      <c r="N4" s="97"/>
    </row>
    <row r="5" spans="1:26" x14ac:dyDescent="0.25">
      <c r="A5" s="90"/>
      <c r="B5" s="90"/>
      <c r="C5" s="90"/>
      <c r="D5" s="4"/>
      <c r="E5" s="95"/>
      <c r="F5" s="96"/>
      <c r="G5" s="96"/>
      <c r="H5" s="97"/>
      <c r="I5" s="90"/>
      <c r="J5" s="90"/>
      <c r="K5" s="95"/>
      <c r="L5" s="96"/>
      <c r="M5" s="96"/>
      <c r="N5" s="97"/>
    </row>
    <row r="6" spans="1:26" x14ac:dyDescent="0.25">
      <c r="A6" s="90"/>
      <c r="B6" s="90"/>
      <c r="C6" s="90"/>
      <c r="D6" s="4"/>
      <c r="E6" s="95" t="s">
        <v>5</v>
      </c>
      <c r="F6" s="96"/>
      <c r="G6" s="96"/>
      <c r="H6" s="97"/>
      <c r="I6" s="90"/>
      <c r="J6" s="90"/>
      <c r="K6" s="95" t="s">
        <v>8</v>
      </c>
      <c r="L6" s="96"/>
      <c r="M6" s="96"/>
      <c r="N6" s="97"/>
    </row>
    <row r="7" spans="1:26" x14ac:dyDescent="0.25">
      <c r="A7" s="90"/>
      <c r="B7" s="90"/>
      <c r="C7" s="90"/>
      <c r="D7" s="4"/>
      <c r="E7" s="98"/>
      <c r="F7" s="99"/>
      <c r="G7" s="99"/>
      <c r="H7" s="100"/>
      <c r="I7" s="90"/>
      <c r="J7" s="90"/>
      <c r="K7" s="98"/>
      <c r="L7" s="99"/>
      <c r="M7" s="99"/>
      <c r="N7" s="100"/>
    </row>
    <row r="8" spans="1:26" ht="15.75" thickBot="1" x14ac:dyDescent="0.3">
      <c r="A8" s="90"/>
      <c r="B8" s="90"/>
      <c r="C8" s="90"/>
      <c r="D8" s="4"/>
      <c r="E8" s="101"/>
      <c r="F8" s="102"/>
      <c r="G8" s="102"/>
      <c r="H8" s="103"/>
      <c r="I8" s="90"/>
      <c r="J8" s="90"/>
      <c r="K8" s="101"/>
      <c r="L8" s="102"/>
      <c r="M8" s="102"/>
      <c r="N8" s="103"/>
    </row>
    <row r="9" spans="1:26" ht="26.25" thickBot="1" x14ac:dyDescent="0.3">
      <c r="A9" s="90"/>
      <c r="B9" s="90"/>
      <c r="C9" s="90"/>
      <c r="D9" s="4" t="s">
        <v>4</v>
      </c>
      <c r="E9" s="104" t="s">
        <v>9</v>
      </c>
      <c r="F9" s="104" t="s">
        <v>10</v>
      </c>
      <c r="G9" s="104" t="s">
        <v>11</v>
      </c>
      <c r="H9" s="104" t="s">
        <v>12</v>
      </c>
      <c r="I9" s="90"/>
      <c r="J9" s="90"/>
      <c r="K9" s="104" t="s">
        <v>9</v>
      </c>
      <c r="L9" s="104" t="s">
        <v>10</v>
      </c>
      <c r="M9" s="104" t="s">
        <v>11</v>
      </c>
      <c r="N9" s="5"/>
    </row>
    <row r="10" spans="1:26" ht="49.5" customHeight="1" thickBot="1" x14ac:dyDescent="0.3">
      <c r="A10" s="91"/>
      <c r="B10" s="91"/>
      <c r="C10" s="91"/>
      <c r="D10" s="5"/>
      <c r="E10" s="105"/>
      <c r="F10" s="105"/>
      <c r="G10" s="105"/>
      <c r="H10" s="105"/>
      <c r="I10" s="91"/>
      <c r="J10" s="91"/>
      <c r="K10" s="105"/>
      <c r="L10" s="105"/>
      <c r="M10" s="105"/>
      <c r="N10" s="5" t="s">
        <v>12</v>
      </c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5.75" thickBot="1" x14ac:dyDescent="0.3">
      <c r="A11" s="2">
        <v>1</v>
      </c>
      <c r="B11" s="5">
        <v>2</v>
      </c>
      <c r="C11" s="5">
        <v>3</v>
      </c>
      <c r="D11" s="5">
        <v>4</v>
      </c>
      <c r="E11" s="5" t="s">
        <v>13</v>
      </c>
      <c r="F11" s="5">
        <v>6</v>
      </c>
      <c r="G11" s="5">
        <v>7</v>
      </c>
      <c r="H11" s="5">
        <v>8</v>
      </c>
      <c r="I11" s="5">
        <v>9</v>
      </c>
      <c r="J11" s="5">
        <v>10</v>
      </c>
      <c r="K11" s="5" t="s">
        <v>14</v>
      </c>
      <c r="L11" s="5">
        <v>12</v>
      </c>
      <c r="M11" s="5">
        <v>13</v>
      </c>
      <c r="N11" s="5">
        <v>14</v>
      </c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5.75" thickBot="1" x14ac:dyDescent="0.3">
      <c r="A12" s="71">
        <v>1</v>
      </c>
      <c r="B12" s="71" t="s">
        <v>20</v>
      </c>
      <c r="C12" s="71" t="s">
        <v>21</v>
      </c>
      <c r="D12" s="71" t="s">
        <v>19</v>
      </c>
      <c r="E12" s="61">
        <f>+F12+G12+H12</f>
        <v>4781189</v>
      </c>
      <c r="F12" s="61">
        <v>4064010</v>
      </c>
      <c r="G12" s="61">
        <v>717179</v>
      </c>
      <c r="H12" s="61">
        <v>0</v>
      </c>
      <c r="I12" s="65" t="s">
        <v>15</v>
      </c>
      <c r="J12" s="66"/>
      <c r="K12" s="23">
        <v>4494316</v>
      </c>
      <c r="L12" s="23">
        <v>3820168.6</v>
      </c>
      <c r="M12" s="23">
        <v>674147.4</v>
      </c>
      <c r="N12" s="23">
        <v>0</v>
      </c>
      <c r="Q12" s="20"/>
      <c r="R12" s="21"/>
      <c r="S12" s="21"/>
      <c r="T12" s="21"/>
      <c r="U12" s="21"/>
      <c r="V12" s="21"/>
      <c r="W12" s="21"/>
      <c r="X12" s="22"/>
      <c r="Y12" s="22"/>
      <c r="Z12" s="22"/>
    </row>
    <row r="13" spans="1:26" ht="15.75" thickBot="1" x14ac:dyDescent="0.3">
      <c r="A13" s="69"/>
      <c r="B13" s="69"/>
      <c r="C13" s="69"/>
      <c r="D13" s="69"/>
      <c r="E13" s="72"/>
      <c r="F13" s="72"/>
      <c r="G13" s="72"/>
      <c r="H13" s="72"/>
      <c r="I13" s="63" t="s">
        <v>16</v>
      </c>
      <c r="J13" s="64"/>
      <c r="K13" s="23">
        <f>K14</f>
        <v>286872.99999999988</v>
      </c>
      <c r="L13" s="23">
        <f t="shared" ref="L13:N13" si="0">L14</f>
        <v>243841.39999999991</v>
      </c>
      <c r="M13" s="23">
        <f t="shared" si="0"/>
        <v>43031.599999999977</v>
      </c>
      <c r="N13" s="23">
        <f t="shared" si="0"/>
        <v>0</v>
      </c>
      <c r="Q13" s="20"/>
      <c r="R13" s="21"/>
      <c r="S13" s="21"/>
      <c r="T13" s="21"/>
      <c r="U13" s="21"/>
      <c r="V13" s="21"/>
      <c r="W13" s="21"/>
      <c r="X13" s="22"/>
      <c r="Y13" s="22"/>
      <c r="Z13" s="22"/>
    </row>
    <row r="14" spans="1:26" x14ac:dyDescent="0.25">
      <c r="A14" s="69"/>
      <c r="B14" s="69"/>
      <c r="C14" s="69"/>
      <c r="D14" s="69"/>
      <c r="E14" s="72"/>
      <c r="F14" s="72"/>
      <c r="G14" s="72"/>
      <c r="H14" s="72"/>
      <c r="I14" s="76" t="s">
        <v>17</v>
      </c>
      <c r="J14" s="78" t="s">
        <v>37</v>
      </c>
      <c r="K14" s="67">
        <f>L14+M14+N14</f>
        <v>286872.99999999988</v>
      </c>
      <c r="L14" s="67">
        <v>243841.39999999991</v>
      </c>
      <c r="M14" s="67">
        <v>43031.599999999977</v>
      </c>
      <c r="N14" s="67">
        <v>0</v>
      </c>
      <c r="Q14" s="20"/>
      <c r="R14" s="21"/>
      <c r="S14" s="21"/>
      <c r="T14" s="21"/>
      <c r="U14" s="21"/>
      <c r="V14" s="21"/>
      <c r="W14" s="21"/>
      <c r="X14" s="22"/>
      <c r="Y14" s="22"/>
      <c r="Z14" s="22"/>
    </row>
    <row r="15" spans="1:26" ht="15.75" thickBot="1" x14ac:dyDescent="0.3">
      <c r="A15" s="69"/>
      <c r="B15" s="69"/>
      <c r="C15" s="69"/>
      <c r="D15" s="69"/>
      <c r="E15" s="72"/>
      <c r="F15" s="72"/>
      <c r="G15" s="72"/>
      <c r="H15" s="72"/>
      <c r="I15" s="77"/>
      <c r="J15" s="79"/>
      <c r="K15" s="68"/>
      <c r="L15" s="68"/>
      <c r="M15" s="68"/>
      <c r="N15" s="68"/>
      <c r="Q15" s="20"/>
      <c r="R15" s="21"/>
      <c r="S15" s="21"/>
      <c r="T15" s="21"/>
      <c r="U15" s="21"/>
      <c r="V15" s="21"/>
      <c r="W15" s="21"/>
      <c r="X15" s="22"/>
      <c r="Y15" s="22"/>
      <c r="Z15" s="22"/>
    </row>
    <row r="16" spans="1:26" ht="15.75" thickBot="1" x14ac:dyDescent="0.3">
      <c r="A16" s="70"/>
      <c r="B16" s="70"/>
      <c r="C16" s="70"/>
      <c r="D16" s="70"/>
      <c r="E16" s="62"/>
      <c r="F16" s="62"/>
      <c r="G16" s="62"/>
      <c r="H16" s="62"/>
      <c r="I16" s="65" t="s">
        <v>18</v>
      </c>
      <c r="J16" s="66"/>
      <c r="K16" s="23">
        <f>+E12-K12-K13</f>
        <v>0</v>
      </c>
      <c r="L16" s="23">
        <f t="shared" ref="L16:N16" si="1">+F12-L12-L13</f>
        <v>0</v>
      </c>
      <c r="M16" s="23">
        <f t="shared" si="1"/>
        <v>0</v>
      </c>
      <c r="N16" s="24">
        <f t="shared" si="1"/>
        <v>0</v>
      </c>
      <c r="O16" s="10"/>
      <c r="P16" s="10"/>
      <c r="Q16" s="20"/>
      <c r="R16" s="21"/>
      <c r="S16" s="21"/>
      <c r="T16" s="21"/>
      <c r="U16" s="21"/>
      <c r="V16" s="21"/>
      <c r="W16" s="21"/>
      <c r="X16" s="22"/>
      <c r="Y16" s="22"/>
      <c r="Z16" s="22"/>
    </row>
    <row r="17" spans="1:26" ht="22.5" customHeight="1" thickBot="1" x14ac:dyDescent="0.3">
      <c r="A17" s="71">
        <v>2</v>
      </c>
      <c r="B17" s="71" t="s">
        <v>22</v>
      </c>
      <c r="C17" s="71" t="s">
        <v>23</v>
      </c>
      <c r="D17" s="71" t="s">
        <v>19</v>
      </c>
      <c r="E17" s="61">
        <f>+F17+G17</f>
        <v>8717928</v>
      </c>
      <c r="F17" s="61">
        <v>8011069</v>
      </c>
      <c r="G17" s="61">
        <v>706859</v>
      </c>
      <c r="H17" s="61">
        <v>706860</v>
      </c>
      <c r="I17" s="12" t="s">
        <v>15</v>
      </c>
      <c r="J17" s="13"/>
      <c r="K17" s="11">
        <f>+L17+M17+N17</f>
        <v>9285147.0199999996</v>
      </c>
      <c r="L17" s="11">
        <v>7237583.5499999998</v>
      </c>
      <c r="M17" s="11">
        <v>638609.25</v>
      </c>
      <c r="N17" s="11">
        <v>1408954.22</v>
      </c>
      <c r="O17" s="10"/>
      <c r="P17" s="10"/>
      <c r="Q17" s="20"/>
      <c r="R17" s="21"/>
      <c r="S17" s="21"/>
      <c r="T17" s="21"/>
      <c r="U17" s="21"/>
      <c r="V17" s="21"/>
      <c r="W17" s="21"/>
      <c r="X17" s="22"/>
      <c r="Y17" s="22"/>
      <c r="Z17" s="22"/>
    </row>
    <row r="18" spans="1:26" ht="29.25" customHeight="1" thickBot="1" x14ac:dyDescent="0.3">
      <c r="A18" s="69"/>
      <c r="B18" s="69"/>
      <c r="C18" s="69"/>
      <c r="D18" s="69"/>
      <c r="E18" s="72"/>
      <c r="F18" s="72"/>
      <c r="G18" s="72"/>
      <c r="H18" s="72"/>
      <c r="I18" s="19" t="s">
        <v>17</v>
      </c>
      <c r="J18" s="18" t="s">
        <v>38</v>
      </c>
      <c r="K18" s="24">
        <f t="shared" ref="K18:K19" si="2">L18+M18+N18</f>
        <v>139640.98000000021</v>
      </c>
      <c r="L18" s="25">
        <f>+F17-L17</f>
        <v>773485.45000000019</v>
      </c>
      <c r="M18" s="25">
        <f>+G17-M17</f>
        <v>68249.75</v>
      </c>
      <c r="N18" s="25">
        <f>+H17-N17</f>
        <v>-702094.22</v>
      </c>
    </row>
    <row r="19" spans="1:26" ht="15.75" hidden="1" customHeight="1" thickBot="1" x14ac:dyDescent="0.3">
      <c r="A19" s="69"/>
      <c r="B19" s="69"/>
      <c r="C19" s="69"/>
      <c r="D19" s="69"/>
      <c r="E19" s="72"/>
      <c r="F19" s="72"/>
      <c r="G19" s="72"/>
      <c r="H19" s="72"/>
      <c r="I19" s="16"/>
      <c r="J19" s="17"/>
      <c r="K19" s="24">
        <f t="shared" si="2"/>
        <v>0</v>
      </c>
      <c r="L19" s="25">
        <f t="shared" ref="L19" si="3">+F16-L16</f>
        <v>0</v>
      </c>
      <c r="M19" s="25">
        <f t="shared" ref="M19" si="4">+G16-M16</f>
        <v>0</v>
      </c>
      <c r="N19" s="25">
        <f t="shared" ref="N19" si="5">+H16-N16</f>
        <v>0</v>
      </c>
    </row>
    <row r="20" spans="1:26" ht="15.75" thickBot="1" x14ac:dyDescent="0.3">
      <c r="A20" s="70"/>
      <c r="B20" s="70"/>
      <c r="C20" s="70"/>
      <c r="D20" s="70"/>
      <c r="E20" s="62"/>
      <c r="F20" s="62"/>
      <c r="G20" s="62"/>
      <c r="H20" s="62"/>
      <c r="I20" s="65" t="s">
        <v>18</v>
      </c>
      <c r="J20" s="66"/>
      <c r="K20" s="24">
        <f>L20+M20+N20</f>
        <v>0</v>
      </c>
      <c r="L20" s="25">
        <f>+F17-L17-L18</f>
        <v>0</v>
      </c>
      <c r="M20" s="25">
        <f>+G17-M17-M18</f>
        <v>0</v>
      </c>
      <c r="N20" s="25">
        <f t="shared" ref="N20" si="6">+H17-N17-N18</f>
        <v>0</v>
      </c>
    </row>
    <row r="21" spans="1:26" x14ac:dyDescent="0.25">
      <c r="A21" s="71">
        <v>3</v>
      </c>
      <c r="B21" s="71" t="s">
        <v>24</v>
      </c>
      <c r="C21" s="71" t="s">
        <v>25</v>
      </c>
      <c r="D21" s="71" t="s">
        <v>26</v>
      </c>
      <c r="E21" s="61">
        <f>+F21+G21</f>
        <v>6144971</v>
      </c>
      <c r="F21" s="73">
        <v>5646730</v>
      </c>
      <c r="G21" s="73">
        <v>498241</v>
      </c>
      <c r="H21" s="86">
        <v>498241</v>
      </c>
      <c r="I21" s="12" t="s">
        <v>15</v>
      </c>
      <c r="J21" s="13"/>
      <c r="K21" s="26">
        <f>+L21+M21+N21</f>
        <v>7362311.6800000006</v>
      </c>
      <c r="L21" s="26">
        <v>5422988.2000000002</v>
      </c>
      <c r="M21" s="26">
        <v>478497.41</v>
      </c>
      <c r="N21" s="26">
        <v>1460826.07</v>
      </c>
    </row>
    <row r="22" spans="1:26" ht="3" customHeight="1" thickBot="1" x14ac:dyDescent="0.3">
      <c r="A22" s="69"/>
      <c r="B22" s="69"/>
      <c r="C22" s="69"/>
      <c r="D22" s="69"/>
      <c r="E22" s="72"/>
      <c r="F22" s="74"/>
      <c r="G22" s="74"/>
      <c r="H22" s="87"/>
      <c r="I22" s="14"/>
      <c r="J22" s="15"/>
      <c r="K22" s="27"/>
      <c r="L22" s="27"/>
      <c r="M22" s="27"/>
      <c r="N22" s="27"/>
    </row>
    <row r="23" spans="1:26" ht="26.25" thickBot="1" x14ac:dyDescent="0.3">
      <c r="A23" s="69"/>
      <c r="B23" s="69"/>
      <c r="C23" s="69"/>
      <c r="D23" s="69"/>
      <c r="E23" s="72"/>
      <c r="F23" s="74"/>
      <c r="G23" s="74"/>
      <c r="H23" s="87"/>
      <c r="I23" s="19" t="s">
        <v>17</v>
      </c>
      <c r="J23" s="18" t="s">
        <v>38</v>
      </c>
      <c r="K23" s="24">
        <f t="shared" ref="K23" si="7">+L23+M23+N23</f>
        <v>-719099.68000000017</v>
      </c>
      <c r="L23" s="25">
        <f>+F21-L21</f>
        <v>223741.79999999981</v>
      </c>
      <c r="M23" s="25">
        <f>+G21-M21</f>
        <v>19743.590000000026</v>
      </c>
      <c r="N23" s="25">
        <f>+H21-N21</f>
        <v>-962585.07000000007</v>
      </c>
    </row>
    <row r="24" spans="1:26" ht="15.75" thickBot="1" x14ac:dyDescent="0.3">
      <c r="A24" s="70"/>
      <c r="B24" s="70"/>
      <c r="C24" s="70"/>
      <c r="D24" s="70"/>
      <c r="E24" s="62"/>
      <c r="F24" s="75"/>
      <c r="G24" s="75"/>
      <c r="H24" s="88"/>
      <c r="I24" s="65" t="s">
        <v>18</v>
      </c>
      <c r="J24" s="66"/>
      <c r="K24" s="23">
        <f t="shared" ref="K24:K29" si="8">+L24+M24+N24</f>
        <v>0</v>
      </c>
      <c r="L24" s="23">
        <f>+F21-L21-L23</f>
        <v>0</v>
      </c>
      <c r="M24" s="23">
        <f t="shared" ref="M24:N24" si="9">+G21-M21-M23</f>
        <v>0</v>
      </c>
      <c r="N24" s="23">
        <f t="shared" si="9"/>
        <v>0</v>
      </c>
    </row>
    <row r="25" spans="1:26" ht="15.75" thickBot="1" x14ac:dyDescent="0.3">
      <c r="A25" s="71">
        <v>4</v>
      </c>
      <c r="B25" s="71" t="s">
        <v>27</v>
      </c>
      <c r="C25" s="71" t="s">
        <v>28</v>
      </c>
      <c r="D25" s="71" t="s">
        <v>26</v>
      </c>
      <c r="E25" s="61">
        <f>+F25+G25</f>
        <v>150653517</v>
      </c>
      <c r="F25" s="73">
        <v>138438367</v>
      </c>
      <c r="G25" s="73">
        <v>12215150</v>
      </c>
      <c r="H25" s="73">
        <v>12215151</v>
      </c>
      <c r="I25" s="65" t="s">
        <v>15</v>
      </c>
      <c r="J25" s="66"/>
      <c r="K25" s="23">
        <f t="shared" si="8"/>
        <v>165189458</v>
      </c>
      <c r="L25" s="23">
        <v>126386580.84999999</v>
      </c>
      <c r="M25" s="23">
        <v>11277527.16</v>
      </c>
      <c r="N25" s="23">
        <v>27525349.989999998</v>
      </c>
    </row>
    <row r="26" spans="1:26" ht="15.75" thickBot="1" x14ac:dyDescent="0.3">
      <c r="A26" s="69"/>
      <c r="B26" s="69"/>
      <c r="C26" s="69"/>
      <c r="D26" s="69"/>
      <c r="E26" s="72"/>
      <c r="F26" s="74"/>
      <c r="G26" s="74"/>
      <c r="H26" s="74"/>
      <c r="I26" s="63" t="s">
        <v>16</v>
      </c>
      <c r="J26" s="64"/>
      <c r="K26" s="23">
        <f t="shared" si="8"/>
        <v>-2320789.9999999925</v>
      </c>
      <c r="L26" s="23">
        <f>L27</f>
        <v>12051786.150000006</v>
      </c>
      <c r="M26" s="23">
        <f t="shared" ref="M26:N26" si="10">M27</f>
        <v>937622.83999999985</v>
      </c>
      <c r="N26" s="23">
        <f t="shared" si="10"/>
        <v>-15310198.989999998</v>
      </c>
    </row>
    <row r="27" spans="1:26" ht="15.75" thickBot="1" x14ac:dyDescent="0.3">
      <c r="A27" s="69"/>
      <c r="B27" s="69"/>
      <c r="C27" s="69"/>
      <c r="D27" s="69"/>
      <c r="E27" s="72"/>
      <c r="F27" s="74"/>
      <c r="G27" s="74"/>
      <c r="H27" s="74"/>
      <c r="I27" s="7" t="s">
        <v>17</v>
      </c>
      <c r="J27" s="8" t="s">
        <v>37</v>
      </c>
      <c r="K27" s="23">
        <f t="shared" si="8"/>
        <v>-2320789.9999999925</v>
      </c>
      <c r="L27" s="23">
        <f>F25-L25</f>
        <v>12051786.150000006</v>
      </c>
      <c r="M27" s="23">
        <f>G25-M25</f>
        <v>937622.83999999985</v>
      </c>
      <c r="N27" s="23">
        <f>H25-N25</f>
        <v>-15310198.989999998</v>
      </c>
    </row>
    <row r="28" spans="1:26" ht="15.75" thickBot="1" x14ac:dyDescent="0.3">
      <c r="A28" s="70"/>
      <c r="B28" s="70"/>
      <c r="C28" s="70"/>
      <c r="D28" s="70"/>
      <c r="E28" s="62"/>
      <c r="F28" s="75"/>
      <c r="G28" s="75"/>
      <c r="H28" s="75"/>
      <c r="I28" s="65" t="s">
        <v>18</v>
      </c>
      <c r="J28" s="66"/>
      <c r="K28" s="23">
        <f t="shared" si="8"/>
        <v>0</v>
      </c>
      <c r="L28" s="23">
        <f>+F25-L25-L26</f>
        <v>0</v>
      </c>
      <c r="M28" s="23">
        <f t="shared" ref="M28:N28" si="11">+G25-M25-M26</f>
        <v>0</v>
      </c>
      <c r="N28" s="23">
        <f t="shared" si="11"/>
        <v>0</v>
      </c>
    </row>
    <row r="29" spans="1:26" ht="15.75" thickBot="1" x14ac:dyDescent="0.3">
      <c r="A29" s="71">
        <v>5</v>
      </c>
      <c r="B29" s="71" t="s">
        <v>29</v>
      </c>
      <c r="C29" s="71" t="s">
        <v>30</v>
      </c>
      <c r="D29" s="71" t="s">
        <v>26</v>
      </c>
      <c r="E29" s="80">
        <f>+F29+G29</f>
        <v>107380029</v>
      </c>
      <c r="F29" s="83">
        <v>98673540</v>
      </c>
      <c r="G29" s="83">
        <v>8706489</v>
      </c>
      <c r="H29" s="83">
        <v>8706489</v>
      </c>
      <c r="I29" s="65" t="s">
        <v>15</v>
      </c>
      <c r="J29" s="66"/>
      <c r="K29" s="23">
        <f t="shared" si="8"/>
        <v>121759996.12</v>
      </c>
      <c r="L29" s="23">
        <v>97935414.150000006</v>
      </c>
      <c r="M29" s="23">
        <v>8744856.5999999996</v>
      </c>
      <c r="N29" s="23">
        <v>15079725.369999999</v>
      </c>
    </row>
    <row r="30" spans="1:26" ht="15.75" thickBot="1" x14ac:dyDescent="0.3">
      <c r="A30" s="69"/>
      <c r="B30" s="69"/>
      <c r="C30" s="69"/>
      <c r="D30" s="69"/>
      <c r="E30" s="81"/>
      <c r="F30" s="84"/>
      <c r="G30" s="84"/>
      <c r="H30" s="84"/>
      <c r="I30" s="63" t="s">
        <v>16</v>
      </c>
      <c r="J30" s="64"/>
      <c r="K30" s="23">
        <f>K31</f>
        <v>-5673478.1200000048</v>
      </c>
      <c r="L30" s="23">
        <f>L31</f>
        <v>738125.84999999404</v>
      </c>
      <c r="M30" s="23">
        <v>0</v>
      </c>
      <c r="N30" s="23">
        <f t="shared" ref="N30" si="12">N31</f>
        <v>-6373236.3699999992</v>
      </c>
    </row>
    <row r="31" spans="1:26" ht="15.75" thickBot="1" x14ac:dyDescent="0.3">
      <c r="A31" s="69"/>
      <c r="B31" s="69"/>
      <c r="C31" s="69"/>
      <c r="D31" s="69"/>
      <c r="E31" s="81"/>
      <c r="F31" s="84"/>
      <c r="G31" s="84"/>
      <c r="H31" s="84"/>
      <c r="I31" s="7" t="s">
        <v>17</v>
      </c>
      <c r="J31" s="8" t="s">
        <v>37</v>
      </c>
      <c r="K31" s="23">
        <f>+L31+M31+N31</f>
        <v>-5673478.1200000048</v>
      </c>
      <c r="L31" s="23">
        <f>F29-L29</f>
        <v>738125.84999999404</v>
      </c>
      <c r="M31" s="23">
        <f>G29-M29</f>
        <v>-38367.599999999627</v>
      </c>
      <c r="N31" s="23">
        <f>H29-N29</f>
        <v>-6373236.3699999992</v>
      </c>
    </row>
    <row r="32" spans="1:26" ht="15.75" thickBot="1" x14ac:dyDescent="0.3">
      <c r="A32" s="70"/>
      <c r="B32" s="70"/>
      <c r="C32" s="70"/>
      <c r="D32" s="70"/>
      <c r="E32" s="82"/>
      <c r="F32" s="85"/>
      <c r="G32" s="85"/>
      <c r="H32" s="85"/>
      <c r="I32" s="65" t="s">
        <v>18</v>
      </c>
      <c r="J32" s="66"/>
      <c r="K32" s="23">
        <f>+L32+M32+N32</f>
        <v>0</v>
      </c>
      <c r="L32" s="23">
        <f>+F29-L29-L30</f>
        <v>0</v>
      </c>
      <c r="M32" s="23">
        <v>0</v>
      </c>
      <c r="N32" s="23">
        <f t="shared" ref="N32" si="13">+H29-N29-N30</f>
        <v>0</v>
      </c>
    </row>
    <row r="33" spans="1:14" ht="22.5" customHeight="1" thickBot="1" x14ac:dyDescent="0.3">
      <c r="A33" s="71">
        <v>6</v>
      </c>
      <c r="B33" s="71" t="s">
        <v>31</v>
      </c>
      <c r="C33" s="71" t="s">
        <v>32</v>
      </c>
      <c r="D33" s="71" t="s">
        <v>19</v>
      </c>
      <c r="E33" s="61">
        <f>+F33+G33</f>
        <v>69452023</v>
      </c>
      <c r="F33" s="61">
        <v>63820778</v>
      </c>
      <c r="G33" s="73">
        <v>5631245</v>
      </c>
      <c r="H33" s="73">
        <v>5631244</v>
      </c>
      <c r="I33" s="65" t="s">
        <v>15</v>
      </c>
      <c r="J33" s="66"/>
      <c r="K33" s="25">
        <f>+L33+M33+N33</f>
        <v>36871067</v>
      </c>
      <c r="L33" s="25">
        <v>22273219</v>
      </c>
      <c r="M33" s="25">
        <v>1965284</v>
      </c>
      <c r="N33" s="25">
        <v>12632564</v>
      </c>
    </row>
    <row r="34" spans="1:14" ht="15.75" thickBot="1" x14ac:dyDescent="0.3">
      <c r="A34" s="69"/>
      <c r="B34" s="69"/>
      <c r="C34" s="69"/>
      <c r="D34" s="69"/>
      <c r="E34" s="72"/>
      <c r="F34" s="74"/>
      <c r="G34" s="74"/>
      <c r="H34" s="74"/>
      <c r="I34" s="63" t="s">
        <v>16</v>
      </c>
      <c r="J34" s="64"/>
      <c r="K34" s="23">
        <f>K35</f>
        <v>48174999</v>
      </c>
      <c r="L34" s="23">
        <f>L35</f>
        <v>41547559</v>
      </c>
      <c r="M34" s="23">
        <f t="shared" ref="M34:N34" si="14">M35</f>
        <v>3665961</v>
      </c>
      <c r="N34" s="23">
        <f t="shared" si="14"/>
        <v>2961479</v>
      </c>
    </row>
    <row r="35" spans="1:14" ht="26.25" thickBot="1" x14ac:dyDescent="0.3">
      <c r="A35" s="69"/>
      <c r="B35" s="69"/>
      <c r="C35" s="69"/>
      <c r="D35" s="69"/>
      <c r="E35" s="72"/>
      <c r="F35" s="74"/>
      <c r="G35" s="74"/>
      <c r="H35" s="74"/>
      <c r="I35" s="7" t="s">
        <v>17</v>
      </c>
      <c r="J35" s="8" t="s">
        <v>39</v>
      </c>
      <c r="K35" s="23">
        <f>+L35+M35+N35</f>
        <v>48174999</v>
      </c>
      <c r="L35" s="23">
        <f>F33-L33</f>
        <v>41547559</v>
      </c>
      <c r="M35" s="23">
        <f t="shared" ref="M35" si="15">G33-M33</f>
        <v>3665961</v>
      </c>
      <c r="N35" s="23">
        <v>2961479</v>
      </c>
    </row>
    <row r="36" spans="1:14" ht="15.75" thickBot="1" x14ac:dyDescent="0.3">
      <c r="A36" s="70"/>
      <c r="B36" s="70"/>
      <c r="C36" s="70"/>
      <c r="D36" s="70"/>
      <c r="E36" s="62"/>
      <c r="F36" s="75"/>
      <c r="G36" s="75"/>
      <c r="H36" s="75"/>
      <c r="I36" s="65" t="s">
        <v>18</v>
      </c>
      <c r="J36" s="66"/>
      <c r="K36" s="23">
        <f>+L36+M36+N36</f>
        <v>-9962799</v>
      </c>
      <c r="L36" s="23">
        <f>+F33-L33-L34</f>
        <v>0</v>
      </c>
      <c r="M36" s="23">
        <f t="shared" ref="M36:N36" si="16">+G33-M33-M34</f>
        <v>0</v>
      </c>
      <c r="N36" s="23">
        <f t="shared" si="16"/>
        <v>-9962799</v>
      </c>
    </row>
    <row r="37" spans="1:14" ht="15.75" thickBot="1" x14ac:dyDescent="0.3">
      <c r="A37" s="69">
        <v>7</v>
      </c>
      <c r="B37" s="69" t="s">
        <v>33</v>
      </c>
      <c r="C37" s="69" t="s">
        <v>34</v>
      </c>
      <c r="D37" s="69" t="s">
        <v>19</v>
      </c>
      <c r="E37" s="61">
        <f>+F37+G37</f>
        <v>1088235</v>
      </c>
      <c r="F37" s="73">
        <v>1000000</v>
      </c>
      <c r="G37" s="73">
        <v>88235</v>
      </c>
      <c r="H37" s="73">
        <v>88236</v>
      </c>
      <c r="I37" s="65" t="s">
        <v>15</v>
      </c>
      <c r="J37" s="66"/>
      <c r="K37" s="23">
        <v>0</v>
      </c>
      <c r="L37" s="23">
        <v>0</v>
      </c>
      <c r="M37" s="23">
        <v>0</v>
      </c>
      <c r="N37" s="23">
        <v>0</v>
      </c>
    </row>
    <row r="38" spans="1:14" ht="15.75" thickBot="1" x14ac:dyDescent="0.3">
      <c r="A38" s="69"/>
      <c r="B38" s="69"/>
      <c r="C38" s="69"/>
      <c r="D38" s="69"/>
      <c r="E38" s="72"/>
      <c r="F38" s="74"/>
      <c r="G38" s="74"/>
      <c r="H38" s="74"/>
      <c r="I38" s="63" t="s">
        <v>16</v>
      </c>
      <c r="J38" s="64"/>
      <c r="K38" s="23">
        <f>+K39</f>
        <v>1176471</v>
      </c>
      <c r="L38" s="23">
        <f t="shared" ref="L38:N38" si="17">+L39</f>
        <v>1000000</v>
      </c>
      <c r="M38" s="23">
        <f t="shared" si="17"/>
        <v>88235</v>
      </c>
      <c r="N38" s="23">
        <f t="shared" si="17"/>
        <v>88236</v>
      </c>
    </row>
    <row r="39" spans="1:14" ht="26.25" thickBot="1" x14ac:dyDescent="0.3">
      <c r="A39" s="69"/>
      <c r="B39" s="69"/>
      <c r="C39" s="69"/>
      <c r="D39" s="69"/>
      <c r="E39" s="72"/>
      <c r="F39" s="74"/>
      <c r="G39" s="74"/>
      <c r="H39" s="74"/>
      <c r="I39" s="7" t="s">
        <v>17</v>
      </c>
      <c r="J39" s="8" t="s">
        <v>40</v>
      </c>
      <c r="K39" s="23">
        <f>+L39+M39+N39</f>
        <v>1176471</v>
      </c>
      <c r="L39" s="23">
        <v>1000000</v>
      </c>
      <c r="M39" s="23">
        <v>88235</v>
      </c>
      <c r="N39" s="23">
        <v>88236</v>
      </c>
    </row>
    <row r="40" spans="1:14" ht="15.75" thickBot="1" x14ac:dyDescent="0.3">
      <c r="A40" s="70"/>
      <c r="B40" s="70"/>
      <c r="C40" s="70"/>
      <c r="D40" s="70"/>
      <c r="E40" s="62"/>
      <c r="F40" s="75"/>
      <c r="G40" s="75"/>
      <c r="H40" s="75"/>
      <c r="I40" s="65" t="s">
        <v>18</v>
      </c>
      <c r="J40" s="66"/>
      <c r="K40" s="23">
        <f>+L40+M40+N40</f>
        <v>0</v>
      </c>
      <c r="L40" s="23">
        <f>+F37-L37-L38</f>
        <v>0</v>
      </c>
      <c r="M40" s="23">
        <f t="shared" ref="M40" si="18">+G37-M37-M38</f>
        <v>0</v>
      </c>
      <c r="N40" s="23">
        <f t="shared" ref="N40" si="19">+H37-N37-N38</f>
        <v>0</v>
      </c>
    </row>
    <row r="41" spans="1:14" ht="15.75" customHeight="1" thickBot="1" x14ac:dyDescent="0.3">
      <c r="A41" s="69">
        <v>8</v>
      </c>
      <c r="B41" s="69" t="s">
        <v>35</v>
      </c>
      <c r="C41" s="71" t="s">
        <v>36</v>
      </c>
      <c r="D41" s="71" t="s">
        <v>26</v>
      </c>
      <c r="E41" s="61">
        <f>+F41+G41</f>
        <v>52003830</v>
      </c>
      <c r="F41" s="73">
        <v>47787303</v>
      </c>
      <c r="G41" s="73">
        <v>4216527</v>
      </c>
      <c r="H41" s="73">
        <v>4216527</v>
      </c>
      <c r="I41" s="65" t="s">
        <v>15</v>
      </c>
      <c r="J41" s="66"/>
      <c r="K41" s="23">
        <f>+L41+M41+N41</f>
        <v>55349305.660000004</v>
      </c>
      <c r="L41" s="23">
        <v>44797322.109999999</v>
      </c>
      <c r="M41" s="23">
        <v>3986041.67</v>
      </c>
      <c r="N41" s="23">
        <v>6565941.8799999999</v>
      </c>
    </row>
    <row r="42" spans="1:14" ht="15.75" thickBot="1" x14ac:dyDescent="0.3">
      <c r="A42" s="69"/>
      <c r="B42" s="69"/>
      <c r="C42" s="69"/>
      <c r="D42" s="69"/>
      <c r="E42" s="72"/>
      <c r="F42" s="74"/>
      <c r="G42" s="74"/>
      <c r="H42" s="74"/>
      <c r="I42" s="63" t="s">
        <v>16</v>
      </c>
      <c r="J42" s="64"/>
      <c r="K42" s="23">
        <f>K43+K44</f>
        <v>3573098.6600000006</v>
      </c>
      <c r="L42" s="23">
        <f>L43+L44</f>
        <v>2989980.8900000006</v>
      </c>
      <c r="M42" s="23">
        <f t="shared" ref="M42:N42" si="20">M43+M44</f>
        <v>230485.33000000007</v>
      </c>
      <c r="N42" s="23">
        <f t="shared" si="20"/>
        <v>352632.44</v>
      </c>
    </row>
    <row r="43" spans="1:14" ht="26.25" customHeight="1" x14ac:dyDescent="0.25">
      <c r="A43" s="69"/>
      <c r="B43" s="69"/>
      <c r="C43" s="69"/>
      <c r="D43" s="69"/>
      <c r="E43" s="72"/>
      <c r="F43" s="74"/>
      <c r="G43" s="74"/>
      <c r="H43" s="74"/>
      <c r="I43" s="76" t="s">
        <v>17</v>
      </c>
      <c r="J43" s="78" t="s">
        <v>37</v>
      </c>
      <c r="K43" s="61">
        <f>+L43+M43+N43</f>
        <v>3573098.6600000006</v>
      </c>
      <c r="L43" s="61">
        <f>F41-L41-L44</f>
        <v>2989980.8900000006</v>
      </c>
      <c r="M43" s="61">
        <f t="shared" ref="M43" si="21">G41-M41-M44</f>
        <v>230485.33000000007</v>
      </c>
      <c r="N43" s="61">
        <v>352632.44</v>
      </c>
    </row>
    <row r="44" spans="1:14" ht="9" customHeight="1" thickBot="1" x14ac:dyDescent="0.3">
      <c r="A44" s="69"/>
      <c r="B44" s="69"/>
      <c r="C44" s="69"/>
      <c r="D44" s="69"/>
      <c r="E44" s="72"/>
      <c r="F44" s="74"/>
      <c r="G44" s="74"/>
      <c r="H44" s="74"/>
      <c r="I44" s="77"/>
      <c r="J44" s="79"/>
      <c r="K44" s="62"/>
      <c r="L44" s="62"/>
      <c r="M44" s="62"/>
      <c r="N44" s="62"/>
    </row>
    <row r="45" spans="1:14" ht="15.75" thickBot="1" x14ac:dyDescent="0.3">
      <c r="A45" s="70"/>
      <c r="B45" s="70"/>
      <c r="C45" s="70"/>
      <c r="D45" s="70"/>
      <c r="E45" s="62"/>
      <c r="F45" s="75"/>
      <c r="G45" s="75"/>
      <c r="H45" s="75"/>
      <c r="I45" s="65" t="s">
        <v>18</v>
      </c>
      <c r="J45" s="66"/>
      <c r="K45" s="23">
        <f>+L45+M45+N45</f>
        <v>-2702047.32</v>
      </c>
      <c r="L45" s="23">
        <f>+F41-L41-L42</f>
        <v>0</v>
      </c>
      <c r="M45" s="23">
        <f t="shared" ref="M45" si="22">+G41-M41-M42</f>
        <v>0</v>
      </c>
      <c r="N45" s="23">
        <f>+H41-N41-N42</f>
        <v>-2702047.32</v>
      </c>
    </row>
    <row r="46" spans="1:14" ht="15.75" thickBot="1" x14ac:dyDescent="0.3">
      <c r="A46" s="104">
        <v>9</v>
      </c>
      <c r="B46" s="104" t="s">
        <v>41</v>
      </c>
      <c r="C46" s="104" t="s">
        <v>42</v>
      </c>
      <c r="D46" s="104" t="s">
        <v>43</v>
      </c>
      <c r="E46" s="107">
        <v>241363</v>
      </c>
      <c r="F46" s="110">
        <v>205157</v>
      </c>
      <c r="G46" s="107">
        <v>18103</v>
      </c>
      <c r="H46" s="107">
        <v>18103</v>
      </c>
      <c r="I46" s="113" t="s">
        <v>15</v>
      </c>
      <c r="J46" s="114"/>
      <c r="K46" s="30">
        <v>241363</v>
      </c>
      <c r="L46" s="31">
        <v>205157</v>
      </c>
      <c r="M46" s="31">
        <v>18103</v>
      </c>
      <c r="N46" s="31">
        <v>18103</v>
      </c>
    </row>
    <row r="47" spans="1:14" ht="15.75" thickBot="1" x14ac:dyDescent="0.3">
      <c r="A47" s="106"/>
      <c r="B47" s="106"/>
      <c r="C47" s="106"/>
      <c r="D47" s="106"/>
      <c r="E47" s="108"/>
      <c r="F47" s="111"/>
      <c r="G47" s="108"/>
      <c r="H47" s="108"/>
      <c r="I47" s="113" t="s">
        <v>16</v>
      </c>
      <c r="J47" s="114"/>
      <c r="K47" s="30">
        <v>0</v>
      </c>
      <c r="L47" s="33">
        <v>0</v>
      </c>
      <c r="M47" s="33">
        <v>0</v>
      </c>
      <c r="N47" s="33">
        <v>0</v>
      </c>
    </row>
    <row r="48" spans="1:14" ht="15.75" thickBot="1" x14ac:dyDescent="0.3">
      <c r="A48" s="106"/>
      <c r="B48" s="106"/>
      <c r="C48" s="106"/>
      <c r="D48" s="106"/>
      <c r="E48" s="108"/>
      <c r="F48" s="111"/>
      <c r="G48" s="108"/>
      <c r="H48" s="108"/>
      <c r="I48" s="34" t="s">
        <v>17</v>
      </c>
      <c r="J48" s="34"/>
      <c r="K48" s="30">
        <v>0</v>
      </c>
      <c r="L48" s="33">
        <v>0</v>
      </c>
      <c r="M48" s="33">
        <v>0</v>
      </c>
      <c r="N48" s="33">
        <v>0</v>
      </c>
    </row>
    <row r="49" spans="1:19" ht="15.75" thickBot="1" x14ac:dyDescent="0.3">
      <c r="A49" s="105"/>
      <c r="B49" s="105"/>
      <c r="C49" s="105"/>
      <c r="D49" s="105"/>
      <c r="E49" s="109"/>
      <c r="F49" s="112"/>
      <c r="G49" s="109"/>
      <c r="H49" s="109"/>
      <c r="I49" s="113" t="s">
        <v>18</v>
      </c>
      <c r="J49" s="114"/>
      <c r="K49" s="30">
        <v>0</v>
      </c>
      <c r="L49" s="33">
        <v>0</v>
      </c>
      <c r="M49" s="33">
        <v>0</v>
      </c>
      <c r="N49" s="33">
        <v>0</v>
      </c>
    </row>
    <row r="50" spans="1:19" ht="15.75" thickBot="1" x14ac:dyDescent="0.3">
      <c r="A50" s="104">
        <v>10</v>
      </c>
      <c r="B50" s="104" t="s">
        <v>44</v>
      </c>
      <c r="C50" s="104" t="s">
        <v>45</v>
      </c>
      <c r="D50" s="104" t="s">
        <v>43</v>
      </c>
      <c r="E50" s="107">
        <v>3184095</v>
      </c>
      <c r="F50" s="110">
        <v>2706481</v>
      </c>
      <c r="G50" s="107">
        <v>238807</v>
      </c>
      <c r="H50" s="107">
        <v>238807</v>
      </c>
      <c r="I50" s="113" t="s">
        <v>15</v>
      </c>
      <c r="J50" s="119"/>
      <c r="K50" s="30">
        <f>L50+M50+N50</f>
        <v>3177834.89</v>
      </c>
      <c r="L50" s="33">
        <v>2511771.0900000003</v>
      </c>
      <c r="M50" s="33">
        <v>212804.08999999994</v>
      </c>
      <c r="N50" s="33">
        <v>453259.7099999999</v>
      </c>
    </row>
    <row r="51" spans="1:19" ht="15.75" thickBot="1" x14ac:dyDescent="0.3">
      <c r="A51" s="115"/>
      <c r="B51" s="106"/>
      <c r="C51" s="106"/>
      <c r="D51" s="106"/>
      <c r="E51" s="108"/>
      <c r="F51" s="117"/>
      <c r="G51" s="106"/>
      <c r="H51" s="106"/>
      <c r="I51" s="113" t="s">
        <v>16</v>
      </c>
      <c r="J51" s="114"/>
      <c r="K51" s="30">
        <f t="shared" ref="K51:K105" si="23">L51+M51+N51</f>
        <v>246715.72999999981</v>
      </c>
      <c r="L51" s="33">
        <f>F50-L50</f>
        <v>194709.90999999968</v>
      </c>
      <c r="M51" s="33">
        <f>G50-M50</f>
        <v>26002.910000000062</v>
      </c>
      <c r="N51" s="33">
        <v>26002.910000000062</v>
      </c>
    </row>
    <row r="52" spans="1:19" ht="26.25" thickBot="1" x14ac:dyDescent="0.3">
      <c r="A52" s="115"/>
      <c r="B52" s="106"/>
      <c r="C52" s="106"/>
      <c r="D52" s="106"/>
      <c r="E52" s="108"/>
      <c r="F52" s="117"/>
      <c r="G52" s="106"/>
      <c r="H52" s="106"/>
      <c r="I52" s="36" t="s">
        <v>17</v>
      </c>
      <c r="J52" s="29" t="s">
        <v>54</v>
      </c>
      <c r="K52" s="30">
        <f>L52+M52+N52</f>
        <v>121713.28999999998</v>
      </c>
      <c r="L52" s="33">
        <v>103456.2965</v>
      </c>
      <c r="M52" s="33">
        <v>9128.4967499999984</v>
      </c>
      <c r="N52" s="33">
        <v>9128.4967499999984</v>
      </c>
    </row>
    <row r="53" spans="1:19" ht="27.75" customHeight="1" thickBot="1" x14ac:dyDescent="0.3">
      <c r="A53" s="115"/>
      <c r="B53" s="106"/>
      <c r="C53" s="106"/>
      <c r="D53" s="106"/>
      <c r="E53" s="108"/>
      <c r="F53" s="117"/>
      <c r="G53" s="106"/>
      <c r="H53" s="106"/>
      <c r="I53" s="28" t="s">
        <v>50</v>
      </c>
      <c r="J53" s="36" t="s">
        <v>80</v>
      </c>
      <c r="K53" s="30">
        <f>K51-K52</f>
        <v>125002.43999999983</v>
      </c>
      <c r="L53" s="30">
        <f t="shared" ref="L53:N53" si="24">L51-L52</f>
        <v>91253.613499999687</v>
      </c>
      <c r="M53" s="30">
        <f t="shared" si="24"/>
        <v>16874.413250000063</v>
      </c>
      <c r="N53" s="30">
        <f t="shared" si="24"/>
        <v>16874.413250000063</v>
      </c>
    </row>
    <row r="54" spans="1:19" ht="15.75" thickBot="1" x14ac:dyDescent="0.3">
      <c r="A54" s="116"/>
      <c r="B54" s="105"/>
      <c r="C54" s="105"/>
      <c r="D54" s="105"/>
      <c r="E54" s="109"/>
      <c r="F54" s="118"/>
      <c r="G54" s="105"/>
      <c r="H54" s="105"/>
      <c r="I54" s="113" t="s">
        <v>18</v>
      </c>
      <c r="J54" s="119"/>
      <c r="K54" s="30">
        <f t="shared" si="23"/>
        <v>0</v>
      </c>
      <c r="L54" s="30">
        <f>F50-(L50+L51)</f>
        <v>0</v>
      </c>
      <c r="M54" s="30">
        <v>0</v>
      </c>
      <c r="N54" s="30">
        <v>0</v>
      </c>
    </row>
    <row r="55" spans="1:19" ht="15.75" thickBot="1" x14ac:dyDescent="0.3">
      <c r="A55" s="120">
        <v>11</v>
      </c>
      <c r="B55" s="104" t="s">
        <v>46</v>
      </c>
      <c r="C55" s="104" t="s">
        <v>47</v>
      </c>
      <c r="D55" s="104" t="s">
        <v>19</v>
      </c>
      <c r="E55" s="107">
        <v>8108108</v>
      </c>
      <c r="F55" s="110">
        <v>6891892</v>
      </c>
      <c r="G55" s="107">
        <v>608108</v>
      </c>
      <c r="H55" s="107">
        <v>608108</v>
      </c>
      <c r="I55" s="121" t="s">
        <v>15</v>
      </c>
      <c r="J55" s="119"/>
      <c r="K55" s="30">
        <f t="shared" si="23"/>
        <v>5903139.7700000014</v>
      </c>
      <c r="L55" s="33">
        <v>4410041.1100000003</v>
      </c>
      <c r="M55" s="33">
        <v>364062.27</v>
      </c>
      <c r="N55" s="33">
        <v>1129036.3900000004</v>
      </c>
    </row>
    <row r="56" spans="1:19" ht="15.75" thickBot="1" x14ac:dyDescent="0.3">
      <c r="A56" s="115"/>
      <c r="B56" s="106"/>
      <c r="C56" s="106"/>
      <c r="D56" s="106"/>
      <c r="E56" s="108"/>
      <c r="F56" s="117"/>
      <c r="G56" s="106"/>
      <c r="H56" s="106"/>
      <c r="I56" s="121" t="s">
        <v>16</v>
      </c>
      <c r="J56" s="119"/>
      <c r="K56" s="30">
        <f t="shared" si="23"/>
        <v>3050106.5488235289</v>
      </c>
      <c r="L56" s="33">
        <f>F55-L55</f>
        <v>2481850.8899999997</v>
      </c>
      <c r="M56" s="33">
        <f>(L56/0.85)*0.075</f>
        <v>218986.84323529407</v>
      </c>
      <c r="N56" s="33">
        <v>349268.81558823516</v>
      </c>
    </row>
    <row r="57" spans="1:19" ht="26.25" thickBot="1" x14ac:dyDescent="0.3">
      <c r="A57" s="115"/>
      <c r="B57" s="106"/>
      <c r="C57" s="106"/>
      <c r="D57" s="106"/>
      <c r="E57" s="108"/>
      <c r="F57" s="117"/>
      <c r="G57" s="106"/>
      <c r="H57" s="106"/>
      <c r="I57" s="37" t="s">
        <v>17</v>
      </c>
      <c r="J57" s="36" t="s">
        <v>37</v>
      </c>
      <c r="K57" s="30">
        <f t="shared" si="23"/>
        <v>947604.36</v>
      </c>
      <c r="L57" s="30">
        <v>685055.63459459459</v>
      </c>
      <c r="M57" s="30">
        <v>60446.085405405407</v>
      </c>
      <c r="N57" s="31">
        <v>202102.64</v>
      </c>
    </row>
    <row r="58" spans="1:19" ht="26.25" thickBot="1" x14ac:dyDescent="0.3">
      <c r="A58" s="115"/>
      <c r="B58" s="106"/>
      <c r="C58" s="106"/>
      <c r="D58" s="106"/>
      <c r="E58" s="108"/>
      <c r="F58" s="117"/>
      <c r="G58" s="106"/>
      <c r="H58" s="106"/>
      <c r="I58" s="37" t="s">
        <v>50</v>
      </c>
      <c r="J58" s="34" t="s">
        <v>80</v>
      </c>
      <c r="K58" s="30">
        <f>K56-K57</f>
        <v>2102502.1888235291</v>
      </c>
      <c r="L58" s="30">
        <f t="shared" ref="L58:N58" si="25">L56-L57</f>
        <v>1796795.2554054051</v>
      </c>
      <c r="M58" s="30">
        <f t="shared" si="25"/>
        <v>158540.75782988867</v>
      </c>
      <c r="N58" s="30">
        <f t="shared" si="25"/>
        <v>147166.17558823514</v>
      </c>
    </row>
    <row r="59" spans="1:19" ht="15.75" thickBot="1" x14ac:dyDescent="0.3">
      <c r="A59" s="116"/>
      <c r="B59" s="105"/>
      <c r="C59" s="105"/>
      <c r="D59" s="105"/>
      <c r="E59" s="109"/>
      <c r="F59" s="118"/>
      <c r="G59" s="105"/>
      <c r="H59" s="105"/>
      <c r="I59" s="122" t="s">
        <v>18</v>
      </c>
      <c r="J59" s="123"/>
      <c r="K59" s="30">
        <f t="shared" si="23"/>
        <v>0</v>
      </c>
      <c r="L59" s="35">
        <v>0</v>
      </c>
      <c r="M59" s="35">
        <v>0</v>
      </c>
      <c r="N59" s="35">
        <v>0</v>
      </c>
    </row>
    <row r="60" spans="1:19" ht="15.75" thickBot="1" x14ac:dyDescent="0.3">
      <c r="A60" s="104">
        <v>12</v>
      </c>
      <c r="B60" s="104" t="s">
        <v>48</v>
      </c>
      <c r="C60" s="104" t="s">
        <v>49</v>
      </c>
      <c r="D60" s="104" t="s">
        <v>43</v>
      </c>
      <c r="E60" s="107">
        <v>11690083</v>
      </c>
      <c r="F60" s="110">
        <v>9936572</v>
      </c>
      <c r="G60" s="107">
        <v>876755</v>
      </c>
      <c r="H60" s="107">
        <v>876756</v>
      </c>
      <c r="I60" s="113" t="s">
        <v>15</v>
      </c>
      <c r="J60" s="114"/>
      <c r="K60" s="30">
        <f t="shared" si="23"/>
        <v>0</v>
      </c>
      <c r="L60" s="31">
        <v>0</v>
      </c>
      <c r="M60" s="31">
        <v>0</v>
      </c>
      <c r="N60" s="31">
        <v>0</v>
      </c>
      <c r="O60" s="43"/>
      <c r="P60" s="42"/>
      <c r="Q60" s="42"/>
      <c r="R60" s="41"/>
      <c r="S60" s="41"/>
    </row>
    <row r="61" spans="1:19" ht="15.75" thickBot="1" x14ac:dyDescent="0.3">
      <c r="A61" s="106"/>
      <c r="B61" s="106"/>
      <c r="C61" s="106"/>
      <c r="D61" s="106"/>
      <c r="E61" s="108"/>
      <c r="F61" s="111"/>
      <c r="G61" s="108"/>
      <c r="H61" s="108"/>
      <c r="I61" s="113" t="s">
        <v>16</v>
      </c>
      <c r="J61" s="114"/>
      <c r="K61" s="30">
        <f t="shared" si="23"/>
        <v>11690083</v>
      </c>
      <c r="L61" s="33">
        <v>9936572</v>
      </c>
      <c r="M61" s="33">
        <v>876755</v>
      </c>
      <c r="N61" s="33">
        <v>876756</v>
      </c>
    </row>
    <row r="62" spans="1:19" ht="26.25" thickBot="1" x14ac:dyDescent="0.3">
      <c r="A62" s="106"/>
      <c r="B62" s="106"/>
      <c r="C62" s="106"/>
      <c r="D62" s="106"/>
      <c r="E62" s="108"/>
      <c r="F62" s="111"/>
      <c r="G62" s="108"/>
      <c r="H62" s="108"/>
      <c r="I62" s="38" t="s">
        <v>17</v>
      </c>
      <c r="J62" s="36" t="s">
        <v>37</v>
      </c>
      <c r="K62" s="30">
        <f t="shared" si="23"/>
        <v>614456.03299999994</v>
      </c>
      <c r="L62" s="33">
        <v>524240.32199999993</v>
      </c>
      <c r="M62" s="33">
        <v>74310.109000000055</v>
      </c>
      <c r="N62" s="33">
        <v>15905.602000000001</v>
      </c>
    </row>
    <row r="63" spans="1:19" ht="32.25" customHeight="1" thickBot="1" x14ac:dyDescent="0.3">
      <c r="A63" s="106"/>
      <c r="B63" s="106"/>
      <c r="C63" s="106"/>
      <c r="D63" s="106"/>
      <c r="E63" s="108"/>
      <c r="F63" s="111"/>
      <c r="G63" s="108"/>
      <c r="H63" s="108"/>
      <c r="I63" s="38" t="s">
        <v>50</v>
      </c>
      <c r="J63" s="36" t="s">
        <v>39</v>
      </c>
      <c r="K63" s="30">
        <f t="shared" si="23"/>
        <v>1519151.0295968747</v>
      </c>
      <c r="L63" s="33">
        <v>1291278.3499999999</v>
      </c>
      <c r="M63" s="33">
        <v>113936.325</v>
      </c>
      <c r="N63" s="33">
        <v>113936.354596875</v>
      </c>
    </row>
    <row r="64" spans="1:19" ht="26.25" thickBot="1" x14ac:dyDescent="0.3">
      <c r="A64" s="106"/>
      <c r="B64" s="106"/>
      <c r="C64" s="106"/>
      <c r="D64" s="106"/>
      <c r="E64" s="108"/>
      <c r="F64" s="111"/>
      <c r="G64" s="108"/>
      <c r="H64" s="108"/>
      <c r="I64" s="38" t="s">
        <v>51</v>
      </c>
      <c r="J64" s="36" t="s">
        <v>40</v>
      </c>
      <c r="K64" s="30">
        <f t="shared" si="23"/>
        <v>2738300</v>
      </c>
      <c r="L64" s="33">
        <v>2327555</v>
      </c>
      <c r="M64" s="33">
        <v>205372.5</v>
      </c>
      <c r="N64" s="33">
        <v>205372.5</v>
      </c>
    </row>
    <row r="65" spans="1:14" ht="26.25" thickBot="1" x14ac:dyDescent="0.3">
      <c r="A65" s="106"/>
      <c r="B65" s="106"/>
      <c r="C65" s="106"/>
      <c r="D65" s="106"/>
      <c r="E65" s="108"/>
      <c r="F65" s="111"/>
      <c r="G65" s="108"/>
      <c r="H65" s="108"/>
      <c r="I65" s="38" t="s">
        <v>81</v>
      </c>
      <c r="J65" s="36" t="s">
        <v>82</v>
      </c>
      <c r="K65" s="30">
        <f t="shared" si="23"/>
        <v>6818175.9374031248</v>
      </c>
      <c r="L65" s="33">
        <v>5793498.3279999997</v>
      </c>
      <c r="M65" s="33">
        <v>483136.06599999999</v>
      </c>
      <c r="N65" s="44">
        <v>541541.54340312502</v>
      </c>
    </row>
    <row r="66" spans="1:14" ht="15.75" thickBot="1" x14ac:dyDescent="0.3">
      <c r="A66" s="105"/>
      <c r="B66" s="105"/>
      <c r="C66" s="105"/>
      <c r="D66" s="105"/>
      <c r="E66" s="109"/>
      <c r="F66" s="112"/>
      <c r="G66" s="109"/>
      <c r="H66" s="109"/>
      <c r="I66" s="113" t="s">
        <v>18</v>
      </c>
      <c r="J66" s="114"/>
      <c r="K66" s="30">
        <f t="shared" si="23"/>
        <v>0</v>
      </c>
      <c r="L66" s="33">
        <v>0</v>
      </c>
      <c r="M66" s="33">
        <v>0</v>
      </c>
      <c r="N66" s="33">
        <v>0</v>
      </c>
    </row>
    <row r="67" spans="1:14" ht="15.75" thickBot="1" x14ac:dyDescent="0.3">
      <c r="A67" s="104">
        <v>13</v>
      </c>
      <c r="B67" s="104" t="s">
        <v>52</v>
      </c>
      <c r="C67" s="104" t="s">
        <v>53</v>
      </c>
      <c r="D67" s="104" t="s">
        <v>19</v>
      </c>
      <c r="E67" s="107">
        <f>F67+G67+H67</f>
        <v>48006564.799999997</v>
      </c>
      <c r="F67" s="110">
        <v>40726998</v>
      </c>
      <c r="G67" s="110">
        <v>7190673</v>
      </c>
      <c r="H67" s="110">
        <v>88893.8</v>
      </c>
      <c r="I67" s="113" t="s">
        <v>15</v>
      </c>
      <c r="J67" s="114"/>
      <c r="K67" s="39">
        <f t="shared" si="23"/>
        <v>37228295.250000007</v>
      </c>
      <c r="L67" s="46">
        <v>35543569.870000005</v>
      </c>
      <c r="M67" s="46">
        <v>1307540.04</v>
      </c>
      <c r="N67" s="46">
        <v>377185.34</v>
      </c>
    </row>
    <row r="68" spans="1:14" ht="15.75" thickBot="1" x14ac:dyDescent="0.3">
      <c r="A68" s="106"/>
      <c r="B68" s="106"/>
      <c r="C68" s="106"/>
      <c r="D68" s="106"/>
      <c r="E68" s="108"/>
      <c r="F68" s="111"/>
      <c r="G68" s="111"/>
      <c r="H68" s="111"/>
      <c r="I68" s="113" t="s">
        <v>16</v>
      </c>
      <c r="J68" s="114"/>
      <c r="K68" s="39">
        <f>K69+K70</f>
        <v>1849293</v>
      </c>
      <c r="L68" s="39">
        <f t="shared" ref="L68:M68" si="26">L69+L70</f>
        <v>1571899.05</v>
      </c>
      <c r="M68" s="39">
        <f t="shared" si="26"/>
        <v>277393.94999999995</v>
      </c>
      <c r="N68" s="39">
        <v>0</v>
      </c>
    </row>
    <row r="69" spans="1:14" ht="26.25" thickBot="1" x14ac:dyDescent="0.3">
      <c r="A69" s="106"/>
      <c r="B69" s="106"/>
      <c r="C69" s="106"/>
      <c r="D69" s="106"/>
      <c r="E69" s="108"/>
      <c r="F69" s="111"/>
      <c r="G69" s="111"/>
      <c r="H69" s="111"/>
      <c r="I69" s="36" t="s">
        <v>17</v>
      </c>
      <c r="J69" s="36" t="s">
        <v>37</v>
      </c>
      <c r="K69" s="39">
        <f>L69+M69</f>
        <v>1349293</v>
      </c>
      <c r="L69" s="39">
        <v>1146899.05</v>
      </c>
      <c r="M69" s="39">
        <v>202393.94999999998</v>
      </c>
      <c r="N69" s="39">
        <v>0</v>
      </c>
    </row>
    <row r="70" spans="1:14" ht="26.25" thickBot="1" x14ac:dyDescent="0.3">
      <c r="A70" s="106"/>
      <c r="B70" s="106"/>
      <c r="C70" s="106"/>
      <c r="D70" s="106"/>
      <c r="E70" s="108"/>
      <c r="F70" s="111"/>
      <c r="G70" s="111"/>
      <c r="H70" s="111"/>
      <c r="I70" s="28" t="s">
        <v>50</v>
      </c>
      <c r="J70" s="36" t="s">
        <v>39</v>
      </c>
      <c r="K70" s="39">
        <f>L70+M70</f>
        <v>500000</v>
      </c>
      <c r="L70" s="39">
        <v>425000</v>
      </c>
      <c r="M70" s="39">
        <v>75000</v>
      </c>
      <c r="N70" s="39"/>
    </row>
    <row r="71" spans="1:14" ht="15.75" thickBot="1" x14ac:dyDescent="0.3">
      <c r="A71" s="105"/>
      <c r="B71" s="105"/>
      <c r="C71" s="105"/>
      <c r="D71" s="105"/>
      <c r="E71" s="109"/>
      <c r="F71" s="112"/>
      <c r="G71" s="112"/>
      <c r="H71" s="112"/>
      <c r="I71" s="113" t="s">
        <v>18</v>
      </c>
      <c r="J71" s="114"/>
      <c r="K71" s="39">
        <f>E67-K67-K68</f>
        <v>8928976.5499999896</v>
      </c>
      <c r="L71" s="39">
        <v>0</v>
      </c>
      <c r="M71" s="39">
        <v>0</v>
      </c>
      <c r="N71" s="39">
        <v>0</v>
      </c>
    </row>
    <row r="72" spans="1:14" ht="15.75" thickBot="1" x14ac:dyDescent="0.3">
      <c r="A72" s="104">
        <v>14</v>
      </c>
      <c r="B72" s="104" t="s">
        <v>55</v>
      </c>
      <c r="C72" s="104" t="s">
        <v>56</v>
      </c>
      <c r="D72" s="104" t="s">
        <v>57</v>
      </c>
      <c r="E72" s="107">
        <f t="shared" ref="E72" si="27">F72+G72+H72</f>
        <v>19290536.8915</v>
      </c>
      <c r="F72" s="110">
        <v>16408509.8915</v>
      </c>
      <c r="G72" s="110">
        <v>2882027</v>
      </c>
      <c r="H72" s="110">
        <v>0</v>
      </c>
      <c r="I72" s="113" t="s">
        <v>15</v>
      </c>
      <c r="J72" s="114"/>
      <c r="K72" s="39">
        <f>L72+M72+N72</f>
        <v>1500785.7100000002</v>
      </c>
      <c r="L72" s="46">
        <v>1473425.37</v>
      </c>
      <c r="M72" s="46">
        <v>0</v>
      </c>
      <c r="N72" s="46">
        <v>27360.34</v>
      </c>
    </row>
    <row r="73" spans="1:14" ht="15.75" thickBot="1" x14ac:dyDescent="0.3">
      <c r="A73" s="115"/>
      <c r="B73" s="115"/>
      <c r="C73" s="115"/>
      <c r="D73" s="106"/>
      <c r="E73" s="108"/>
      <c r="F73" s="124"/>
      <c r="G73" s="124"/>
      <c r="H73" s="124"/>
      <c r="I73" s="126" t="s">
        <v>16</v>
      </c>
      <c r="J73" s="126"/>
      <c r="K73" s="30">
        <f>K74+K75</f>
        <v>16368143.02</v>
      </c>
      <c r="L73" s="30">
        <f t="shared" ref="L73:N73" si="28">L74+L75</f>
        <v>13912921.567</v>
      </c>
      <c r="M73" s="30">
        <f t="shared" si="28"/>
        <v>2455221.4529999997</v>
      </c>
      <c r="N73" s="30">
        <f t="shared" si="28"/>
        <v>0</v>
      </c>
    </row>
    <row r="74" spans="1:14" ht="26.25" thickBot="1" x14ac:dyDescent="0.3">
      <c r="A74" s="115"/>
      <c r="B74" s="115"/>
      <c r="C74" s="115"/>
      <c r="D74" s="106"/>
      <c r="E74" s="108"/>
      <c r="F74" s="124"/>
      <c r="G74" s="124"/>
      <c r="H74" s="124"/>
      <c r="I74" s="36" t="s">
        <v>17</v>
      </c>
      <c r="J74" s="36" t="s">
        <v>37</v>
      </c>
      <c r="K74" s="30">
        <f>L74+M74</f>
        <v>2368143.02</v>
      </c>
      <c r="L74" s="33">
        <v>2012921.567</v>
      </c>
      <c r="M74" s="33">
        <v>355221.45299999998</v>
      </c>
      <c r="N74" s="33">
        <v>0</v>
      </c>
    </row>
    <row r="75" spans="1:14" ht="26.25" thickBot="1" x14ac:dyDescent="0.3">
      <c r="A75" s="115"/>
      <c r="B75" s="115"/>
      <c r="C75" s="115"/>
      <c r="D75" s="106"/>
      <c r="E75" s="108"/>
      <c r="F75" s="124"/>
      <c r="G75" s="124"/>
      <c r="H75" s="124"/>
      <c r="I75" s="36" t="s">
        <v>50</v>
      </c>
      <c r="J75" s="36" t="s">
        <v>83</v>
      </c>
      <c r="K75" s="30">
        <f>L75+M75</f>
        <v>14000000</v>
      </c>
      <c r="L75" s="33">
        <v>11900000</v>
      </c>
      <c r="M75" s="33">
        <v>2100000</v>
      </c>
      <c r="N75" s="33">
        <v>0</v>
      </c>
    </row>
    <row r="76" spans="1:14" ht="15.75" thickBot="1" x14ac:dyDescent="0.3">
      <c r="A76" s="116"/>
      <c r="B76" s="116"/>
      <c r="C76" s="116"/>
      <c r="D76" s="105"/>
      <c r="E76" s="109"/>
      <c r="F76" s="125"/>
      <c r="G76" s="125"/>
      <c r="H76" s="125"/>
      <c r="I76" s="126" t="s">
        <v>18</v>
      </c>
      <c r="J76" s="127"/>
      <c r="K76" s="30">
        <f>E72-K72-K73</f>
        <v>1421608.1614999995</v>
      </c>
      <c r="L76" s="30">
        <v>0</v>
      </c>
      <c r="M76" s="30">
        <v>0</v>
      </c>
      <c r="N76" s="30">
        <v>0</v>
      </c>
    </row>
    <row r="77" spans="1:14" ht="15.75" thickBot="1" x14ac:dyDescent="0.3">
      <c r="A77" s="104">
        <v>15</v>
      </c>
      <c r="B77" s="104" t="s">
        <v>58</v>
      </c>
      <c r="C77" s="104" t="s">
        <v>59</v>
      </c>
      <c r="D77" s="104" t="s">
        <v>19</v>
      </c>
      <c r="E77" s="107">
        <f t="shared" ref="E77" si="29">F77+G77+H77</f>
        <v>4533316</v>
      </c>
      <c r="F77" s="110">
        <v>3853319</v>
      </c>
      <c r="G77" s="110">
        <v>679997</v>
      </c>
      <c r="H77" s="110">
        <v>0</v>
      </c>
      <c r="I77" s="128" t="s">
        <v>15</v>
      </c>
      <c r="J77" s="129"/>
      <c r="K77" s="39">
        <f>L77+M77+N77</f>
        <v>3217040.41</v>
      </c>
      <c r="L77" s="46">
        <v>2924396.99</v>
      </c>
      <c r="M77" s="46">
        <v>279251.42</v>
      </c>
      <c r="N77" s="46">
        <v>13392</v>
      </c>
    </row>
    <row r="78" spans="1:14" ht="15.75" thickBot="1" x14ac:dyDescent="0.3">
      <c r="A78" s="106"/>
      <c r="B78" s="106"/>
      <c r="C78" s="106"/>
      <c r="D78" s="106"/>
      <c r="E78" s="108"/>
      <c r="F78" s="111"/>
      <c r="G78" s="111"/>
      <c r="H78" s="111"/>
      <c r="I78" s="128" t="s">
        <v>16</v>
      </c>
      <c r="J78" s="129"/>
      <c r="K78" s="39">
        <f>K79</f>
        <v>1316276</v>
      </c>
      <c r="L78" s="39">
        <f t="shared" ref="L78:M78" si="30">L79</f>
        <v>1118834.5999999999</v>
      </c>
      <c r="M78" s="39">
        <f t="shared" si="30"/>
        <v>197441.4</v>
      </c>
      <c r="N78" s="46">
        <v>0</v>
      </c>
    </row>
    <row r="79" spans="1:14" ht="26.25" thickBot="1" x14ac:dyDescent="0.3">
      <c r="A79" s="106"/>
      <c r="B79" s="106"/>
      <c r="C79" s="106"/>
      <c r="D79" s="106"/>
      <c r="E79" s="108"/>
      <c r="F79" s="111"/>
      <c r="G79" s="111"/>
      <c r="H79" s="111"/>
      <c r="I79" s="50" t="s">
        <v>17</v>
      </c>
      <c r="J79" s="51" t="s">
        <v>84</v>
      </c>
      <c r="K79" s="39">
        <v>1316276</v>
      </c>
      <c r="L79" s="52">
        <v>1118834.5999999999</v>
      </c>
      <c r="M79" s="52">
        <v>197441.4</v>
      </c>
      <c r="N79" s="52">
        <v>0</v>
      </c>
    </row>
    <row r="80" spans="1:14" ht="15.75" thickBot="1" x14ac:dyDescent="0.3">
      <c r="A80" s="105"/>
      <c r="B80" s="105"/>
      <c r="C80" s="105"/>
      <c r="D80" s="105"/>
      <c r="E80" s="109"/>
      <c r="F80" s="112"/>
      <c r="G80" s="112"/>
      <c r="H80" s="112"/>
      <c r="I80" s="128" t="s">
        <v>18</v>
      </c>
      <c r="J80" s="129"/>
      <c r="K80" s="39">
        <f>E77-K77-K78</f>
        <v>-0.41000000014901161</v>
      </c>
      <c r="L80" s="45">
        <v>0</v>
      </c>
      <c r="M80" s="45">
        <v>0</v>
      </c>
      <c r="N80" s="45">
        <v>0</v>
      </c>
    </row>
    <row r="81" spans="1:14" ht="15.75" thickBot="1" x14ac:dyDescent="0.3">
      <c r="A81" s="104">
        <v>16</v>
      </c>
      <c r="B81" s="104" t="s">
        <v>60</v>
      </c>
      <c r="C81" s="104" t="s">
        <v>61</v>
      </c>
      <c r="D81" s="104" t="s">
        <v>19</v>
      </c>
      <c r="E81" s="107">
        <v>18033760.176470593</v>
      </c>
      <c r="F81" s="110">
        <v>15328696.150000002</v>
      </c>
      <c r="G81" s="110">
        <v>2705064.026470589</v>
      </c>
      <c r="H81" s="110">
        <v>0</v>
      </c>
      <c r="I81" s="128" t="s">
        <v>15</v>
      </c>
      <c r="J81" s="129"/>
      <c r="K81" s="39">
        <f>L81+M81+N81</f>
        <v>16723883.33</v>
      </c>
      <c r="L81" s="53">
        <v>16011893.890000001</v>
      </c>
      <c r="M81" s="39">
        <v>197018.65999999997</v>
      </c>
      <c r="N81" s="39">
        <v>514970.77999999997</v>
      </c>
    </row>
    <row r="82" spans="1:14" ht="15.75" thickBot="1" x14ac:dyDescent="0.3">
      <c r="A82" s="106"/>
      <c r="B82" s="106"/>
      <c r="C82" s="106"/>
      <c r="D82" s="106"/>
      <c r="E82" s="108"/>
      <c r="F82" s="111"/>
      <c r="G82" s="111"/>
      <c r="H82" s="111"/>
      <c r="I82" s="128" t="s">
        <v>16</v>
      </c>
      <c r="J82" s="129"/>
      <c r="K82" s="39">
        <f>K83</f>
        <v>419387</v>
      </c>
      <c r="L82" s="39">
        <f t="shared" ref="L82:M82" si="31">L83</f>
        <v>356478.95</v>
      </c>
      <c r="M82" s="39">
        <f t="shared" si="31"/>
        <v>62908.049999999996</v>
      </c>
      <c r="N82" s="45">
        <f t="shared" ref="N82" si="32">N83</f>
        <v>0</v>
      </c>
    </row>
    <row r="83" spans="1:14" ht="26.25" thickBot="1" x14ac:dyDescent="0.3">
      <c r="A83" s="106"/>
      <c r="B83" s="106"/>
      <c r="C83" s="106"/>
      <c r="D83" s="106"/>
      <c r="E83" s="108"/>
      <c r="F83" s="111"/>
      <c r="G83" s="111"/>
      <c r="H83" s="111"/>
      <c r="I83" s="54" t="s">
        <v>17</v>
      </c>
      <c r="J83" s="54" t="s">
        <v>39</v>
      </c>
      <c r="K83" s="39">
        <v>419387</v>
      </c>
      <c r="L83" s="39">
        <f>K83*0.85</f>
        <v>356478.95</v>
      </c>
      <c r="M83" s="39">
        <f>K83*0.15</f>
        <v>62908.049999999996</v>
      </c>
      <c r="N83" s="39">
        <v>0</v>
      </c>
    </row>
    <row r="84" spans="1:14" ht="15.75" thickBot="1" x14ac:dyDescent="0.3">
      <c r="A84" s="105"/>
      <c r="B84" s="105"/>
      <c r="C84" s="105"/>
      <c r="D84" s="105"/>
      <c r="E84" s="109"/>
      <c r="F84" s="112"/>
      <c r="G84" s="112"/>
      <c r="H84" s="112"/>
      <c r="I84" s="128" t="s">
        <v>18</v>
      </c>
      <c r="J84" s="129"/>
      <c r="K84" s="39">
        <f>E81-K81-K82</f>
        <v>890489.84647059254</v>
      </c>
      <c r="L84" s="45">
        <v>0</v>
      </c>
      <c r="M84" s="45">
        <v>0</v>
      </c>
      <c r="N84" s="45">
        <v>0</v>
      </c>
    </row>
    <row r="85" spans="1:14" ht="15.75" thickBot="1" x14ac:dyDescent="0.3">
      <c r="A85" s="104">
        <v>17</v>
      </c>
      <c r="B85" s="104" t="s">
        <v>62</v>
      </c>
      <c r="C85" s="104" t="s">
        <v>63</v>
      </c>
      <c r="D85" s="104" t="s">
        <v>64</v>
      </c>
      <c r="E85" s="107">
        <f>F85+G85+H85</f>
        <v>6074627.977</v>
      </c>
      <c r="F85" s="110">
        <v>5151880.7769999998</v>
      </c>
      <c r="G85" s="110">
        <v>920468</v>
      </c>
      <c r="H85" s="110">
        <v>2279.1999999999998</v>
      </c>
      <c r="I85" s="128" t="s">
        <v>15</v>
      </c>
      <c r="J85" s="134"/>
      <c r="K85" s="39">
        <f t="shared" si="23"/>
        <v>5480015.6799999997</v>
      </c>
      <c r="L85" s="46">
        <v>4478836.42</v>
      </c>
      <c r="M85" s="46">
        <v>682020.67999999993</v>
      </c>
      <c r="N85" s="46">
        <v>319158.58</v>
      </c>
    </row>
    <row r="86" spans="1:14" ht="15.75" thickBot="1" x14ac:dyDescent="0.3">
      <c r="A86" s="130"/>
      <c r="B86" s="130"/>
      <c r="C86" s="130"/>
      <c r="D86" s="130"/>
      <c r="E86" s="130"/>
      <c r="F86" s="132"/>
      <c r="G86" s="132"/>
      <c r="H86" s="132"/>
      <c r="I86" s="128" t="s">
        <v>16</v>
      </c>
      <c r="J86" s="134"/>
      <c r="K86" s="39">
        <f>K87</f>
        <v>434171.21</v>
      </c>
      <c r="L86" s="39">
        <f t="shared" ref="L86:M86" si="33">L87</f>
        <v>369045.52850000001</v>
      </c>
      <c r="M86" s="39">
        <f t="shared" si="33"/>
        <v>65125.681499999999</v>
      </c>
      <c r="N86" s="46">
        <v>0</v>
      </c>
    </row>
    <row r="87" spans="1:14" ht="30.75" thickBot="1" x14ac:dyDescent="0.3">
      <c r="A87" s="130"/>
      <c r="B87" s="130"/>
      <c r="C87" s="130"/>
      <c r="D87" s="130"/>
      <c r="E87" s="130"/>
      <c r="F87" s="132"/>
      <c r="G87" s="132"/>
      <c r="H87" s="132"/>
      <c r="I87" s="48" t="s">
        <v>17</v>
      </c>
      <c r="J87" s="55" t="s">
        <v>37</v>
      </c>
      <c r="K87" s="39">
        <f t="shared" si="23"/>
        <v>434171.21</v>
      </c>
      <c r="L87" s="46">
        <v>369045.52850000001</v>
      </c>
      <c r="M87" s="46">
        <v>65125.681499999999</v>
      </c>
      <c r="N87" s="46"/>
    </row>
    <row r="88" spans="1:14" ht="15.75" thickBot="1" x14ac:dyDescent="0.3">
      <c r="A88" s="131"/>
      <c r="B88" s="131"/>
      <c r="C88" s="131"/>
      <c r="D88" s="131"/>
      <c r="E88" s="131"/>
      <c r="F88" s="133"/>
      <c r="G88" s="133"/>
      <c r="H88" s="133"/>
      <c r="I88" s="128" t="s">
        <v>18</v>
      </c>
      <c r="J88" s="129"/>
      <c r="K88" s="39">
        <f>E85-K85-K86</f>
        <v>160441.08700000023</v>
      </c>
      <c r="L88" s="46">
        <v>0</v>
      </c>
      <c r="M88" s="46">
        <v>0</v>
      </c>
      <c r="N88" s="46">
        <v>0</v>
      </c>
    </row>
    <row r="89" spans="1:14" ht="15.75" thickBot="1" x14ac:dyDescent="0.3">
      <c r="A89" s="104">
        <v>18</v>
      </c>
      <c r="B89" s="104" t="s">
        <v>65</v>
      </c>
      <c r="C89" s="104" t="s">
        <v>66</v>
      </c>
      <c r="D89" s="104" t="s">
        <v>19</v>
      </c>
      <c r="E89" s="107">
        <v>13448754</v>
      </c>
      <c r="F89" s="110">
        <v>11431441</v>
      </c>
      <c r="G89" s="110">
        <v>2017313</v>
      </c>
      <c r="H89" s="135">
        <v>0</v>
      </c>
      <c r="I89" s="128" t="s">
        <v>15</v>
      </c>
      <c r="J89" s="129"/>
      <c r="K89" s="39">
        <f>L89+M89+N89</f>
        <v>9660159.4299999997</v>
      </c>
      <c r="L89" s="46">
        <v>9219799.8499999996</v>
      </c>
      <c r="M89" s="46">
        <v>273430.68</v>
      </c>
      <c r="N89" s="46">
        <v>166928.9</v>
      </c>
    </row>
    <row r="90" spans="1:14" ht="15.75" thickBot="1" x14ac:dyDescent="0.3">
      <c r="A90" s="106"/>
      <c r="B90" s="106"/>
      <c r="C90" s="106"/>
      <c r="D90" s="106"/>
      <c r="E90" s="106"/>
      <c r="F90" s="117"/>
      <c r="G90" s="117"/>
      <c r="H90" s="117"/>
      <c r="I90" s="128" t="s">
        <v>16</v>
      </c>
      <c r="J90" s="134"/>
      <c r="K90" s="39">
        <f>K91+K92</f>
        <v>3381543.3</v>
      </c>
      <c r="L90" s="45">
        <f>F89-L89</f>
        <v>2211641.1500000004</v>
      </c>
      <c r="M90" s="45">
        <f>L90/0.85*0.15</f>
        <v>390289.61470588244</v>
      </c>
      <c r="N90" s="45">
        <v>0</v>
      </c>
    </row>
    <row r="91" spans="1:14" ht="26.25" thickBot="1" x14ac:dyDescent="0.3">
      <c r="A91" s="106"/>
      <c r="B91" s="106"/>
      <c r="C91" s="106"/>
      <c r="D91" s="106"/>
      <c r="E91" s="106"/>
      <c r="F91" s="117"/>
      <c r="G91" s="117"/>
      <c r="H91" s="117"/>
      <c r="I91" s="54" t="s">
        <v>17</v>
      </c>
      <c r="J91" s="54" t="s">
        <v>39</v>
      </c>
      <c r="K91" s="39">
        <f>L91+M91</f>
        <v>1988272</v>
      </c>
      <c r="L91" s="46">
        <v>1690031.2</v>
      </c>
      <c r="M91" s="46">
        <v>298240.8</v>
      </c>
      <c r="N91" s="46">
        <v>0</v>
      </c>
    </row>
    <row r="92" spans="1:14" ht="26.25" thickBot="1" x14ac:dyDescent="0.3">
      <c r="A92" s="106"/>
      <c r="B92" s="106"/>
      <c r="C92" s="106"/>
      <c r="D92" s="106"/>
      <c r="E92" s="106"/>
      <c r="F92" s="117"/>
      <c r="G92" s="117"/>
      <c r="H92" s="117"/>
      <c r="I92" s="54" t="s">
        <v>50</v>
      </c>
      <c r="J92" s="49" t="s">
        <v>80</v>
      </c>
      <c r="K92" s="39">
        <v>1393271.3</v>
      </c>
      <c r="L92" s="46">
        <v>1184280.605</v>
      </c>
      <c r="M92" s="46">
        <v>208990.69500000001</v>
      </c>
      <c r="N92" s="46"/>
    </row>
    <row r="93" spans="1:14" ht="15.75" thickBot="1" x14ac:dyDescent="0.3">
      <c r="A93" s="105"/>
      <c r="B93" s="105"/>
      <c r="C93" s="105"/>
      <c r="D93" s="105"/>
      <c r="E93" s="105"/>
      <c r="F93" s="118"/>
      <c r="G93" s="118"/>
      <c r="H93" s="118"/>
      <c r="I93" s="128" t="s">
        <v>18</v>
      </c>
      <c r="J93" s="134"/>
      <c r="K93" s="39">
        <f>E89-K89-K90</f>
        <v>407051.27000000048</v>
      </c>
      <c r="L93" s="45">
        <v>0</v>
      </c>
      <c r="M93" s="45">
        <v>0</v>
      </c>
      <c r="N93" s="45">
        <v>0</v>
      </c>
    </row>
    <row r="94" spans="1:14" ht="15.75" thickBot="1" x14ac:dyDescent="0.3">
      <c r="A94" s="104">
        <v>19</v>
      </c>
      <c r="B94" s="104" t="s">
        <v>67</v>
      </c>
      <c r="C94" s="104" t="s">
        <v>68</v>
      </c>
      <c r="D94" s="104" t="s">
        <v>69</v>
      </c>
      <c r="E94" s="107">
        <v>16440119</v>
      </c>
      <c r="F94" s="110">
        <v>13974101</v>
      </c>
      <c r="G94" s="110">
        <v>0</v>
      </c>
      <c r="H94" s="110">
        <v>2466018</v>
      </c>
      <c r="I94" s="128" t="s">
        <v>15</v>
      </c>
      <c r="J94" s="134"/>
      <c r="K94" s="39">
        <f t="shared" si="23"/>
        <v>11287054.809999997</v>
      </c>
      <c r="L94" s="56">
        <v>9570595.6899999976</v>
      </c>
      <c r="M94" s="39">
        <v>0</v>
      </c>
      <c r="N94" s="39">
        <v>1716459.1199999999</v>
      </c>
    </row>
    <row r="95" spans="1:14" ht="15.75" thickBot="1" x14ac:dyDescent="0.3">
      <c r="A95" s="106"/>
      <c r="B95" s="106"/>
      <c r="C95" s="106"/>
      <c r="D95" s="106"/>
      <c r="E95" s="130"/>
      <c r="F95" s="132"/>
      <c r="G95" s="132"/>
      <c r="H95" s="132"/>
      <c r="I95" s="128" t="s">
        <v>16</v>
      </c>
      <c r="J95" s="134"/>
      <c r="K95" s="39">
        <f>K96+K97+K98</f>
        <v>3781000</v>
      </c>
      <c r="L95" s="39">
        <f t="shared" ref="L95:N95" si="34">L96+L97+L98</f>
        <v>3213850</v>
      </c>
      <c r="M95" s="39">
        <f t="shared" si="34"/>
        <v>0</v>
      </c>
      <c r="N95" s="39">
        <f t="shared" si="34"/>
        <v>567150</v>
      </c>
    </row>
    <row r="96" spans="1:14" ht="26.25" thickBot="1" x14ac:dyDescent="0.3">
      <c r="A96" s="106"/>
      <c r="B96" s="106"/>
      <c r="C96" s="106"/>
      <c r="D96" s="106"/>
      <c r="E96" s="130"/>
      <c r="F96" s="132"/>
      <c r="G96" s="132"/>
      <c r="H96" s="132"/>
      <c r="I96" s="54" t="s">
        <v>17</v>
      </c>
      <c r="J96" s="54" t="s">
        <v>37</v>
      </c>
      <c r="K96" s="39">
        <f t="shared" si="23"/>
        <v>1138854</v>
      </c>
      <c r="L96" s="39">
        <v>968025.9</v>
      </c>
      <c r="M96" s="39">
        <v>0</v>
      </c>
      <c r="N96" s="39">
        <v>170828.1</v>
      </c>
    </row>
    <row r="97" spans="1:15" ht="26.25" thickBot="1" x14ac:dyDescent="0.3">
      <c r="A97" s="106"/>
      <c r="B97" s="106"/>
      <c r="C97" s="106"/>
      <c r="D97" s="106"/>
      <c r="E97" s="130"/>
      <c r="F97" s="132"/>
      <c r="G97" s="132"/>
      <c r="H97" s="132"/>
      <c r="I97" s="48" t="s">
        <v>50</v>
      </c>
      <c r="J97" s="54" t="s">
        <v>39</v>
      </c>
      <c r="K97" s="39">
        <f t="shared" si="23"/>
        <v>1727408</v>
      </c>
      <c r="L97" s="39">
        <v>1468296.8</v>
      </c>
      <c r="M97" s="39">
        <v>0</v>
      </c>
      <c r="N97" s="39">
        <v>259111.19999999998</v>
      </c>
    </row>
    <row r="98" spans="1:15" ht="26.25" thickBot="1" x14ac:dyDescent="0.3">
      <c r="A98" s="106"/>
      <c r="B98" s="106"/>
      <c r="C98" s="106"/>
      <c r="D98" s="106"/>
      <c r="E98" s="130"/>
      <c r="F98" s="132"/>
      <c r="G98" s="132"/>
      <c r="H98" s="132"/>
      <c r="I98" s="48" t="s">
        <v>51</v>
      </c>
      <c r="J98" s="54" t="s">
        <v>40</v>
      </c>
      <c r="K98" s="39">
        <f>L98+M98+N98</f>
        <v>914738</v>
      </c>
      <c r="L98" s="39">
        <v>777527.29999999993</v>
      </c>
      <c r="M98" s="39">
        <v>0</v>
      </c>
      <c r="N98" s="57">
        <v>137210.70000000001</v>
      </c>
      <c r="O98" s="47"/>
    </row>
    <row r="99" spans="1:15" ht="26.25" thickBot="1" x14ac:dyDescent="0.3">
      <c r="A99" s="106"/>
      <c r="B99" s="106"/>
      <c r="C99" s="106"/>
      <c r="D99" s="106"/>
      <c r="E99" s="130"/>
      <c r="F99" s="132"/>
      <c r="G99" s="132"/>
      <c r="H99" s="132"/>
      <c r="I99" s="54" t="s">
        <v>81</v>
      </c>
      <c r="J99" s="49" t="s">
        <v>80</v>
      </c>
      <c r="K99" s="39">
        <f>E94-K94-K96-K97-K98</f>
        <v>1372064.1900000032</v>
      </c>
      <c r="L99" s="39">
        <f t="shared" ref="L99:N99" si="35">F94-L94-L96-L97-L98</f>
        <v>1189655.3100000024</v>
      </c>
      <c r="M99" s="39">
        <f t="shared" si="35"/>
        <v>0</v>
      </c>
      <c r="N99" s="39">
        <f t="shared" si="35"/>
        <v>182408.88000000018</v>
      </c>
    </row>
    <row r="100" spans="1:15" ht="15.75" thickBot="1" x14ac:dyDescent="0.3">
      <c r="A100" s="105"/>
      <c r="B100" s="105"/>
      <c r="C100" s="105"/>
      <c r="D100" s="105"/>
      <c r="E100" s="131"/>
      <c r="F100" s="133"/>
      <c r="G100" s="133"/>
      <c r="H100" s="133"/>
      <c r="I100" s="128" t="s">
        <v>18</v>
      </c>
      <c r="J100" s="134"/>
      <c r="K100" s="39">
        <v>0</v>
      </c>
      <c r="L100" s="39">
        <v>0</v>
      </c>
      <c r="M100" s="39">
        <v>0</v>
      </c>
      <c r="N100" s="39">
        <v>0</v>
      </c>
    </row>
    <row r="101" spans="1:15" ht="15.75" thickBot="1" x14ac:dyDescent="0.3">
      <c r="A101" s="104">
        <v>20</v>
      </c>
      <c r="B101" s="104" t="s">
        <v>70</v>
      </c>
      <c r="C101" s="104" t="s">
        <v>71</v>
      </c>
      <c r="D101" s="104" t="s">
        <v>19</v>
      </c>
      <c r="E101" s="107">
        <f>F101+G101</f>
        <v>9027645</v>
      </c>
      <c r="F101" s="110">
        <v>7673498</v>
      </c>
      <c r="G101" s="110">
        <v>1354147</v>
      </c>
      <c r="H101" s="135">
        <v>0</v>
      </c>
      <c r="I101" s="128" t="s">
        <v>15</v>
      </c>
      <c r="J101" s="129"/>
      <c r="K101" s="39">
        <f t="shared" si="23"/>
        <v>9027644.0499999989</v>
      </c>
      <c r="L101" s="46">
        <v>8395469.7299999986</v>
      </c>
      <c r="M101" s="46">
        <v>163599.44</v>
      </c>
      <c r="N101" s="46">
        <v>468574.88</v>
      </c>
    </row>
    <row r="102" spans="1:15" ht="15.75" thickBot="1" x14ac:dyDescent="0.3">
      <c r="A102" s="106"/>
      <c r="B102" s="106"/>
      <c r="C102" s="106"/>
      <c r="D102" s="106"/>
      <c r="E102" s="108"/>
      <c r="F102" s="111"/>
      <c r="G102" s="111"/>
      <c r="H102" s="117"/>
      <c r="I102" s="128" t="s">
        <v>16</v>
      </c>
      <c r="J102" s="129"/>
      <c r="K102" s="39">
        <v>0</v>
      </c>
      <c r="L102" s="46">
        <v>0</v>
      </c>
      <c r="M102" s="46">
        <v>0</v>
      </c>
      <c r="N102" s="46">
        <v>0</v>
      </c>
      <c r="O102" s="47"/>
    </row>
    <row r="103" spans="1:15" ht="15.75" thickBot="1" x14ac:dyDescent="0.3">
      <c r="A103" s="105"/>
      <c r="B103" s="105"/>
      <c r="C103" s="105"/>
      <c r="D103" s="105"/>
      <c r="E103" s="109"/>
      <c r="F103" s="112"/>
      <c r="G103" s="112"/>
      <c r="H103" s="118"/>
      <c r="I103" s="128" t="s">
        <v>18</v>
      </c>
      <c r="J103" s="129"/>
      <c r="K103" s="39">
        <v>0</v>
      </c>
      <c r="L103" s="45">
        <v>0</v>
      </c>
      <c r="M103" s="45">
        <v>0</v>
      </c>
      <c r="N103" s="45">
        <v>0</v>
      </c>
      <c r="O103" s="47"/>
    </row>
    <row r="104" spans="1:15" ht="15.75" thickBot="1" x14ac:dyDescent="0.3">
      <c r="A104" s="104">
        <v>21</v>
      </c>
      <c r="B104" s="104" t="s">
        <v>72</v>
      </c>
      <c r="C104" s="104" t="s">
        <v>73</v>
      </c>
      <c r="D104" s="104" t="s">
        <v>19</v>
      </c>
      <c r="E104" s="107">
        <v>4320576.0705882357</v>
      </c>
      <c r="F104" s="110">
        <v>3672489.66</v>
      </c>
      <c r="G104" s="110">
        <v>648086.41058823536</v>
      </c>
      <c r="H104" s="135">
        <v>0</v>
      </c>
      <c r="I104" s="128" t="s">
        <v>15</v>
      </c>
      <c r="J104" s="134"/>
      <c r="K104" s="39">
        <f t="shared" si="23"/>
        <v>3967216.85</v>
      </c>
      <c r="L104" s="46">
        <v>3672489.66</v>
      </c>
      <c r="M104" s="46">
        <v>179842.19</v>
      </c>
      <c r="N104" s="46">
        <v>114885</v>
      </c>
    </row>
    <row r="105" spans="1:15" ht="15.75" thickBot="1" x14ac:dyDescent="0.3">
      <c r="A105" s="130"/>
      <c r="B105" s="130"/>
      <c r="C105" s="130"/>
      <c r="D105" s="106"/>
      <c r="E105" s="130"/>
      <c r="F105" s="132"/>
      <c r="G105" s="132"/>
      <c r="H105" s="132"/>
      <c r="I105" s="128" t="s">
        <v>16</v>
      </c>
      <c r="J105" s="134"/>
      <c r="K105" s="39">
        <f t="shared" si="23"/>
        <v>0</v>
      </c>
      <c r="L105" s="46">
        <v>0</v>
      </c>
      <c r="M105" s="46">
        <v>0</v>
      </c>
      <c r="N105" s="46">
        <v>0</v>
      </c>
    </row>
    <row r="106" spans="1:15" ht="15.75" thickBot="1" x14ac:dyDescent="0.3">
      <c r="A106" s="131"/>
      <c r="B106" s="131"/>
      <c r="C106" s="131"/>
      <c r="D106" s="105"/>
      <c r="E106" s="131"/>
      <c r="F106" s="133"/>
      <c r="G106" s="133"/>
      <c r="H106" s="133"/>
      <c r="I106" s="128" t="s">
        <v>18</v>
      </c>
      <c r="J106" s="134"/>
      <c r="K106" s="39">
        <f>E104-K104</f>
        <v>353359.22058823565</v>
      </c>
      <c r="L106" s="45">
        <v>0</v>
      </c>
      <c r="M106" s="45">
        <v>0</v>
      </c>
      <c r="N106" s="45">
        <v>0</v>
      </c>
    </row>
    <row r="107" spans="1:15" ht="15.75" thickBot="1" x14ac:dyDescent="0.3">
      <c r="A107" s="104">
        <v>22</v>
      </c>
      <c r="B107" s="104" t="s">
        <v>74</v>
      </c>
      <c r="C107" s="104" t="s">
        <v>75</v>
      </c>
      <c r="D107" s="104" t="s">
        <v>19</v>
      </c>
      <c r="E107" s="107">
        <v>2706649.9411764708</v>
      </c>
      <c r="F107" s="110">
        <v>2300652.4500000002</v>
      </c>
      <c r="G107" s="110">
        <v>405997.49117647059</v>
      </c>
      <c r="H107" s="110">
        <v>0</v>
      </c>
      <c r="I107" s="136" t="s">
        <v>15</v>
      </c>
      <c r="J107" s="129"/>
      <c r="K107" s="39">
        <f>L107+M107+N107</f>
        <v>2379780.5499999998</v>
      </c>
      <c r="L107" s="46">
        <v>2363069.63</v>
      </c>
      <c r="M107" s="46">
        <v>386.92</v>
      </c>
      <c r="N107" s="46">
        <v>16324</v>
      </c>
    </row>
    <row r="108" spans="1:15" ht="15.75" thickBot="1" x14ac:dyDescent="0.3">
      <c r="A108" s="106"/>
      <c r="B108" s="106"/>
      <c r="C108" s="106"/>
      <c r="D108" s="106"/>
      <c r="E108" s="108"/>
      <c r="F108" s="111"/>
      <c r="G108" s="111"/>
      <c r="H108" s="111"/>
      <c r="I108" s="137" t="s">
        <v>16</v>
      </c>
      <c r="J108" s="138"/>
      <c r="K108" s="39">
        <v>153762</v>
      </c>
      <c r="L108" s="46">
        <f>K108*0.85</f>
        <v>130697.7</v>
      </c>
      <c r="M108" s="46">
        <f>K108*0.15</f>
        <v>23064.3</v>
      </c>
      <c r="N108" s="46">
        <v>0</v>
      </c>
    </row>
    <row r="109" spans="1:15" ht="26.25" thickBot="1" x14ac:dyDescent="0.3">
      <c r="A109" s="106"/>
      <c r="B109" s="106"/>
      <c r="C109" s="106"/>
      <c r="D109" s="106"/>
      <c r="E109" s="108"/>
      <c r="F109" s="111"/>
      <c r="G109" s="111"/>
      <c r="H109" s="111"/>
      <c r="I109" s="54" t="s">
        <v>17</v>
      </c>
      <c r="J109" s="58" t="s">
        <v>39</v>
      </c>
      <c r="K109" s="39">
        <v>153762</v>
      </c>
      <c r="L109" s="46">
        <v>130697.7</v>
      </c>
      <c r="M109" s="46">
        <v>23064.3</v>
      </c>
      <c r="N109" s="46"/>
    </row>
    <row r="110" spans="1:15" ht="15.75" thickBot="1" x14ac:dyDescent="0.3">
      <c r="A110" s="105"/>
      <c r="B110" s="105"/>
      <c r="C110" s="105"/>
      <c r="D110" s="105"/>
      <c r="E110" s="109"/>
      <c r="F110" s="112"/>
      <c r="G110" s="112"/>
      <c r="H110" s="112"/>
      <c r="I110" s="128" t="s">
        <v>18</v>
      </c>
      <c r="J110" s="129"/>
      <c r="K110" s="39">
        <f>E107-K107-K108</f>
        <v>173107.39117647102</v>
      </c>
      <c r="L110" s="45">
        <v>0</v>
      </c>
      <c r="M110" s="45">
        <v>0</v>
      </c>
      <c r="N110" s="45">
        <v>0</v>
      </c>
    </row>
    <row r="111" spans="1:15" ht="15.75" thickBot="1" x14ac:dyDescent="0.3">
      <c r="A111" s="32"/>
      <c r="B111" s="104" t="s">
        <v>76</v>
      </c>
      <c r="C111" s="104" t="s">
        <v>77</v>
      </c>
      <c r="D111" s="104" t="s">
        <v>19</v>
      </c>
      <c r="E111" s="107">
        <f>F111+G111</f>
        <v>1774300</v>
      </c>
      <c r="F111" s="110">
        <v>1508155</v>
      </c>
      <c r="G111" s="110">
        <v>266145</v>
      </c>
      <c r="H111" s="110">
        <v>0</v>
      </c>
      <c r="I111" s="128" t="s">
        <v>15</v>
      </c>
      <c r="J111" s="139"/>
      <c r="K111" s="39">
        <f>L111+M111+N111</f>
        <v>1775762.48</v>
      </c>
      <c r="L111" s="39">
        <v>1625398.1</v>
      </c>
      <c r="M111" s="39">
        <v>6747.14</v>
      </c>
      <c r="N111" s="39">
        <v>143617.24</v>
      </c>
    </row>
    <row r="112" spans="1:15" ht="15.75" thickBot="1" x14ac:dyDescent="0.3">
      <c r="A112" s="32">
        <v>23</v>
      </c>
      <c r="B112" s="130"/>
      <c r="C112" s="130"/>
      <c r="D112" s="130"/>
      <c r="E112" s="130"/>
      <c r="F112" s="132"/>
      <c r="G112" s="132"/>
      <c r="H112" s="132"/>
      <c r="I112" s="128" t="s">
        <v>16</v>
      </c>
      <c r="J112" s="139"/>
      <c r="K112" s="39">
        <v>0</v>
      </c>
      <c r="L112" s="39">
        <v>0</v>
      </c>
      <c r="M112" s="39">
        <v>0</v>
      </c>
      <c r="N112" s="39">
        <v>0</v>
      </c>
    </row>
    <row r="113" spans="1:14" ht="19.5" customHeight="1" thickBot="1" x14ac:dyDescent="0.3">
      <c r="A113" s="32"/>
      <c r="B113" s="131"/>
      <c r="C113" s="131"/>
      <c r="D113" s="131"/>
      <c r="E113" s="131"/>
      <c r="F113" s="133"/>
      <c r="G113" s="133"/>
      <c r="H113" s="133"/>
      <c r="I113" s="140" t="s">
        <v>18</v>
      </c>
      <c r="J113" s="141"/>
      <c r="K113" s="39">
        <f>E111-K111</f>
        <v>-1462.4799999999814</v>
      </c>
      <c r="L113" s="39">
        <v>0</v>
      </c>
      <c r="M113" s="39">
        <v>0</v>
      </c>
      <c r="N113" s="39">
        <v>0</v>
      </c>
    </row>
    <row r="114" spans="1:14" ht="15.75" thickBot="1" x14ac:dyDescent="0.3">
      <c r="A114" s="104">
        <v>24</v>
      </c>
      <c r="B114" s="104" t="s">
        <v>78</v>
      </c>
      <c r="C114" s="104" t="s">
        <v>79</v>
      </c>
      <c r="D114" s="104" t="s">
        <v>19</v>
      </c>
      <c r="E114" s="107">
        <v>1093463</v>
      </c>
      <c r="F114" s="110">
        <v>929443.55</v>
      </c>
      <c r="G114" s="110">
        <v>164019.44999999998</v>
      </c>
      <c r="H114" s="110">
        <v>0</v>
      </c>
      <c r="I114" s="128" t="s">
        <v>15</v>
      </c>
      <c r="J114" s="136"/>
      <c r="K114" s="39">
        <f>L114+M114+N114</f>
        <v>1093463</v>
      </c>
      <c r="L114" s="59">
        <v>1050967.27</v>
      </c>
      <c r="M114" s="60">
        <v>15258.73</v>
      </c>
      <c r="N114" s="40">
        <v>27237</v>
      </c>
    </row>
    <row r="115" spans="1:14" ht="15.75" thickBot="1" x14ac:dyDescent="0.3">
      <c r="A115" s="106"/>
      <c r="B115" s="106"/>
      <c r="C115" s="106"/>
      <c r="D115" s="106"/>
      <c r="E115" s="108"/>
      <c r="F115" s="111"/>
      <c r="G115" s="111"/>
      <c r="H115" s="111"/>
      <c r="I115" s="128" t="s">
        <v>16</v>
      </c>
      <c r="J115" s="136"/>
      <c r="K115" s="39">
        <v>0</v>
      </c>
      <c r="L115" s="39">
        <v>0</v>
      </c>
      <c r="M115" s="39">
        <v>0</v>
      </c>
      <c r="N115" s="39">
        <v>0</v>
      </c>
    </row>
    <row r="116" spans="1:14" ht="15.75" thickBot="1" x14ac:dyDescent="0.3">
      <c r="A116" s="105"/>
      <c r="B116" s="105"/>
      <c r="C116" s="105"/>
      <c r="D116" s="105"/>
      <c r="E116" s="109"/>
      <c r="F116" s="112"/>
      <c r="G116" s="112"/>
      <c r="H116" s="112"/>
      <c r="I116" s="128" t="s">
        <v>18</v>
      </c>
      <c r="J116" s="136"/>
      <c r="K116" s="39">
        <f>E114-K114</f>
        <v>0</v>
      </c>
      <c r="L116" s="39">
        <v>0</v>
      </c>
      <c r="M116" s="39">
        <v>0</v>
      </c>
      <c r="N116" s="39">
        <v>0</v>
      </c>
    </row>
  </sheetData>
  <mergeCells count="295">
    <mergeCell ref="A114:A116"/>
    <mergeCell ref="B114:B116"/>
    <mergeCell ref="C114:C116"/>
    <mergeCell ref="D114:D116"/>
    <mergeCell ref="E114:E116"/>
    <mergeCell ref="F114:F116"/>
    <mergeCell ref="G114:G116"/>
    <mergeCell ref="H114:H116"/>
    <mergeCell ref="I114:J114"/>
    <mergeCell ref="I115:J115"/>
    <mergeCell ref="I116:J116"/>
    <mergeCell ref="B111:B113"/>
    <mergeCell ref="C111:C113"/>
    <mergeCell ref="D111:D113"/>
    <mergeCell ref="E111:E113"/>
    <mergeCell ref="F111:F113"/>
    <mergeCell ref="G111:G113"/>
    <mergeCell ref="H111:H113"/>
    <mergeCell ref="I111:J111"/>
    <mergeCell ref="I112:J112"/>
    <mergeCell ref="I113:J113"/>
    <mergeCell ref="A107:A110"/>
    <mergeCell ref="B107:B110"/>
    <mergeCell ref="C107:C110"/>
    <mergeCell ref="D107:D110"/>
    <mergeCell ref="E107:E110"/>
    <mergeCell ref="F107:F110"/>
    <mergeCell ref="G107:G110"/>
    <mergeCell ref="H107:H110"/>
    <mergeCell ref="I107:J107"/>
    <mergeCell ref="I108:J108"/>
    <mergeCell ref="I110:J110"/>
    <mergeCell ref="A104:A106"/>
    <mergeCell ref="B104:B106"/>
    <mergeCell ref="C104:C106"/>
    <mergeCell ref="D104:D106"/>
    <mergeCell ref="E104:E106"/>
    <mergeCell ref="F104:F106"/>
    <mergeCell ref="G104:G106"/>
    <mergeCell ref="H104:H106"/>
    <mergeCell ref="I104:J104"/>
    <mergeCell ref="I105:J105"/>
    <mergeCell ref="I106:J106"/>
    <mergeCell ref="A101:A103"/>
    <mergeCell ref="B101:B103"/>
    <mergeCell ref="C101:C103"/>
    <mergeCell ref="D101:D103"/>
    <mergeCell ref="E101:E103"/>
    <mergeCell ref="F101:F103"/>
    <mergeCell ref="G101:G103"/>
    <mergeCell ref="H101:H103"/>
    <mergeCell ref="I101:J101"/>
    <mergeCell ref="I102:J102"/>
    <mergeCell ref="I103:J103"/>
    <mergeCell ref="A94:A100"/>
    <mergeCell ref="B94:B100"/>
    <mergeCell ref="C94:C100"/>
    <mergeCell ref="D94:D100"/>
    <mergeCell ref="E94:E100"/>
    <mergeCell ref="F94:F100"/>
    <mergeCell ref="G94:G100"/>
    <mergeCell ref="H94:H100"/>
    <mergeCell ref="I94:J94"/>
    <mergeCell ref="I95:J95"/>
    <mergeCell ref="I100:J100"/>
    <mergeCell ref="A89:A93"/>
    <mergeCell ref="B89:B93"/>
    <mergeCell ref="C89:C93"/>
    <mergeCell ref="D89:D93"/>
    <mergeCell ref="E89:E93"/>
    <mergeCell ref="F89:F93"/>
    <mergeCell ref="G89:G93"/>
    <mergeCell ref="H89:H93"/>
    <mergeCell ref="I89:J89"/>
    <mergeCell ref="I90:J90"/>
    <mergeCell ref="I93:J93"/>
    <mergeCell ref="A85:A88"/>
    <mergeCell ref="B85:B88"/>
    <mergeCell ref="C85:C88"/>
    <mergeCell ref="D85:D88"/>
    <mergeCell ref="E85:E88"/>
    <mergeCell ref="F85:F88"/>
    <mergeCell ref="G85:G88"/>
    <mergeCell ref="H85:H88"/>
    <mergeCell ref="I85:J85"/>
    <mergeCell ref="I86:J86"/>
    <mergeCell ref="I88:J88"/>
    <mergeCell ref="A81:A84"/>
    <mergeCell ref="B81:B84"/>
    <mergeCell ref="C81:C84"/>
    <mergeCell ref="D81:D84"/>
    <mergeCell ref="E81:E84"/>
    <mergeCell ref="F81:F84"/>
    <mergeCell ref="G81:G84"/>
    <mergeCell ref="H81:H84"/>
    <mergeCell ref="I81:J81"/>
    <mergeCell ref="I82:J82"/>
    <mergeCell ref="I84:J84"/>
    <mergeCell ref="A77:A80"/>
    <mergeCell ref="B77:B80"/>
    <mergeCell ref="C77:C80"/>
    <mergeCell ref="D77:D80"/>
    <mergeCell ref="E77:E80"/>
    <mergeCell ref="F77:F80"/>
    <mergeCell ref="G77:G80"/>
    <mergeCell ref="H77:H80"/>
    <mergeCell ref="I77:J77"/>
    <mergeCell ref="I78:J78"/>
    <mergeCell ref="I80:J80"/>
    <mergeCell ref="A72:A76"/>
    <mergeCell ref="B72:B76"/>
    <mergeCell ref="C72:C76"/>
    <mergeCell ref="D72:D76"/>
    <mergeCell ref="E72:E76"/>
    <mergeCell ref="F72:F76"/>
    <mergeCell ref="G72:G76"/>
    <mergeCell ref="H72:H76"/>
    <mergeCell ref="I72:J72"/>
    <mergeCell ref="I73:J73"/>
    <mergeCell ref="I76:J76"/>
    <mergeCell ref="A67:A71"/>
    <mergeCell ref="B67:B71"/>
    <mergeCell ref="C67:C71"/>
    <mergeCell ref="D67:D71"/>
    <mergeCell ref="E67:E71"/>
    <mergeCell ref="F67:F71"/>
    <mergeCell ref="G67:G71"/>
    <mergeCell ref="H67:H71"/>
    <mergeCell ref="I67:J67"/>
    <mergeCell ref="I68:J68"/>
    <mergeCell ref="I71:J71"/>
    <mergeCell ref="A60:A66"/>
    <mergeCell ref="B60:B66"/>
    <mergeCell ref="C60:C66"/>
    <mergeCell ref="D60:D66"/>
    <mergeCell ref="E60:E66"/>
    <mergeCell ref="F60:F66"/>
    <mergeCell ref="G60:G66"/>
    <mergeCell ref="H60:H66"/>
    <mergeCell ref="I60:J60"/>
    <mergeCell ref="I61:J61"/>
    <mergeCell ref="I66:J66"/>
    <mergeCell ref="A55:A59"/>
    <mergeCell ref="B55:B59"/>
    <mergeCell ref="C55:C59"/>
    <mergeCell ref="D55:D59"/>
    <mergeCell ref="E55:E59"/>
    <mergeCell ref="F55:F59"/>
    <mergeCell ref="G55:G59"/>
    <mergeCell ref="H55:H59"/>
    <mergeCell ref="I55:J55"/>
    <mergeCell ref="I56:J56"/>
    <mergeCell ref="I59:J59"/>
    <mergeCell ref="A50:A54"/>
    <mergeCell ref="B50:B54"/>
    <mergeCell ref="C50:C54"/>
    <mergeCell ref="D50:D54"/>
    <mergeCell ref="E50:E54"/>
    <mergeCell ref="F50:F54"/>
    <mergeCell ref="G50:G54"/>
    <mergeCell ref="H50:H54"/>
    <mergeCell ref="I50:J50"/>
    <mergeCell ref="I51:J51"/>
    <mergeCell ref="I54:J54"/>
    <mergeCell ref="A46:A49"/>
    <mergeCell ref="B46:B49"/>
    <mergeCell ref="C46:C49"/>
    <mergeCell ref="D46:D49"/>
    <mergeCell ref="E46:E49"/>
    <mergeCell ref="F46:F49"/>
    <mergeCell ref="G46:G49"/>
    <mergeCell ref="H46:H49"/>
    <mergeCell ref="I46:J46"/>
    <mergeCell ref="I47:J47"/>
    <mergeCell ref="I49:J49"/>
    <mergeCell ref="I12:J12"/>
    <mergeCell ref="F9:F10"/>
    <mergeCell ref="G9:G10"/>
    <mergeCell ref="H9:H10"/>
    <mergeCell ref="G12:G16"/>
    <mergeCell ref="H12:H16"/>
    <mergeCell ref="K9:K10"/>
    <mergeCell ref="L9:L10"/>
    <mergeCell ref="M9:M10"/>
    <mergeCell ref="I3:I10"/>
    <mergeCell ref="J3:J10"/>
    <mergeCell ref="K3:N3"/>
    <mergeCell ref="K4:N4"/>
    <mergeCell ref="K5:N5"/>
    <mergeCell ref="K6:N6"/>
    <mergeCell ref="K7:N7"/>
    <mergeCell ref="K8:N8"/>
    <mergeCell ref="I13:J13"/>
    <mergeCell ref="I16:J16"/>
    <mergeCell ref="I14:I15"/>
    <mergeCell ref="J14:J15"/>
    <mergeCell ref="K14:K15"/>
    <mergeCell ref="L14:L15"/>
    <mergeCell ref="M14:M15"/>
    <mergeCell ref="A3:A10"/>
    <mergeCell ref="B3:B10"/>
    <mergeCell ref="C3:C10"/>
    <mergeCell ref="A12:A16"/>
    <mergeCell ref="B12:B16"/>
    <mergeCell ref="C12:C16"/>
    <mergeCell ref="D12:D16"/>
    <mergeCell ref="E12:E16"/>
    <mergeCell ref="F12:F16"/>
    <mergeCell ref="E3:H3"/>
    <mergeCell ref="E4:H4"/>
    <mergeCell ref="E5:H5"/>
    <mergeCell ref="E6:H6"/>
    <mergeCell ref="E7:H7"/>
    <mergeCell ref="E8:H8"/>
    <mergeCell ref="E9:E10"/>
    <mergeCell ref="A21:A24"/>
    <mergeCell ref="B21:B24"/>
    <mergeCell ref="C21:C24"/>
    <mergeCell ref="D21:D24"/>
    <mergeCell ref="E21:E24"/>
    <mergeCell ref="F21:F24"/>
    <mergeCell ref="G21:G24"/>
    <mergeCell ref="H21:H24"/>
    <mergeCell ref="A17:A20"/>
    <mergeCell ref="B17:B20"/>
    <mergeCell ref="C17:C20"/>
    <mergeCell ref="D17:D20"/>
    <mergeCell ref="E17:E20"/>
    <mergeCell ref="F17:F20"/>
    <mergeCell ref="G17:G20"/>
    <mergeCell ref="H17:H20"/>
    <mergeCell ref="A25:A28"/>
    <mergeCell ref="B25:B28"/>
    <mergeCell ref="C25:C28"/>
    <mergeCell ref="D25:D28"/>
    <mergeCell ref="E25:E28"/>
    <mergeCell ref="F25:F28"/>
    <mergeCell ref="G25:G28"/>
    <mergeCell ref="H25:H28"/>
    <mergeCell ref="I25:J25"/>
    <mergeCell ref="I26:J26"/>
    <mergeCell ref="I28:J28"/>
    <mergeCell ref="A29:A32"/>
    <mergeCell ref="B29:B32"/>
    <mergeCell ref="C29:C32"/>
    <mergeCell ref="D29:D32"/>
    <mergeCell ref="E29:E32"/>
    <mergeCell ref="F29:F32"/>
    <mergeCell ref="G29:G32"/>
    <mergeCell ref="H29:H32"/>
    <mergeCell ref="I29:J29"/>
    <mergeCell ref="I30:J30"/>
    <mergeCell ref="I32:J32"/>
    <mergeCell ref="F37:F40"/>
    <mergeCell ref="G37:G40"/>
    <mergeCell ref="H37:H40"/>
    <mergeCell ref="I37:J37"/>
    <mergeCell ref="I43:I44"/>
    <mergeCell ref="J43:J44"/>
    <mergeCell ref="K43:K44"/>
    <mergeCell ref="A33:A36"/>
    <mergeCell ref="B33:B36"/>
    <mergeCell ref="C33:C36"/>
    <mergeCell ref="D33:D36"/>
    <mergeCell ref="E33:E36"/>
    <mergeCell ref="F33:F36"/>
    <mergeCell ref="G33:G36"/>
    <mergeCell ref="H33:H36"/>
    <mergeCell ref="I33:J33"/>
    <mergeCell ref="I34:J34"/>
    <mergeCell ref="I36:J36"/>
    <mergeCell ref="L43:L44"/>
    <mergeCell ref="M43:M44"/>
    <mergeCell ref="N43:N44"/>
    <mergeCell ref="I38:J38"/>
    <mergeCell ref="I40:J40"/>
    <mergeCell ref="I24:J24"/>
    <mergeCell ref="I20:J20"/>
    <mergeCell ref="N14:N15"/>
    <mergeCell ref="A41:A45"/>
    <mergeCell ref="B41:B45"/>
    <mergeCell ref="C41:C45"/>
    <mergeCell ref="D41:D45"/>
    <mergeCell ref="E41:E45"/>
    <mergeCell ref="F41:F45"/>
    <mergeCell ref="G41:G45"/>
    <mergeCell ref="H41:H45"/>
    <mergeCell ref="I41:J41"/>
    <mergeCell ref="I42:J42"/>
    <mergeCell ref="I45:J45"/>
    <mergeCell ref="A37:A40"/>
    <mergeCell ref="B37:B40"/>
    <mergeCell ref="C37:C40"/>
    <mergeCell ref="D37:D40"/>
    <mergeCell ref="E37:E40"/>
  </mergeCells>
  <pageMargins left="0.7" right="0.7" top="0.75" bottom="0.75" header="0.3" footer="0.3"/>
  <pageSetup paperSize="9" scale="48" fitToHeight="0" orientation="portrait" r:id="rId1"/>
  <ignoredErrors>
    <ignoredError sqref="K34 K3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Lapas1</vt:lpstr>
      <vt:lpstr>Lapas1!_Toc387396766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Edita Kajutienė</dc:creator>
  <cp:lastModifiedBy>m09263</cp:lastModifiedBy>
  <cp:lastPrinted>2018-07-03T11:09:05Z</cp:lastPrinted>
  <dcterms:created xsi:type="dcterms:W3CDTF">2016-04-27T10:50:15Z</dcterms:created>
  <dcterms:modified xsi:type="dcterms:W3CDTF">2019-04-08T06:07:09Z</dcterms:modified>
</cp:coreProperties>
</file>